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.évi zárszámadás\"/>
    </mc:Choice>
  </mc:AlternateContent>
  <bookViews>
    <workbookView xWindow="0" yWindow="0" windowWidth="28770" windowHeight="10545" tabRatio="923" activeTab="8"/>
  </bookViews>
  <sheets>
    <sheet name="Ktvetési mérleg" sheetId="1" r:id="rId1"/>
    <sheet name="Műk-felh.mérleg" sheetId="2" r:id="rId2"/>
    <sheet name="Bevétel össz." sheetId="3" r:id="rId3"/>
    <sheet name="Kiadás ktgvszervenként" sheetId="4" r:id="rId4"/>
    <sheet name="Állami" sheetId="5" r:id="rId5"/>
    <sheet name="Ber.-felú." sheetId="6" r:id="rId6"/>
    <sheet name="Pénze.átadás" sheetId="7" r:id="rId7"/>
    <sheet name="Szoc.jutt." sheetId="8" r:id="rId8"/>
    <sheet name="Önkormányzat" sheetId="9" r:id="rId9"/>
    <sheet name="KÖH" sheetId="20" r:id="rId10"/>
    <sheet name="Óvoda" sheetId="12" r:id="rId11"/>
    <sheet name="Áth.köt." sheetId="13" state="hidden" r:id="rId12"/>
    <sheet name="Könyvtár" sheetId="26" r:id="rId13"/>
    <sheet name="Ei. felh.terv" sheetId="14" r:id="rId14"/>
    <sheet name="Élelm." sheetId="15" r:id="rId15"/>
    <sheet name="Címrend" sheetId="16" r:id="rId16"/>
    <sheet name="Létszám" sheetId="17" r:id="rId17"/>
    <sheet name="gördülő" sheetId="18" r:id="rId18"/>
    <sheet name="Stab.Tv." sheetId="27" r:id="rId19"/>
    <sheet name="Vagyonmérleg" sheetId="28" r:id="rId20"/>
    <sheet name="Eredménykimutatás" sheetId="29" r:id="rId21"/>
  </sheets>
  <definedNames>
    <definedName name="__xlnm.Print_Area" localSheetId="4">Állami!$A$1:$E$35</definedName>
    <definedName name="__xlnm.Print_Area" localSheetId="5">'Ber.-felú.'!$A$2:$D$45</definedName>
    <definedName name="__xlnm.Print_Area" localSheetId="2">'Bevétel össz.'!$A$1:$G$58</definedName>
    <definedName name="__xlnm.Print_Area" localSheetId="13">'Ei. felh.terv'!$B$1:$O$31</definedName>
    <definedName name="__xlnm.Print_Area" localSheetId="3">'Kiadás ktgvszervenként'!$A$3:$G$26</definedName>
    <definedName name="__xlnm.Print_Area" localSheetId="9">KÖH!$A$1:$C$135</definedName>
    <definedName name="__xlnm.Print_Area" localSheetId="10">Óvoda!$A$1:$C$135</definedName>
    <definedName name="__xlnm.Print_Area" localSheetId="6">Pénze.átadás!$A$1:$C$12</definedName>
    <definedName name="__xlnm.Print_Area" localSheetId="7">Szoc.jutt.!$A$1:$C$14</definedName>
    <definedName name="_xlnm._FilterDatabase" localSheetId="4" hidden="1">Állami!$A$1:$I$39</definedName>
    <definedName name="_xlnm._FilterDatabase" localSheetId="5" hidden="1">'Ber.-felú.'!$A$2:$E$93</definedName>
    <definedName name="_xlnm._FilterDatabase" localSheetId="2" hidden="1">'Bevétel össz.'!$A$1:$AB$58</definedName>
    <definedName name="_xlnm._FilterDatabase" localSheetId="3" hidden="1">'Kiadás ktgvszervenként'!$A$1:$AA$30</definedName>
    <definedName name="_xlnm._FilterDatabase" localSheetId="9" hidden="1">KÖH!$A$1:$G$135</definedName>
    <definedName name="_xlnm._FilterDatabase" localSheetId="12" hidden="1">Könyvtár!$A$1:$G$135</definedName>
    <definedName name="_xlnm._FilterDatabase" localSheetId="0" hidden="1">'Ktvetési mérleg'!$A$1:$J$31</definedName>
    <definedName name="_xlnm._FilterDatabase" localSheetId="1" hidden="1">'Műk-felh.mérleg'!$A$1:$J$30</definedName>
    <definedName name="_xlnm._FilterDatabase" localSheetId="10" hidden="1">Óvoda!$A$1:$G$135</definedName>
    <definedName name="_xlnm._FilterDatabase" localSheetId="8" hidden="1">Önkormányzat!$A$1:$AC$136</definedName>
    <definedName name="_xlnm._FilterDatabase" localSheetId="6" hidden="1">Pénze.átadás!$A$1:$G$12</definedName>
    <definedName name="_xlnm._FilterDatabase" localSheetId="7" hidden="1">Szoc.jutt.!$A$1:$G$46</definedName>
    <definedName name="_xlnm.Print_Area" localSheetId="4">Állami!$A$1:$I$34</definedName>
    <definedName name="_xlnm.Print_Area" localSheetId="5">'Ber.-felú.'!$A$1:$E$45</definedName>
    <definedName name="_xlnm.Print_Area" localSheetId="2">'Bevétel össz.'!$A$1:$AA$58</definedName>
    <definedName name="_xlnm.Print_Area" localSheetId="15">Címrend!$A$1:$C$13</definedName>
    <definedName name="_xlnm.Print_Area" localSheetId="13">'Ei. felh.terv'!$A$1:$O$31</definedName>
    <definedName name="_xlnm.Print_Area" localSheetId="14">Élelm.!$A$1:$G$61</definedName>
    <definedName name="_xlnm.Print_Area" localSheetId="17">gördülő!$A$1:$F$38</definedName>
    <definedName name="_xlnm.Print_Area" localSheetId="3">'Kiadás ktgvszervenként'!$A$1:$AA$25</definedName>
    <definedName name="_xlnm.Print_Area" localSheetId="9">KÖH!$A$1:$G$135</definedName>
    <definedName name="_xlnm.Print_Area" localSheetId="12">Könyvtár!$A$1:$G$135</definedName>
    <definedName name="_xlnm.Print_Area" localSheetId="0">'Ktvetési mérleg'!$A$1:$J$31</definedName>
    <definedName name="_xlnm.Print_Area" localSheetId="16">Létszám!$A$1:$E$10</definedName>
    <definedName name="_xlnm.Print_Area" localSheetId="1">'Műk-felh.mérleg'!$A$1:$J$30</definedName>
    <definedName name="_xlnm.Print_Area" localSheetId="10">Óvoda!$A$1:$G$135</definedName>
    <definedName name="_xlnm.Print_Area" localSheetId="8">Önkormányzat!$A$1:$AC$136</definedName>
    <definedName name="_xlnm.Print_Area" localSheetId="6">Pénze.átadás!$A$1:$G$12</definedName>
    <definedName name="_xlnm.Print_Area" localSheetId="18">Stab.Tv.!$A$1:$E$17</definedName>
    <definedName name="_xlnm.Print_Area" localSheetId="7">Szoc.jutt.!$A$1:$G$14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1" i="4" l="1"/>
  <c r="G77" i="9"/>
  <c r="W54" i="3" l="1"/>
  <c r="AA54" i="3" s="1"/>
  <c r="W15" i="4"/>
  <c r="R15" i="4"/>
  <c r="Z55" i="3"/>
  <c r="Y55" i="3"/>
  <c r="X55" i="3"/>
  <c r="W55" i="3"/>
  <c r="U55" i="3"/>
  <c r="T55" i="3"/>
  <c r="S55" i="3"/>
  <c r="D17" i="6" l="1"/>
  <c r="E67" i="9" l="1"/>
  <c r="Z57" i="3"/>
  <c r="Z53" i="3"/>
  <c r="Z52" i="3"/>
  <c r="Z50" i="3"/>
  <c r="Z49" i="3"/>
  <c r="Z47" i="3"/>
  <c r="Z46" i="3"/>
  <c r="Z44" i="3"/>
  <c r="Z43" i="3"/>
  <c r="Z41" i="3"/>
  <c r="Z40" i="3"/>
  <c r="Z39" i="3"/>
  <c r="Z38" i="3"/>
  <c r="Z37" i="3"/>
  <c r="Z36" i="3"/>
  <c r="Z35" i="3"/>
  <c r="Z34" i="3"/>
  <c r="Z33" i="3"/>
  <c r="Z32" i="3"/>
  <c r="Z31" i="3"/>
  <c r="Z28" i="3"/>
  <c r="Z27" i="3"/>
  <c r="Z26" i="3"/>
  <c r="Z25" i="3"/>
  <c r="Z24" i="3"/>
  <c r="Z23" i="3"/>
  <c r="Z20" i="3"/>
  <c r="Z19" i="3"/>
  <c r="Z17" i="3"/>
  <c r="Z14" i="3"/>
  <c r="Z13" i="3"/>
  <c r="Z12" i="3"/>
  <c r="Z11" i="3"/>
  <c r="Z9" i="3"/>
  <c r="Z8" i="3"/>
  <c r="Z7" i="3"/>
  <c r="Z6" i="3"/>
  <c r="Z5" i="3"/>
  <c r="Z4" i="3"/>
  <c r="Z3" i="3"/>
  <c r="U57" i="3"/>
  <c r="U53" i="3"/>
  <c r="U50" i="3"/>
  <c r="U49" i="3"/>
  <c r="U47" i="3"/>
  <c r="U46" i="3"/>
  <c r="U44" i="3"/>
  <c r="U43" i="3"/>
  <c r="U41" i="3"/>
  <c r="U40" i="3"/>
  <c r="U39" i="3"/>
  <c r="U38" i="3"/>
  <c r="U37" i="3"/>
  <c r="U36" i="3"/>
  <c r="U35" i="3"/>
  <c r="U34" i="3"/>
  <c r="U33" i="3"/>
  <c r="U32" i="3"/>
  <c r="U31" i="3"/>
  <c r="U28" i="3"/>
  <c r="U27" i="3"/>
  <c r="U26" i="3"/>
  <c r="U25" i="3"/>
  <c r="U24" i="3"/>
  <c r="U23" i="3"/>
  <c r="U20" i="3"/>
  <c r="U19" i="3"/>
  <c r="U17" i="3"/>
  <c r="U14" i="3"/>
  <c r="U13" i="3"/>
  <c r="U12" i="3"/>
  <c r="U11" i="3"/>
  <c r="U9" i="3"/>
  <c r="U8" i="3"/>
  <c r="U7" i="3"/>
  <c r="U6" i="3"/>
  <c r="U5" i="3"/>
  <c r="U4" i="3"/>
  <c r="U3" i="3"/>
  <c r="Y57" i="3"/>
  <c r="Y53" i="3"/>
  <c r="Y52" i="3"/>
  <c r="Y50" i="3"/>
  <c r="Y49" i="3"/>
  <c r="Y47" i="3"/>
  <c r="Y46" i="3"/>
  <c r="Y44" i="3"/>
  <c r="Y43" i="3"/>
  <c r="Y41" i="3"/>
  <c r="Y40" i="3"/>
  <c r="Y39" i="3"/>
  <c r="Y38" i="3"/>
  <c r="Y37" i="3"/>
  <c r="Y36" i="3"/>
  <c r="Y35" i="3"/>
  <c r="Y34" i="3"/>
  <c r="Y33" i="3"/>
  <c r="Y32" i="3"/>
  <c r="Y31" i="3"/>
  <c r="Y28" i="3"/>
  <c r="Y27" i="3"/>
  <c r="Y26" i="3"/>
  <c r="Y25" i="3"/>
  <c r="Y24" i="3"/>
  <c r="Y23" i="3"/>
  <c r="Y20" i="3"/>
  <c r="Y19" i="3"/>
  <c r="Y17" i="3"/>
  <c r="Y14" i="3"/>
  <c r="Y13" i="3"/>
  <c r="Y12" i="3"/>
  <c r="Y11" i="3"/>
  <c r="Y9" i="3"/>
  <c r="Y8" i="3"/>
  <c r="Y7" i="3"/>
  <c r="Y6" i="3"/>
  <c r="Y5" i="3"/>
  <c r="Y4" i="3"/>
  <c r="Y3" i="3"/>
  <c r="T57" i="3"/>
  <c r="T53" i="3"/>
  <c r="T50" i="3"/>
  <c r="T49" i="3"/>
  <c r="T47" i="3"/>
  <c r="T46" i="3"/>
  <c r="T44" i="3"/>
  <c r="T43" i="3"/>
  <c r="T41" i="3"/>
  <c r="T40" i="3"/>
  <c r="T39" i="3"/>
  <c r="T38" i="3"/>
  <c r="T37" i="3"/>
  <c r="T36" i="3"/>
  <c r="T35" i="3"/>
  <c r="T34" i="3"/>
  <c r="T33" i="3"/>
  <c r="T32" i="3"/>
  <c r="T31" i="3"/>
  <c r="T28" i="3"/>
  <c r="T27" i="3"/>
  <c r="T26" i="3"/>
  <c r="T25" i="3"/>
  <c r="T24" i="3"/>
  <c r="T23" i="3"/>
  <c r="T20" i="3"/>
  <c r="T19" i="3"/>
  <c r="T17" i="3"/>
  <c r="T14" i="3"/>
  <c r="T13" i="3"/>
  <c r="T12" i="3"/>
  <c r="T11" i="3"/>
  <c r="T9" i="3"/>
  <c r="T8" i="3"/>
  <c r="T7" i="3"/>
  <c r="T6" i="3"/>
  <c r="T5" i="3"/>
  <c r="T4" i="3"/>
  <c r="T3" i="3"/>
  <c r="X57" i="3"/>
  <c r="X53" i="3"/>
  <c r="X52" i="3"/>
  <c r="X50" i="3"/>
  <c r="X49" i="3"/>
  <c r="X47" i="3"/>
  <c r="X46" i="3"/>
  <c r="X44" i="3"/>
  <c r="X43" i="3"/>
  <c r="X41" i="3"/>
  <c r="X40" i="3"/>
  <c r="X39" i="3"/>
  <c r="X38" i="3"/>
  <c r="X37" i="3"/>
  <c r="X36" i="3"/>
  <c r="X35" i="3"/>
  <c r="X34" i="3"/>
  <c r="X33" i="3"/>
  <c r="X32" i="3"/>
  <c r="X31" i="3"/>
  <c r="X28" i="3"/>
  <c r="X27" i="3"/>
  <c r="X26" i="3"/>
  <c r="X25" i="3"/>
  <c r="X24" i="3"/>
  <c r="X23" i="3"/>
  <c r="X21" i="3"/>
  <c r="X20" i="3"/>
  <c r="X19" i="3"/>
  <c r="X17" i="3"/>
  <c r="X15" i="3"/>
  <c r="X14" i="3"/>
  <c r="X13" i="3"/>
  <c r="X12" i="3"/>
  <c r="X11" i="3"/>
  <c r="X9" i="3"/>
  <c r="X8" i="3"/>
  <c r="X7" i="3"/>
  <c r="X6" i="3"/>
  <c r="X5" i="3"/>
  <c r="X4" i="3"/>
  <c r="X3" i="3"/>
  <c r="S57" i="3"/>
  <c r="S50" i="3"/>
  <c r="S49" i="3"/>
  <c r="S47" i="3"/>
  <c r="S46" i="3"/>
  <c r="S44" i="3"/>
  <c r="S43" i="3"/>
  <c r="S41" i="3"/>
  <c r="S40" i="3"/>
  <c r="S39" i="3"/>
  <c r="S38" i="3"/>
  <c r="S37" i="3"/>
  <c r="S36" i="3"/>
  <c r="S35" i="3"/>
  <c r="S34" i="3"/>
  <c r="S33" i="3"/>
  <c r="S32" i="3"/>
  <c r="S31" i="3"/>
  <c r="S28" i="3"/>
  <c r="S27" i="3"/>
  <c r="S26" i="3"/>
  <c r="S25" i="3"/>
  <c r="S24" i="3"/>
  <c r="S23" i="3"/>
  <c r="S21" i="3"/>
  <c r="S20" i="3"/>
  <c r="S19" i="3"/>
  <c r="S17" i="3"/>
  <c r="S15" i="3"/>
  <c r="S14" i="3"/>
  <c r="S13" i="3"/>
  <c r="S12" i="3"/>
  <c r="S11" i="3"/>
  <c r="S9" i="3"/>
  <c r="S8" i="3"/>
  <c r="S7" i="3"/>
  <c r="S6" i="3"/>
  <c r="S5" i="3"/>
  <c r="S4" i="3"/>
  <c r="S3" i="3"/>
  <c r="G27" i="12"/>
  <c r="F27" i="12"/>
  <c r="M55" i="3"/>
  <c r="D14" i="1"/>
  <c r="R55" i="3"/>
  <c r="P32" i="3"/>
  <c r="P57" i="3"/>
  <c r="P55" i="3"/>
  <c r="O57" i="3"/>
  <c r="O55" i="3"/>
  <c r="N57" i="3"/>
  <c r="N55" i="3"/>
  <c r="K32" i="3"/>
  <c r="K57" i="3"/>
  <c r="K55" i="3"/>
  <c r="J57" i="3"/>
  <c r="J55" i="3"/>
  <c r="I57" i="3"/>
  <c r="I55" i="3"/>
  <c r="G37" i="3"/>
  <c r="G36" i="3"/>
  <c r="G28" i="3"/>
  <c r="C14" i="1" s="1"/>
  <c r="G20" i="3"/>
  <c r="G19" i="3"/>
  <c r="G17" i="3"/>
  <c r="G18" i="3" s="1"/>
  <c r="C6" i="1" s="1"/>
  <c r="C17" i="2" s="1"/>
  <c r="G12" i="3"/>
  <c r="F32" i="3"/>
  <c r="F57" i="3"/>
  <c r="F55" i="3"/>
  <c r="E57" i="3"/>
  <c r="E55" i="3"/>
  <c r="D57" i="3"/>
  <c r="D55" i="3"/>
  <c r="G57" i="3" l="1"/>
  <c r="C29" i="1" s="1"/>
  <c r="C26" i="2" s="1"/>
  <c r="G21" i="3"/>
  <c r="C7" i="1" s="1"/>
  <c r="C18" i="2" s="1"/>
  <c r="H29" i="1"/>
  <c r="H26" i="2" s="1"/>
  <c r="W53" i="3" l="1"/>
  <c r="W52" i="3"/>
  <c r="W50" i="3"/>
  <c r="W49" i="3"/>
  <c r="W47" i="3"/>
  <c r="W46" i="3"/>
  <c r="W44" i="3"/>
  <c r="W43" i="3"/>
  <c r="W41" i="3"/>
  <c r="W40" i="3"/>
  <c r="W39" i="3"/>
  <c r="W38" i="3"/>
  <c r="W37" i="3"/>
  <c r="W36" i="3"/>
  <c r="W35" i="3"/>
  <c r="W34" i="3"/>
  <c r="W33" i="3"/>
  <c r="W32" i="3"/>
  <c r="W31" i="3"/>
  <c r="W28" i="3"/>
  <c r="W27" i="3"/>
  <c r="W26" i="3"/>
  <c r="W25" i="3"/>
  <c r="W24" i="3"/>
  <c r="W23" i="3"/>
  <c r="W21" i="3"/>
  <c r="W20" i="3"/>
  <c r="W19" i="3"/>
  <c r="W17" i="3"/>
  <c r="W14" i="3"/>
  <c r="W13" i="3"/>
  <c r="W12" i="3"/>
  <c r="W11" i="3"/>
  <c r="R53" i="3"/>
  <c r="R52" i="3"/>
  <c r="R50" i="3"/>
  <c r="R49" i="3"/>
  <c r="R47" i="3"/>
  <c r="R46" i="3"/>
  <c r="R44" i="3"/>
  <c r="R43" i="3"/>
  <c r="R41" i="3"/>
  <c r="R40" i="3"/>
  <c r="R39" i="3"/>
  <c r="R38" i="3"/>
  <c r="R37" i="3"/>
  <c r="R36" i="3"/>
  <c r="R35" i="3"/>
  <c r="R34" i="3"/>
  <c r="R33" i="3"/>
  <c r="R32" i="3"/>
  <c r="R31" i="3"/>
  <c r="R28" i="3"/>
  <c r="R27" i="3"/>
  <c r="R26" i="3"/>
  <c r="R25" i="3"/>
  <c r="R24" i="3"/>
  <c r="R23" i="3"/>
  <c r="R21" i="3"/>
  <c r="R20" i="3"/>
  <c r="R19" i="3"/>
  <c r="R17" i="3"/>
  <c r="R14" i="3"/>
  <c r="R13" i="3"/>
  <c r="R12" i="3"/>
  <c r="R11" i="3"/>
  <c r="V38" i="3" l="1"/>
  <c r="V55" i="3"/>
  <c r="E27" i="1" s="1"/>
  <c r="E13" i="2" s="1"/>
  <c r="E14" i="2" s="1"/>
  <c r="V14" i="3"/>
  <c r="V46" i="3"/>
  <c r="E18" i="1" s="1"/>
  <c r="AA57" i="3"/>
  <c r="AA12" i="3"/>
  <c r="AA14" i="3"/>
  <c r="AA20" i="3"/>
  <c r="AA24" i="3"/>
  <c r="AA26" i="3"/>
  <c r="AA28" i="3"/>
  <c r="AA32" i="3"/>
  <c r="AA34" i="3"/>
  <c r="AA36" i="3"/>
  <c r="AA38" i="3"/>
  <c r="AA40" i="3"/>
  <c r="AA44" i="3"/>
  <c r="AA46" i="3"/>
  <c r="AA50" i="3"/>
  <c r="AA55" i="3"/>
  <c r="V12" i="3"/>
  <c r="V20" i="3"/>
  <c r="V24" i="3"/>
  <c r="E10" i="1" s="1"/>
  <c r="V26" i="3"/>
  <c r="E12" i="1" s="1"/>
  <c r="V28" i="3"/>
  <c r="E14" i="1" s="1"/>
  <c r="V32" i="3"/>
  <c r="V34" i="3"/>
  <c r="V36" i="3"/>
  <c r="V40" i="3"/>
  <c r="V44" i="3"/>
  <c r="V50" i="3"/>
  <c r="E22" i="1" s="1"/>
  <c r="E22" i="2" s="1"/>
  <c r="AA11" i="3"/>
  <c r="AA13" i="3"/>
  <c r="AA17" i="3"/>
  <c r="AA19" i="3"/>
  <c r="AA23" i="3"/>
  <c r="AA25" i="3"/>
  <c r="AA27" i="3"/>
  <c r="AA31" i="3"/>
  <c r="AA33" i="3"/>
  <c r="AA35" i="3"/>
  <c r="AA37" i="3"/>
  <c r="AA39" i="3"/>
  <c r="AA41" i="3"/>
  <c r="AA43" i="3"/>
  <c r="AA47" i="3"/>
  <c r="AA49" i="3"/>
  <c r="AA53" i="3"/>
  <c r="V11" i="3"/>
  <c r="V13" i="3"/>
  <c r="V17" i="3"/>
  <c r="V19" i="3"/>
  <c r="V23" i="3"/>
  <c r="E9" i="1" s="1"/>
  <c r="V25" i="3"/>
  <c r="E11" i="1" s="1"/>
  <c r="V27" i="3"/>
  <c r="E13" i="1" s="1"/>
  <c r="V57" i="3"/>
  <c r="E29" i="1" s="1"/>
  <c r="V31" i="3"/>
  <c r="V33" i="3"/>
  <c r="V35" i="3"/>
  <c r="V37" i="3"/>
  <c r="V39" i="3"/>
  <c r="V41" i="3"/>
  <c r="V43" i="3"/>
  <c r="V47" i="3"/>
  <c r="E19" i="1" s="1"/>
  <c r="E10" i="2" s="1"/>
  <c r="V49" i="3"/>
  <c r="E21" i="1" s="1"/>
  <c r="V53" i="3"/>
  <c r="E25" i="1" s="1"/>
  <c r="E24" i="2" s="1"/>
  <c r="AA52" i="3"/>
  <c r="G94" i="20"/>
  <c r="X18" i="3" s="1"/>
  <c r="F94" i="20"/>
  <c r="E94" i="20"/>
  <c r="E98" i="20" s="1"/>
  <c r="D94" i="20"/>
  <c r="D98" i="20" s="1"/>
  <c r="C94" i="20"/>
  <c r="G94" i="12"/>
  <c r="Y18" i="3" s="1"/>
  <c r="F94" i="12"/>
  <c r="T18" i="3" s="1"/>
  <c r="E94" i="12"/>
  <c r="D94" i="12"/>
  <c r="C94" i="12"/>
  <c r="G94" i="26"/>
  <c r="Z18" i="3" s="1"/>
  <c r="F94" i="26"/>
  <c r="U18" i="3" s="1"/>
  <c r="E94" i="26"/>
  <c r="D94" i="26"/>
  <c r="C94" i="26"/>
  <c r="G94" i="9"/>
  <c r="F94" i="9"/>
  <c r="R18" i="3" s="1"/>
  <c r="E94" i="9"/>
  <c r="E98" i="9" s="1"/>
  <c r="D94" i="9"/>
  <c r="C94" i="9"/>
  <c r="Z25" i="4"/>
  <c r="Y25" i="4"/>
  <c r="X25" i="4"/>
  <c r="W25" i="4"/>
  <c r="U25" i="4"/>
  <c r="T25" i="4"/>
  <c r="S25" i="4"/>
  <c r="R25" i="4"/>
  <c r="Z21" i="4"/>
  <c r="Y21" i="4"/>
  <c r="X21" i="4"/>
  <c r="Z20" i="4"/>
  <c r="Y20" i="4"/>
  <c r="X20" i="4"/>
  <c r="W20" i="4"/>
  <c r="Z18" i="4"/>
  <c r="Y18" i="4"/>
  <c r="X18" i="4"/>
  <c r="W18" i="4"/>
  <c r="Z17" i="4"/>
  <c r="Y17" i="4"/>
  <c r="X17" i="4"/>
  <c r="Z14" i="4"/>
  <c r="Y14" i="4"/>
  <c r="X14" i="4"/>
  <c r="W14" i="4"/>
  <c r="Z13" i="4"/>
  <c r="Y13" i="4"/>
  <c r="X13" i="4"/>
  <c r="W13" i="4"/>
  <c r="Z12" i="4"/>
  <c r="Y12" i="4"/>
  <c r="X12" i="4"/>
  <c r="Z11" i="4"/>
  <c r="Y11" i="4"/>
  <c r="X11" i="4"/>
  <c r="Z9" i="4"/>
  <c r="Y9" i="4"/>
  <c r="X9" i="4"/>
  <c r="Z8" i="4"/>
  <c r="Y8" i="4"/>
  <c r="X8" i="4"/>
  <c r="W8" i="4"/>
  <c r="Z7" i="4"/>
  <c r="Y7" i="4"/>
  <c r="X7" i="4"/>
  <c r="Z6" i="4"/>
  <c r="Y6" i="4"/>
  <c r="X6" i="4"/>
  <c r="U21" i="4"/>
  <c r="U20" i="4"/>
  <c r="U18" i="4"/>
  <c r="U17" i="4"/>
  <c r="U14" i="4"/>
  <c r="U13" i="4"/>
  <c r="U12" i="4"/>
  <c r="U11" i="4"/>
  <c r="U9" i="4"/>
  <c r="U8" i="4"/>
  <c r="U7" i="4"/>
  <c r="U6" i="4"/>
  <c r="T21" i="4"/>
  <c r="T20" i="4"/>
  <c r="T18" i="4"/>
  <c r="T17" i="4"/>
  <c r="T14" i="4"/>
  <c r="T13" i="4"/>
  <c r="T12" i="4"/>
  <c r="T11" i="4"/>
  <c r="T9" i="4"/>
  <c r="T8" i="4"/>
  <c r="T7" i="4"/>
  <c r="T6" i="4"/>
  <c r="S21" i="4"/>
  <c r="S20" i="4"/>
  <c r="S18" i="4"/>
  <c r="S17" i="4"/>
  <c r="S14" i="4"/>
  <c r="S13" i="4"/>
  <c r="S12" i="4"/>
  <c r="S11" i="4"/>
  <c r="S9" i="4"/>
  <c r="S8" i="4"/>
  <c r="S7" i="4"/>
  <c r="S6" i="4"/>
  <c r="R21" i="4"/>
  <c r="R20" i="4"/>
  <c r="R18" i="4"/>
  <c r="R14" i="4"/>
  <c r="R13" i="4"/>
  <c r="R12" i="4"/>
  <c r="R11" i="4"/>
  <c r="R8" i="4"/>
  <c r="G127" i="26"/>
  <c r="Z51" i="3" s="1"/>
  <c r="F127" i="26"/>
  <c r="U51" i="3" s="1"/>
  <c r="E127" i="26"/>
  <c r="D127" i="26"/>
  <c r="C127" i="26"/>
  <c r="G124" i="26"/>
  <c r="Z48" i="3" s="1"/>
  <c r="F124" i="26"/>
  <c r="U48" i="3" s="1"/>
  <c r="E124" i="26"/>
  <c r="D124" i="26"/>
  <c r="C124" i="26"/>
  <c r="G121" i="26"/>
  <c r="Z45" i="3" s="1"/>
  <c r="F121" i="26"/>
  <c r="U45" i="3" s="1"/>
  <c r="E121" i="26"/>
  <c r="D121" i="26"/>
  <c r="C121" i="26"/>
  <c r="G118" i="26"/>
  <c r="Z42" i="3" s="1"/>
  <c r="F118" i="26"/>
  <c r="U42" i="3" s="1"/>
  <c r="E118" i="26"/>
  <c r="D118" i="26"/>
  <c r="C118" i="26"/>
  <c r="G105" i="26"/>
  <c r="F105" i="26"/>
  <c r="E105" i="26"/>
  <c r="E106" i="26" s="1"/>
  <c r="D105" i="26"/>
  <c r="D106" i="26" s="1"/>
  <c r="C105" i="26"/>
  <c r="C106" i="26" s="1"/>
  <c r="G97" i="26"/>
  <c r="Z21" i="3" s="1"/>
  <c r="F97" i="26"/>
  <c r="U21" i="3" s="1"/>
  <c r="E97" i="26"/>
  <c r="D97" i="26"/>
  <c r="G91" i="26"/>
  <c r="Z15" i="3" s="1"/>
  <c r="F91" i="26"/>
  <c r="U15" i="3" s="1"/>
  <c r="E91" i="26"/>
  <c r="D91" i="26"/>
  <c r="G86" i="26"/>
  <c r="F86" i="26"/>
  <c r="E86" i="26"/>
  <c r="E92" i="26" s="1"/>
  <c r="D86" i="26"/>
  <c r="D92" i="26" s="1"/>
  <c r="C86" i="26"/>
  <c r="G72" i="26"/>
  <c r="Z15" i="4" s="1"/>
  <c r="F72" i="26"/>
  <c r="U15" i="4" s="1"/>
  <c r="E72" i="26"/>
  <c r="D72" i="26"/>
  <c r="G66" i="26"/>
  <c r="F66" i="26"/>
  <c r="E66" i="26"/>
  <c r="D66" i="26"/>
  <c r="G59" i="26"/>
  <c r="F59" i="26"/>
  <c r="E59" i="26"/>
  <c r="D59" i="26"/>
  <c r="G53" i="26"/>
  <c r="F53" i="26"/>
  <c r="E53" i="26"/>
  <c r="D53" i="26"/>
  <c r="G49" i="26"/>
  <c r="F49" i="26"/>
  <c r="E49" i="26"/>
  <c r="D49" i="26"/>
  <c r="C49" i="26"/>
  <c r="G39" i="26"/>
  <c r="F39" i="26"/>
  <c r="E39" i="26"/>
  <c r="D39" i="26"/>
  <c r="C39" i="26"/>
  <c r="G34" i="26"/>
  <c r="F34" i="26"/>
  <c r="E34" i="26"/>
  <c r="D34" i="26"/>
  <c r="C34" i="26"/>
  <c r="E118" i="20"/>
  <c r="G27" i="26"/>
  <c r="F27" i="26"/>
  <c r="E27" i="26"/>
  <c r="D27" i="26"/>
  <c r="C27" i="26"/>
  <c r="C35" i="26" s="1"/>
  <c r="G24" i="26"/>
  <c r="Z4" i="4" s="1"/>
  <c r="F24" i="26"/>
  <c r="U4" i="4" s="1"/>
  <c r="E24" i="26"/>
  <c r="G18" i="26"/>
  <c r="F18" i="26"/>
  <c r="E18" i="26"/>
  <c r="G14" i="26"/>
  <c r="F14" i="26"/>
  <c r="E14" i="26"/>
  <c r="G127" i="12"/>
  <c r="Y51" i="3" s="1"/>
  <c r="F127" i="12"/>
  <c r="T51" i="3" s="1"/>
  <c r="E127" i="12"/>
  <c r="D127" i="12"/>
  <c r="G124" i="12"/>
  <c r="Y48" i="3" s="1"/>
  <c r="F124" i="12"/>
  <c r="T48" i="3" s="1"/>
  <c r="E124" i="12"/>
  <c r="D124" i="12"/>
  <c r="G121" i="12"/>
  <c r="Y45" i="3" s="1"/>
  <c r="F121" i="12"/>
  <c r="T45" i="3" s="1"/>
  <c r="E121" i="12"/>
  <c r="D121" i="12"/>
  <c r="G118" i="12"/>
  <c r="Y42" i="3" s="1"/>
  <c r="F118" i="12"/>
  <c r="T42" i="3" s="1"/>
  <c r="E118" i="12"/>
  <c r="D118" i="12"/>
  <c r="C118" i="12"/>
  <c r="G105" i="12"/>
  <c r="F105" i="12"/>
  <c r="E105" i="12"/>
  <c r="E106" i="12" s="1"/>
  <c r="D105" i="12"/>
  <c r="D106" i="12" s="1"/>
  <c r="C105" i="12"/>
  <c r="C106" i="12" s="1"/>
  <c r="G97" i="12"/>
  <c r="Y21" i="3" s="1"/>
  <c r="AA21" i="3" s="1"/>
  <c r="F97" i="12"/>
  <c r="T21" i="3" s="1"/>
  <c r="E97" i="12"/>
  <c r="D97" i="12"/>
  <c r="C97" i="12"/>
  <c r="G91" i="12"/>
  <c r="Y15" i="3" s="1"/>
  <c r="F91" i="12"/>
  <c r="T15" i="3" s="1"/>
  <c r="E91" i="12"/>
  <c r="D91" i="12"/>
  <c r="C91" i="12"/>
  <c r="G86" i="12"/>
  <c r="Y10" i="3" s="1"/>
  <c r="F86" i="12"/>
  <c r="T10" i="3" s="1"/>
  <c r="E86" i="12"/>
  <c r="D86" i="12"/>
  <c r="C86" i="12"/>
  <c r="G72" i="12"/>
  <c r="Y15" i="4" s="1"/>
  <c r="F72" i="12"/>
  <c r="E72" i="12"/>
  <c r="G66" i="12"/>
  <c r="F66" i="12"/>
  <c r="E66" i="12"/>
  <c r="G59" i="12"/>
  <c r="F59" i="12"/>
  <c r="E59" i="12"/>
  <c r="D59" i="12"/>
  <c r="G53" i="12"/>
  <c r="F53" i="12"/>
  <c r="E53" i="12"/>
  <c r="G49" i="12"/>
  <c r="F49" i="12"/>
  <c r="E49" i="12"/>
  <c r="D49" i="12"/>
  <c r="G39" i="12"/>
  <c r="F39" i="12"/>
  <c r="E39" i="12"/>
  <c r="D39" i="12"/>
  <c r="G34" i="12"/>
  <c r="G35" i="12" s="1"/>
  <c r="F34" i="12"/>
  <c r="F35" i="12" s="1"/>
  <c r="E34" i="12"/>
  <c r="E35" i="12" s="1"/>
  <c r="D34" i="12"/>
  <c r="D35" i="12" s="1"/>
  <c r="G24" i="12"/>
  <c r="Y4" i="4" s="1"/>
  <c r="F24" i="12"/>
  <c r="T4" i="4" s="1"/>
  <c r="E24" i="12"/>
  <c r="D24" i="12"/>
  <c r="G18" i="12"/>
  <c r="F18" i="12"/>
  <c r="E18" i="12"/>
  <c r="D18" i="12"/>
  <c r="G14" i="12"/>
  <c r="G19" i="12" s="1"/>
  <c r="Y3" i="4" s="1"/>
  <c r="F14" i="12"/>
  <c r="F19" i="12" s="1"/>
  <c r="T3" i="4" s="1"/>
  <c r="E14" i="12"/>
  <c r="E19" i="12" s="1"/>
  <c r="D14" i="12"/>
  <c r="D19" i="12" s="1"/>
  <c r="G127" i="20"/>
  <c r="X51" i="3" s="1"/>
  <c r="F127" i="20"/>
  <c r="S51" i="3" s="1"/>
  <c r="E127" i="20"/>
  <c r="D127" i="20"/>
  <c r="C127" i="20"/>
  <c r="G124" i="20"/>
  <c r="X48" i="3" s="1"/>
  <c r="F124" i="20"/>
  <c r="S48" i="3" s="1"/>
  <c r="E124" i="20"/>
  <c r="D124" i="20"/>
  <c r="C124" i="20"/>
  <c r="G121" i="20"/>
  <c r="X45" i="3" s="1"/>
  <c r="F121" i="20"/>
  <c r="S45" i="3" s="1"/>
  <c r="E121" i="20"/>
  <c r="D121" i="20"/>
  <c r="C121" i="20"/>
  <c r="G118" i="20"/>
  <c r="X42" i="3" s="1"/>
  <c r="F118" i="20"/>
  <c r="S42" i="3" s="1"/>
  <c r="D118" i="20"/>
  <c r="C118" i="20"/>
  <c r="G105" i="20"/>
  <c r="X29" i="3" s="1"/>
  <c r="F105" i="20"/>
  <c r="E105" i="20"/>
  <c r="E106" i="20" s="1"/>
  <c r="D105" i="20"/>
  <c r="D106" i="20" s="1"/>
  <c r="C105" i="20"/>
  <c r="C106" i="20" s="1"/>
  <c r="G86" i="20"/>
  <c r="X10" i="3" s="1"/>
  <c r="F86" i="20"/>
  <c r="E86" i="20"/>
  <c r="E92" i="20" s="1"/>
  <c r="D86" i="20"/>
  <c r="D92" i="20" s="1"/>
  <c r="C86" i="20"/>
  <c r="G72" i="20"/>
  <c r="X15" i="4" s="1"/>
  <c r="F72" i="20"/>
  <c r="E72" i="20"/>
  <c r="D72" i="20"/>
  <c r="G66" i="20"/>
  <c r="F66" i="20"/>
  <c r="E66" i="20"/>
  <c r="D66" i="20"/>
  <c r="G59" i="20"/>
  <c r="F59" i="20"/>
  <c r="E59" i="20"/>
  <c r="D59" i="20"/>
  <c r="G53" i="20"/>
  <c r="F53" i="20"/>
  <c r="E53" i="20"/>
  <c r="D53" i="20"/>
  <c r="G49" i="20"/>
  <c r="F49" i="20"/>
  <c r="E49" i="20"/>
  <c r="D49" i="20"/>
  <c r="C49" i="20"/>
  <c r="G39" i="20"/>
  <c r="F39" i="20"/>
  <c r="E39" i="20"/>
  <c r="D39" i="20"/>
  <c r="C39" i="20"/>
  <c r="G34" i="20"/>
  <c r="F34" i="20"/>
  <c r="E34" i="20"/>
  <c r="D34" i="20"/>
  <c r="C34" i="20"/>
  <c r="G27" i="20"/>
  <c r="F27" i="20"/>
  <c r="E27" i="20"/>
  <c r="D27" i="20"/>
  <c r="C27" i="20"/>
  <c r="G24" i="20"/>
  <c r="X4" i="4" s="1"/>
  <c r="F24" i="20"/>
  <c r="S4" i="4" s="1"/>
  <c r="E24" i="20"/>
  <c r="G18" i="20"/>
  <c r="F18" i="20"/>
  <c r="E18" i="20"/>
  <c r="G14" i="20"/>
  <c r="F14" i="20"/>
  <c r="E14" i="20"/>
  <c r="G127" i="9"/>
  <c r="W51" i="3" s="1"/>
  <c r="F127" i="9"/>
  <c r="R51" i="3" s="1"/>
  <c r="E127" i="9"/>
  <c r="G124" i="9"/>
  <c r="W48" i="3" s="1"/>
  <c r="F124" i="9"/>
  <c r="R48" i="3" s="1"/>
  <c r="E124" i="9"/>
  <c r="G121" i="9"/>
  <c r="W45" i="3" s="1"/>
  <c r="AA45" i="3" s="1"/>
  <c r="F121" i="9"/>
  <c r="R45" i="3" s="1"/>
  <c r="E121" i="9"/>
  <c r="G118" i="9"/>
  <c r="W42" i="3" s="1"/>
  <c r="F118" i="9"/>
  <c r="R42" i="3" s="1"/>
  <c r="E118" i="9"/>
  <c r="G105" i="9"/>
  <c r="W29" i="3" s="1"/>
  <c r="F105" i="9"/>
  <c r="R29" i="3" s="1"/>
  <c r="E105" i="9"/>
  <c r="E106" i="9" s="1"/>
  <c r="G91" i="9"/>
  <c r="W15" i="3" s="1"/>
  <c r="F91" i="9"/>
  <c r="R15" i="3" s="1"/>
  <c r="E91" i="9"/>
  <c r="G72" i="9"/>
  <c r="F72" i="9"/>
  <c r="E72" i="9"/>
  <c r="D72" i="9"/>
  <c r="G59" i="9"/>
  <c r="F59" i="9"/>
  <c r="G53" i="9"/>
  <c r="F53" i="9"/>
  <c r="E53" i="9"/>
  <c r="D53" i="9"/>
  <c r="G39" i="9"/>
  <c r="F39" i="9"/>
  <c r="G34" i="9"/>
  <c r="F34" i="9"/>
  <c r="G27" i="9"/>
  <c r="F27" i="9"/>
  <c r="G24" i="9"/>
  <c r="W4" i="4" s="1"/>
  <c r="F24" i="9"/>
  <c r="R4" i="4" s="1"/>
  <c r="G18" i="9"/>
  <c r="F18" i="9"/>
  <c r="G14" i="9"/>
  <c r="F14" i="9"/>
  <c r="F19" i="9" s="1"/>
  <c r="R3" i="4" s="1"/>
  <c r="G65" i="9"/>
  <c r="W17" i="4" s="1"/>
  <c r="F65" i="9"/>
  <c r="R17" i="4" s="1"/>
  <c r="G49" i="9"/>
  <c r="F49" i="9"/>
  <c r="E49" i="9"/>
  <c r="D49" i="9"/>
  <c r="D65" i="9"/>
  <c r="E81" i="9"/>
  <c r="E80" i="9"/>
  <c r="E79" i="9"/>
  <c r="D127" i="9"/>
  <c r="C105" i="9"/>
  <c r="D105" i="9"/>
  <c r="D106" i="9" s="1"/>
  <c r="G85" i="9"/>
  <c r="W9" i="3" s="1"/>
  <c r="AA9" i="3" s="1"/>
  <c r="F85" i="9"/>
  <c r="R9" i="3" s="1"/>
  <c r="V9" i="3" s="1"/>
  <c r="E85" i="9"/>
  <c r="G84" i="9"/>
  <c r="W8" i="3" s="1"/>
  <c r="AA8" i="3" s="1"/>
  <c r="F84" i="9"/>
  <c r="R8" i="3" s="1"/>
  <c r="V8" i="3" s="1"/>
  <c r="E84" i="9"/>
  <c r="G83" i="9"/>
  <c r="W7" i="3" s="1"/>
  <c r="AA7" i="3" s="1"/>
  <c r="F83" i="9"/>
  <c r="R7" i="3" s="1"/>
  <c r="V7" i="3" s="1"/>
  <c r="E83" i="9"/>
  <c r="G82" i="9"/>
  <c r="W6" i="3" s="1"/>
  <c r="AA6" i="3" s="1"/>
  <c r="F82" i="9"/>
  <c r="R6" i="3" s="1"/>
  <c r="V6" i="3" s="1"/>
  <c r="E82" i="9"/>
  <c r="G81" i="9"/>
  <c r="W5" i="3" s="1"/>
  <c r="AA5" i="3" s="1"/>
  <c r="F81" i="9"/>
  <c r="R5" i="3" s="1"/>
  <c r="V5" i="3" s="1"/>
  <c r="G80" i="9"/>
  <c r="W4" i="3" s="1"/>
  <c r="AA4" i="3" s="1"/>
  <c r="F80" i="9"/>
  <c r="R4" i="3" s="1"/>
  <c r="V4" i="3" s="1"/>
  <c r="G79" i="9"/>
  <c r="F79" i="9"/>
  <c r="D85" i="9"/>
  <c r="H9" i="3" s="1"/>
  <c r="D84" i="9"/>
  <c r="D83" i="9"/>
  <c r="G13" i="8"/>
  <c r="F13" i="8"/>
  <c r="E13" i="8"/>
  <c r="E14" i="8" s="1"/>
  <c r="E61" i="9" s="1"/>
  <c r="D13" i="8"/>
  <c r="G7" i="8"/>
  <c r="F7" i="8"/>
  <c r="E7" i="8"/>
  <c r="D7" i="8"/>
  <c r="G4" i="8"/>
  <c r="F4" i="8"/>
  <c r="E4" i="8"/>
  <c r="D4" i="8"/>
  <c r="G10" i="7"/>
  <c r="G64" i="9" s="1"/>
  <c r="W9" i="4" s="1"/>
  <c r="F10" i="7"/>
  <c r="F64" i="9" s="1"/>
  <c r="R9" i="4" s="1"/>
  <c r="E10" i="7"/>
  <c r="E64" i="9" s="1"/>
  <c r="D10" i="7"/>
  <c r="D64" i="9" s="1"/>
  <c r="G4" i="7"/>
  <c r="G12" i="7" s="1"/>
  <c r="F4" i="7"/>
  <c r="F62" i="9" s="1"/>
  <c r="E4" i="7"/>
  <c r="E62" i="9" s="1"/>
  <c r="D4" i="7"/>
  <c r="D12" i="7" s="1"/>
  <c r="E44" i="6"/>
  <c r="D44" i="6"/>
  <c r="E68" i="9" s="1"/>
  <c r="E17" i="6"/>
  <c r="G67" i="9" s="1"/>
  <c r="W11" i="4" s="1"/>
  <c r="I34" i="5"/>
  <c r="H34" i="5"/>
  <c r="G30" i="5"/>
  <c r="G34" i="5" s="1"/>
  <c r="I12" i="5"/>
  <c r="H12" i="5"/>
  <c r="G12" i="5"/>
  <c r="I8" i="5"/>
  <c r="H8" i="5"/>
  <c r="G8" i="5"/>
  <c r="E12" i="7" l="1"/>
  <c r="D14" i="8"/>
  <c r="D61" i="9" s="1"/>
  <c r="AA15" i="3"/>
  <c r="AA48" i="3"/>
  <c r="V21" i="3"/>
  <c r="E7" i="1" s="1"/>
  <c r="E18" i="2" s="1"/>
  <c r="G35" i="26"/>
  <c r="F35" i="26"/>
  <c r="F60" i="26" s="1"/>
  <c r="U5" i="4" s="1"/>
  <c r="F92" i="20"/>
  <c r="S16" i="3" s="1"/>
  <c r="S10" i="3"/>
  <c r="F98" i="20"/>
  <c r="S22" i="3" s="1"/>
  <c r="S18" i="3"/>
  <c r="V18" i="3" s="1"/>
  <c r="E6" i="1" s="1"/>
  <c r="E17" i="2" s="1"/>
  <c r="E19" i="2" s="1"/>
  <c r="F92" i="26"/>
  <c r="U16" i="3" s="1"/>
  <c r="U10" i="3"/>
  <c r="F14" i="8"/>
  <c r="F61" i="9" s="1"/>
  <c r="R6" i="4" s="1"/>
  <c r="V6" i="4" s="1"/>
  <c r="J6" i="1" s="1"/>
  <c r="J7" i="2" s="1"/>
  <c r="AA42" i="3"/>
  <c r="G106" i="12"/>
  <c r="Y30" i="3" s="1"/>
  <c r="Y29" i="3"/>
  <c r="D35" i="26"/>
  <c r="D60" i="26" s="1"/>
  <c r="G92" i="26"/>
  <c r="Z16" i="3" s="1"/>
  <c r="Z10" i="3"/>
  <c r="F106" i="26"/>
  <c r="U30" i="3" s="1"/>
  <c r="U29" i="3"/>
  <c r="G68" i="9"/>
  <c r="W12" i="4" s="1"/>
  <c r="W16" i="4" s="1"/>
  <c r="F106" i="20"/>
  <c r="S30" i="3" s="1"/>
  <c r="S56" i="3" s="1"/>
  <c r="S29" i="3"/>
  <c r="F106" i="12"/>
  <c r="T30" i="3" s="1"/>
  <c r="T56" i="3" s="1"/>
  <c r="T29" i="3"/>
  <c r="F12" i="7"/>
  <c r="G14" i="8"/>
  <c r="G61" i="9" s="1"/>
  <c r="V15" i="3"/>
  <c r="E4" i="1" s="1"/>
  <c r="E5" i="2" s="1"/>
  <c r="AA51" i="3"/>
  <c r="E35" i="26"/>
  <c r="G106" i="26"/>
  <c r="Z30" i="3" s="1"/>
  <c r="Z56" i="3" s="1"/>
  <c r="Z58" i="3" s="1"/>
  <c r="Z29" i="3"/>
  <c r="E45" i="6"/>
  <c r="G19" i="9"/>
  <c r="W3" i="4" s="1"/>
  <c r="F66" i="9"/>
  <c r="G62" i="9"/>
  <c r="W7" i="4" s="1"/>
  <c r="D45" i="6"/>
  <c r="E86" i="9"/>
  <c r="E92" i="9" s="1"/>
  <c r="E128" i="9" s="1"/>
  <c r="E134" i="9" s="1"/>
  <c r="E66" i="9"/>
  <c r="F98" i="9"/>
  <c r="R22" i="3" s="1"/>
  <c r="R7" i="4"/>
  <c r="V7" i="4" s="1"/>
  <c r="J7" i="1" s="1"/>
  <c r="E98" i="26"/>
  <c r="G98" i="26"/>
  <c r="Z22" i="3" s="1"/>
  <c r="F19" i="26"/>
  <c r="U3" i="4" s="1"/>
  <c r="Z16" i="4"/>
  <c r="E19" i="26"/>
  <c r="G19" i="26"/>
  <c r="Z3" i="4" s="1"/>
  <c r="D98" i="26"/>
  <c r="D128" i="26" s="1"/>
  <c r="D133" i="26" s="1"/>
  <c r="F98" i="26"/>
  <c r="G98" i="12"/>
  <c r="Y22" i="3" s="1"/>
  <c r="Y56" i="3" s="1"/>
  <c r="Y58" i="3" s="1"/>
  <c r="E60" i="12"/>
  <c r="E73" i="12" s="1"/>
  <c r="E77" i="12" s="1"/>
  <c r="G60" i="12"/>
  <c r="Y5" i="4" s="1"/>
  <c r="Y10" i="4" s="1"/>
  <c r="E92" i="12"/>
  <c r="G92" i="12"/>
  <c r="Y16" i="3" s="1"/>
  <c r="D92" i="12"/>
  <c r="F92" i="12"/>
  <c r="T16" i="3" s="1"/>
  <c r="T15" i="4"/>
  <c r="T16" i="4" s="1"/>
  <c r="E98" i="12"/>
  <c r="E128" i="12" s="1"/>
  <c r="E133" i="12" s="1"/>
  <c r="F60" i="12"/>
  <c r="T5" i="4" s="1"/>
  <c r="T10" i="4" s="1"/>
  <c r="V42" i="3"/>
  <c r="E16" i="1" s="1"/>
  <c r="E8" i="2" s="1"/>
  <c r="V48" i="3"/>
  <c r="Y16" i="4"/>
  <c r="D98" i="12"/>
  <c r="D128" i="12" s="1"/>
  <c r="D133" i="12" s="1"/>
  <c r="F98" i="12"/>
  <c r="T22" i="3" s="1"/>
  <c r="F19" i="20"/>
  <c r="S3" i="4" s="1"/>
  <c r="E19" i="20"/>
  <c r="G19" i="20"/>
  <c r="X3" i="4" s="1"/>
  <c r="C35" i="20"/>
  <c r="E35" i="20"/>
  <c r="G35" i="20"/>
  <c r="G60" i="20" s="1"/>
  <c r="D35" i="20"/>
  <c r="D60" i="20" s="1"/>
  <c r="F35" i="20"/>
  <c r="F60" i="20" s="1"/>
  <c r="S5" i="4" s="1"/>
  <c r="E60" i="20"/>
  <c r="E128" i="20"/>
  <c r="E133" i="20" s="1"/>
  <c r="S15" i="4"/>
  <c r="S16" i="4" s="1"/>
  <c r="V45" i="3"/>
  <c r="E17" i="1" s="1"/>
  <c r="E20" i="2" s="1"/>
  <c r="V51" i="3"/>
  <c r="G92" i="20"/>
  <c r="X16" i="3" s="1"/>
  <c r="G98" i="20"/>
  <c r="X22" i="3" s="1"/>
  <c r="G106" i="20"/>
  <c r="X30" i="3" s="1"/>
  <c r="X56" i="3" s="1"/>
  <c r="X16" i="4"/>
  <c r="D128" i="20"/>
  <c r="D133" i="20" s="1"/>
  <c r="F128" i="20"/>
  <c r="G35" i="9"/>
  <c r="G60" i="9" s="1"/>
  <c r="W5" i="4" s="1"/>
  <c r="F35" i="9"/>
  <c r="F60" i="9" s="1"/>
  <c r="R5" i="4" s="1"/>
  <c r="G106" i="9"/>
  <c r="W30" i="3" s="1"/>
  <c r="F106" i="9"/>
  <c r="R30" i="3" s="1"/>
  <c r="G98" i="9"/>
  <c r="W22" i="3" s="1"/>
  <c r="W18" i="3"/>
  <c r="AA18" i="3" s="1"/>
  <c r="E21" i="2"/>
  <c r="E23" i="2" s="1"/>
  <c r="E23" i="1"/>
  <c r="J29" i="1"/>
  <c r="J26" i="2" s="1"/>
  <c r="E26" i="2"/>
  <c r="E15" i="1"/>
  <c r="E7" i="2" s="1"/>
  <c r="E20" i="1"/>
  <c r="E9" i="2"/>
  <c r="E11" i="2" s="1"/>
  <c r="G86" i="9"/>
  <c r="W3" i="3"/>
  <c r="F86" i="9"/>
  <c r="R3" i="3"/>
  <c r="V25" i="4"/>
  <c r="AA25" i="4"/>
  <c r="W6" i="4"/>
  <c r="V9" i="4"/>
  <c r="J9" i="1" s="1"/>
  <c r="J10" i="2" s="1"/>
  <c r="V12" i="4"/>
  <c r="J12" i="1" s="1"/>
  <c r="J18" i="2" s="1"/>
  <c r="V14" i="4"/>
  <c r="J14" i="1" s="1"/>
  <c r="J20" i="2" s="1"/>
  <c r="V17" i="4"/>
  <c r="J17" i="1" s="1"/>
  <c r="V20" i="4"/>
  <c r="J26" i="1" s="1"/>
  <c r="J24" i="2" s="1"/>
  <c r="V4" i="4"/>
  <c r="J4" i="1" s="1"/>
  <c r="J5" i="2" s="1"/>
  <c r="V8" i="4"/>
  <c r="J8" i="1" s="1"/>
  <c r="J9" i="2" s="1"/>
  <c r="V11" i="4"/>
  <c r="J11" i="1" s="1"/>
  <c r="J17" i="2" s="1"/>
  <c r="V13" i="4"/>
  <c r="J13" i="1" s="1"/>
  <c r="V18" i="4"/>
  <c r="J27" i="1" s="1"/>
  <c r="J25" i="2" s="1"/>
  <c r="V21" i="4"/>
  <c r="U16" i="4"/>
  <c r="E60" i="26"/>
  <c r="G60" i="26"/>
  <c r="Z5" i="4" s="1"/>
  <c r="E128" i="26"/>
  <c r="E133" i="26" s="1"/>
  <c r="D62" i="9"/>
  <c r="V29" i="3" l="1"/>
  <c r="AA29" i="3"/>
  <c r="AA22" i="3"/>
  <c r="G128" i="26"/>
  <c r="G133" i="26" s="1"/>
  <c r="E8" i="1"/>
  <c r="X58" i="3"/>
  <c r="G66" i="9"/>
  <c r="G73" i="9" s="1"/>
  <c r="F133" i="20"/>
  <c r="S58" i="3" s="1"/>
  <c r="AA30" i="3"/>
  <c r="E73" i="26"/>
  <c r="E77" i="26" s="1"/>
  <c r="F128" i="26"/>
  <c r="U22" i="3"/>
  <c r="F73" i="9"/>
  <c r="F77" i="9" s="1"/>
  <c r="U10" i="4"/>
  <c r="U19" i="4" s="1"/>
  <c r="U22" i="4" s="1"/>
  <c r="V3" i="4"/>
  <c r="J3" i="1" s="1"/>
  <c r="J4" i="2" s="1"/>
  <c r="G73" i="26"/>
  <c r="G77" i="26" s="1"/>
  <c r="Z10" i="4"/>
  <c r="Z19" i="4" s="1"/>
  <c r="Z22" i="4" s="1"/>
  <c r="F73" i="26"/>
  <c r="F77" i="26" s="1"/>
  <c r="G128" i="12"/>
  <c r="G133" i="12" s="1"/>
  <c r="F128" i="12"/>
  <c r="G73" i="12"/>
  <c r="G77" i="12" s="1"/>
  <c r="F73" i="12"/>
  <c r="F77" i="12" s="1"/>
  <c r="Y19" i="4"/>
  <c r="Y22" i="4" s="1"/>
  <c r="S10" i="4"/>
  <c r="S19" i="4" s="1"/>
  <c r="S22" i="4" s="1"/>
  <c r="V15" i="4"/>
  <c r="J15" i="1" s="1"/>
  <c r="J21" i="2" s="1"/>
  <c r="V30" i="3"/>
  <c r="V5" i="4"/>
  <c r="J5" i="1" s="1"/>
  <c r="J6" i="2" s="1"/>
  <c r="E73" i="20"/>
  <c r="E77" i="20" s="1"/>
  <c r="G128" i="20"/>
  <c r="G133" i="20" s="1"/>
  <c r="X5" i="4"/>
  <c r="X10" i="4" s="1"/>
  <c r="X19" i="4" s="1"/>
  <c r="X22" i="4" s="1"/>
  <c r="G73" i="20"/>
  <c r="G77" i="20" s="1"/>
  <c r="F73" i="20"/>
  <c r="F77" i="20" s="1"/>
  <c r="W10" i="4"/>
  <c r="W19" i="4" s="1"/>
  <c r="W22" i="4" s="1"/>
  <c r="J19" i="2"/>
  <c r="J27" i="2"/>
  <c r="J12" i="2"/>
  <c r="J14" i="2" s="1"/>
  <c r="J10" i="1"/>
  <c r="J8" i="2"/>
  <c r="J11" i="2" s="1"/>
  <c r="G92" i="9"/>
  <c r="W10" i="3"/>
  <c r="AA10" i="3" s="1"/>
  <c r="F92" i="9"/>
  <c r="R10" i="3"/>
  <c r="V10" i="3" s="1"/>
  <c r="E3" i="1" s="1"/>
  <c r="E4" i="2" s="1"/>
  <c r="E6" i="2" s="1"/>
  <c r="E15" i="2" s="1"/>
  <c r="T19" i="4"/>
  <c r="T22" i="4" s="1"/>
  <c r="V22" i="3" l="1"/>
  <c r="U56" i="3"/>
  <c r="F133" i="26"/>
  <c r="U58" i="3" s="1"/>
  <c r="F133" i="12"/>
  <c r="T58" i="3" s="1"/>
  <c r="V52" i="3"/>
  <c r="E26" i="1" s="1"/>
  <c r="E25" i="2" s="1"/>
  <c r="E27" i="2" s="1"/>
  <c r="E28" i="2" s="1"/>
  <c r="E30" i="2" s="1"/>
  <c r="J16" i="1"/>
  <c r="J24" i="1" s="1"/>
  <c r="J28" i="1" s="1"/>
  <c r="J31" i="1" s="1"/>
  <c r="J15" i="2"/>
  <c r="J22" i="2"/>
  <c r="J28" i="2" s="1"/>
  <c r="W16" i="3"/>
  <c r="W56" i="3" s="1"/>
  <c r="G128" i="9"/>
  <c r="G134" i="9" s="1"/>
  <c r="R16" i="3"/>
  <c r="F128" i="9"/>
  <c r="F134" i="9" s="1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AB49" i="9"/>
  <c r="AA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AB39" i="9"/>
  <c r="AA39" i="9"/>
  <c r="Z39" i="9"/>
  <c r="Z49" i="9" s="1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AB34" i="9"/>
  <c r="AA34" i="9"/>
  <c r="AA35" i="9" s="1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AB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AC75" i="9"/>
  <c r="C75" i="9" s="1"/>
  <c r="AC76" i="9"/>
  <c r="C76" i="9" s="1"/>
  <c r="AC74" i="9"/>
  <c r="C74" i="9" s="1"/>
  <c r="C20" i="4" s="1"/>
  <c r="AC71" i="9"/>
  <c r="C71" i="9" s="1"/>
  <c r="AC70" i="9"/>
  <c r="C70" i="9" s="1"/>
  <c r="AC69" i="9"/>
  <c r="C69" i="9" s="1"/>
  <c r="AC65" i="9"/>
  <c r="C65" i="9" s="1"/>
  <c r="AC64" i="9"/>
  <c r="C64" i="9" s="1"/>
  <c r="AC63" i="9"/>
  <c r="C63" i="9" s="1"/>
  <c r="AC62" i="9"/>
  <c r="C62" i="9" s="1"/>
  <c r="AC58" i="9"/>
  <c r="C58" i="9" s="1"/>
  <c r="AC57" i="9"/>
  <c r="C57" i="9" s="1"/>
  <c r="AC56" i="9"/>
  <c r="C56" i="9" s="1"/>
  <c r="AC55" i="9"/>
  <c r="C55" i="9" s="1"/>
  <c r="AC54" i="9"/>
  <c r="C54" i="9" s="1"/>
  <c r="AC52" i="9"/>
  <c r="C52" i="9" s="1"/>
  <c r="AC51" i="9"/>
  <c r="C51" i="9" s="1"/>
  <c r="AC50" i="9"/>
  <c r="C50" i="9" s="1"/>
  <c r="AC48" i="9"/>
  <c r="C48" i="9" s="1"/>
  <c r="AC47" i="9"/>
  <c r="C47" i="9" s="1"/>
  <c r="AC46" i="9"/>
  <c r="C46" i="9" s="1"/>
  <c r="AC45" i="9"/>
  <c r="C45" i="9" s="1"/>
  <c r="AC44" i="9"/>
  <c r="C44" i="9" s="1"/>
  <c r="AC43" i="9"/>
  <c r="C43" i="9" s="1"/>
  <c r="AC42" i="9"/>
  <c r="C42" i="9" s="1"/>
  <c r="AC41" i="9"/>
  <c r="C41" i="9" s="1"/>
  <c r="AC40" i="9"/>
  <c r="C40" i="9" s="1"/>
  <c r="AC38" i="9"/>
  <c r="C38" i="9" s="1"/>
  <c r="AC37" i="9"/>
  <c r="C37" i="9" s="1"/>
  <c r="AC36" i="9"/>
  <c r="C36" i="9" s="1"/>
  <c r="AC33" i="9"/>
  <c r="C33" i="9" s="1"/>
  <c r="AC32" i="9"/>
  <c r="C32" i="9" s="1"/>
  <c r="AC31" i="9"/>
  <c r="C31" i="9" s="1"/>
  <c r="AC30" i="9"/>
  <c r="C30" i="9" s="1"/>
  <c r="AC29" i="9"/>
  <c r="C29" i="9" s="1"/>
  <c r="AC28" i="9"/>
  <c r="C28" i="9" s="1"/>
  <c r="AC26" i="9"/>
  <c r="C26" i="9" s="1"/>
  <c r="AC25" i="9"/>
  <c r="C25" i="9" s="1"/>
  <c r="AC23" i="9"/>
  <c r="C23" i="9" s="1"/>
  <c r="AC22" i="9"/>
  <c r="C22" i="9" s="1"/>
  <c r="AC21" i="9"/>
  <c r="C21" i="9" s="1"/>
  <c r="AC20" i="9"/>
  <c r="C20" i="9" s="1"/>
  <c r="AC17" i="9"/>
  <c r="C17" i="9" s="1"/>
  <c r="AC16" i="9"/>
  <c r="C16" i="9" s="1"/>
  <c r="AC15" i="9"/>
  <c r="C15" i="9" s="1"/>
  <c r="AC13" i="9"/>
  <c r="C13" i="9" s="1"/>
  <c r="AC12" i="9"/>
  <c r="C12" i="9" s="1"/>
  <c r="AC11" i="9"/>
  <c r="C11" i="9" s="1"/>
  <c r="AC10" i="9"/>
  <c r="C10" i="9" s="1"/>
  <c r="AC9" i="9"/>
  <c r="C9" i="9" s="1"/>
  <c r="AC8" i="9"/>
  <c r="C8" i="9" s="1"/>
  <c r="AC7" i="9"/>
  <c r="C7" i="9" s="1"/>
  <c r="AC6" i="9"/>
  <c r="C6" i="9" s="1"/>
  <c r="AC5" i="9"/>
  <c r="C5" i="9" s="1"/>
  <c r="AC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C13" i="8"/>
  <c r="C14" i="8" s="1"/>
  <c r="AB61" i="9" s="1"/>
  <c r="AC61" i="9" s="1"/>
  <c r="C61" i="9" s="1"/>
  <c r="C7" i="8"/>
  <c r="C4" i="8"/>
  <c r="C44" i="6"/>
  <c r="K68" i="9" s="1"/>
  <c r="C17" i="6"/>
  <c r="C45" i="6" s="1"/>
  <c r="C85" i="9"/>
  <c r="C82" i="9"/>
  <c r="F30" i="5"/>
  <c r="F26" i="5"/>
  <c r="F23" i="5"/>
  <c r="D80" i="9" s="1"/>
  <c r="F12" i="5"/>
  <c r="E12" i="5"/>
  <c r="F8" i="5"/>
  <c r="F14" i="5" s="1"/>
  <c r="F34" i="5" l="1"/>
  <c r="D79" i="9"/>
  <c r="J30" i="2"/>
  <c r="AA16" i="3"/>
  <c r="V16" i="3"/>
  <c r="R56" i="3"/>
  <c r="J19" i="9"/>
  <c r="L19" i="9"/>
  <c r="N19" i="9"/>
  <c r="P19" i="9"/>
  <c r="R19" i="9"/>
  <c r="T19" i="9"/>
  <c r="V19" i="9"/>
  <c r="X19" i="9"/>
  <c r="Z19" i="9"/>
  <c r="AB19" i="9"/>
  <c r="M35" i="9"/>
  <c r="M60" i="9" s="1"/>
  <c r="O35" i="9"/>
  <c r="O60" i="9" s="1"/>
  <c r="Q35" i="9"/>
  <c r="Q60" i="9" s="1"/>
  <c r="S35" i="9"/>
  <c r="S60" i="9" s="1"/>
  <c r="U35" i="9"/>
  <c r="U60" i="9" s="1"/>
  <c r="W35" i="9"/>
  <c r="W60" i="9" s="1"/>
  <c r="Y35" i="9"/>
  <c r="Y60" i="9" s="1"/>
  <c r="AA60" i="9"/>
  <c r="J35" i="9"/>
  <c r="J60" i="9" s="1"/>
  <c r="L35" i="9"/>
  <c r="L60" i="9" s="1"/>
  <c r="N35" i="9"/>
  <c r="N60" i="9" s="1"/>
  <c r="P35" i="9"/>
  <c r="P60" i="9" s="1"/>
  <c r="R35" i="9"/>
  <c r="R60" i="9" s="1"/>
  <c r="T35" i="9"/>
  <c r="T60" i="9" s="1"/>
  <c r="V35" i="9"/>
  <c r="V60" i="9" s="1"/>
  <c r="X35" i="9"/>
  <c r="X60" i="9" s="1"/>
  <c r="Z35" i="9"/>
  <c r="Z60" i="9" s="1"/>
  <c r="AB35" i="9"/>
  <c r="AB60" i="9" s="1"/>
  <c r="K19" i="9"/>
  <c r="M19" i="9"/>
  <c r="O19" i="9"/>
  <c r="Q19" i="9"/>
  <c r="S19" i="9"/>
  <c r="U19" i="9"/>
  <c r="W19" i="9"/>
  <c r="Y19" i="9"/>
  <c r="AA19" i="9"/>
  <c r="K35" i="9"/>
  <c r="K60" i="9" s="1"/>
  <c r="AC66" i="9"/>
  <c r="C66" i="9" s="1"/>
  <c r="D86" i="9"/>
  <c r="W58" i="3" l="1"/>
  <c r="AA58" i="3" s="1"/>
  <c r="AA56" i="3"/>
  <c r="V56" i="3"/>
  <c r="R58" i="3"/>
  <c r="V58" i="3" s="1"/>
  <c r="W73" i="9"/>
  <c r="W77" i="9" s="1"/>
  <c r="Q73" i="9"/>
  <c r="Q77" i="9" s="1"/>
  <c r="K73" i="9"/>
  <c r="K77" i="9" s="1"/>
  <c r="O30" i="14" l="1"/>
  <c r="O29" i="14"/>
  <c r="O28" i="14"/>
  <c r="O27" i="14"/>
  <c r="O26" i="14"/>
  <c r="O25" i="14"/>
  <c r="O24" i="14"/>
  <c r="O23" i="14"/>
  <c r="O22" i="14"/>
  <c r="O21" i="14"/>
  <c r="O20" i="14"/>
  <c r="O19" i="14"/>
  <c r="O14" i="14"/>
  <c r="O13" i="14"/>
  <c r="O12" i="14"/>
  <c r="O11" i="14"/>
  <c r="O10" i="14"/>
  <c r="O9" i="14"/>
  <c r="O8" i="14"/>
  <c r="O7" i="14"/>
  <c r="O6" i="14"/>
  <c r="O5" i="14"/>
  <c r="O4" i="14"/>
  <c r="D98" i="9" l="1"/>
  <c r="C97" i="9"/>
  <c r="C98" i="9" s="1"/>
  <c r="AA21" i="4" l="1"/>
  <c r="AA18" i="4"/>
  <c r="AA6" i="4" l="1"/>
  <c r="AA8" i="4"/>
  <c r="AA13" i="4"/>
  <c r="AA15" i="4"/>
  <c r="AA7" i="4"/>
  <c r="AA9" i="4"/>
  <c r="AA14" i="4"/>
  <c r="AA17" i="4"/>
  <c r="AA20" i="4"/>
  <c r="AA3" i="3"/>
  <c r="V3" i="3" l="1"/>
  <c r="C11" i="3" l="1"/>
  <c r="G11" i="3" s="1"/>
  <c r="C14" i="3"/>
  <c r="G14" i="3" s="1"/>
  <c r="C13" i="3"/>
  <c r="G13" i="3" s="1"/>
  <c r="C6" i="3"/>
  <c r="G6" i="3" s="1"/>
  <c r="H8" i="3"/>
  <c r="L8" i="3" s="1"/>
  <c r="H7" i="3"/>
  <c r="L7" i="3" s="1"/>
  <c r="H13" i="3"/>
  <c r="L13" i="3" s="1"/>
  <c r="D66" i="9"/>
  <c r="E59" i="9"/>
  <c r="D59" i="9"/>
  <c r="E39" i="9"/>
  <c r="D39" i="9"/>
  <c r="E18" i="9"/>
  <c r="E14" i="9"/>
  <c r="D14" i="9"/>
  <c r="D18" i="9"/>
  <c r="N42" i="3"/>
  <c r="D14" i="26"/>
  <c r="D14" i="20"/>
  <c r="D18" i="20"/>
  <c r="D24" i="26"/>
  <c r="D24" i="20"/>
  <c r="J4" i="4"/>
  <c r="D53" i="12"/>
  <c r="D24" i="9"/>
  <c r="H4" i="4" s="1"/>
  <c r="D27" i="9"/>
  <c r="D34" i="9"/>
  <c r="H18" i="4"/>
  <c r="L18" i="4" s="1"/>
  <c r="I27" i="1" s="1"/>
  <c r="I25" i="2" s="1"/>
  <c r="H17" i="4"/>
  <c r="H12" i="4"/>
  <c r="H11" i="4"/>
  <c r="H9" i="4"/>
  <c r="H7" i="4"/>
  <c r="H6" i="4"/>
  <c r="K42" i="3"/>
  <c r="J32" i="3"/>
  <c r="J35" i="3"/>
  <c r="J38" i="3"/>
  <c r="H31" i="3"/>
  <c r="L31" i="3" s="1"/>
  <c r="H33" i="3"/>
  <c r="L33" i="3" s="1"/>
  <c r="H34" i="3"/>
  <c r="L34" i="3" s="1"/>
  <c r="H38" i="3"/>
  <c r="H40" i="3"/>
  <c r="L40" i="3" s="1"/>
  <c r="H41" i="3"/>
  <c r="L41" i="3" s="1"/>
  <c r="D91" i="9"/>
  <c r="H15" i="3" s="1"/>
  <c r="H24" i="3"/>
  <c r="L24" i="3" s="1"/>
  <c r="D10" i="1" s="1"/>
  <c r="H25" i="3"/>
  <c r="H26" i="3"/>
  <c r="L26" i="3" s="1"/>
  <c r="D12" i="1" s="1"/>
  <c r="H27" i="3"/>
  <c r="L27" i="3" s="1"/>
  <c r="D13" i="1" s="1"/>
  <c r="H43" i="3"/>
  <c r="L43" i="3" s="1"/>
  <c r="H55" i="3"/>
  <c r="P4" i="4"/>
  <c r="N4" i="4"/>
  <c r="O4" i="4"/>
  <c r="E24" i="9"/>
  <c r="M4" i="4" s="1"/>
  <c r="E27" i="9"/>
  <c r="E34" i="9"/>
  <c r="M6" i="4"/>
  <c r="M7" i="4"/>
  <c r="M9" i="4"/>
  <c r="M11" i="4"/>
  <c r="M12" i="4"/>
  <c r="M15" i="4"/>
  <c r="M18" i="4"/>
  <c r="M20" i="4"/>
  <c r="O20" i="4"/>
  <c r="O17" i="4"/>
  <c r="O12" i="4"/>
  <c r="O13" i="4"/>
  <c r="O14" i="4"/>
  <c r="O15" i="4"/>
  <c r="O11" i="4"/>
  <c r="O6" i="4"/>
  <c r="O7" i="4"/>
  <c r="O8" i="4"/>
  <c r="O9" i="4"/>
  <c r="N20" i="4"/>
  <c r="N17" i="4"/>
  <c r="N12" i="4"/>
  <c r="N13" i="4"/>
  <c r="N14" i="4"/>
  <c r="N15" i="4"/>
  <c r="N11" i="4"/>
  <c r="N6" i="4"/>
  <c r="N7" i="4"/>
  <c r="N8" i="4"/>
  <c r="N9" i="4"/>
  <c r="M21" i="4"/>
  <c r="Q21" i="4" s="1"/>
  <c r="M17" i="4"/>
  <c r="M13" i="4"/>
  <c r="M14" i="4"/>
  <c r="M8" i="4"/>
  <c r="H15" i="4"/>
  <c r="H20" i="4"/>
  <c r="J20" i="4"/>
  <c r="J17" i="4"/>
  <c r="J15" i="4"/>
  <c r="J14" i="4"/>
  <c r="J13" i="4"/>
  <c r="J12" i="4"/>
  <c r="J11" i="4"/>
  <c r="J9" i="4"/>
  <c r="J8" i="4"/>
  <c r="J7" i="4"/>
  <c r="J6" i="4"/>
  <c r="I20" i="4"/>
  <c r="I17" i="4"/>
  <c r="I15" i="4"/>
  <c r="I14" i="4"/>
  <c r="I13" i="4"/>
  <c r="I12" i="4"/>
  <c r="I11" i="4"/>
  <c r="I9" i="4"/>
  <c r="I8" i="4"/>
  <c r="I7" i="4"/>
  <c r="I6" i="4"/>
  <c r="H21" i="4"/>
  <c r="L21" i="4" s="1"/>
  <c r="H14" i="4"/>
  <c r="H13" i="4"/>
  <c r="H8" i="4"/>
  <c r="M53" i="3"/>
  <c r="Q53" i="3" s="1"/>
  <c r="P42" i="3"/>
  <c r="O32" i="3"/>
  <c r="O35" i="3"/>
  <c r="O38" i="3"/>
  <c r="M24" i="3"/>
  <c r="Q24" i="3" s="1"/>
  <c r="M25" i="3"/>
  <c r="M26" i="3"/>
  <c r="Q26" i="3" s="1"/>
  <c r="M27" i="3"/>
  <c r="Q27" i="3" s="1"/>
  <c r="M33" i="3"/>
  <c r="Q33" i="3" s="1"/>
  <c r="M34" i="3"/>
  <c r="Q34" i="3" s="1"/>
  <c r="M38" i="3"/>
  <c r="M40" i="3"/>
  <c r="Q40" i="3" s="1"/>
  <c r="M41" i="3"/>
  <c r="Q41" i="3" s="1"/>
  <c r="M32" i="3"/>
  <c r="M11" i="3"/>
  <c r="Q17" i="3"/>
  <c r="Q19" i="3"/>
  <c r="M4" i="3"/>
  <c r="Q4" i="3" s="1"/>
  <c r="M5" i="3"/>
  <c r="Q5" i="3" s="1"/>
  <c r="M6" i="3"/>
  <c r="Q6" i="3" s="1"/>
  <c r="M8" i="3"/>
  <c r="Q8" i="3" s="1"/>
  <c r="M13" i="3"/>
  <c r="Q13" i="3" s="1"/>
  <c r="M14" i="3"/>
  <c r="Q14" i="3" s="1"/>
  <c r="M3" i="3"/>
  <c r="O15" i="3"/>
  <c r="O10" i="3"/>
  <c r="O21" i="3"/>
  <c r="O22" i="3" s="1"/>
  <c r="O30" i="3"/>
  <c r="O45" i="3"/>
  <c r="O48" i="3"/>
  <c r="O51" i="3"/>
  <c r="M52" i="3"/>
  <c r="Q52" i="3" s="1"/>
  <c r="M50" i="3"/>
  <c r="Q50" i="3" s="1"/>
  <c r="M49" i="3"/>
  <c r="Q49" i="3" s="1"/>
  <c r="C50" i="3"/>
  <c r="G50" i="3" s="1"/>
  <c r="C22" i="1" s="1"/>
  <c r="C22" i="2" s="1"/>
  <c r="M47" i="3"/>
  <c r="Q47" i="3" s="1"/>
  <c r="M46" i="3"/>
  <c r="Q46" i="3" s="1"/>
  <c r="M44" i="3"/>
  <c r="Q44" i="3" s="1"/>
  <c r="M43" i="3"/>
  <c r="M35" i="3"/>
  <c r="M39" i="3"/>
  <c r="Q39" i="3" s="1"/>
  <c r="M31" i="3"/>
  <c r="M23" i="3"/>
  <c r="M21" i="3"/>
  <c r="M18" i="3"/>
  <c r="Q18" i="3" s="1"/>
  <c r="M7" i="3"/>
  <c r="Q7" i="3" s="1"/>
  <c r="M9" i="3"/>
  <c r="Q9" i="3" s="1"/>
  <c r="H4" i="3"/>
  <c r="L4" i="3" s="1"/>
  <c r="H5" i="3"/>
  <c r="L5" i="3" s="1"/>
  <c r="H6" i="3"/>
  <c r="L6" i="3" s="1"/>
  <c r="L9" i="3"/>
  <c r="H14" i="3"/>
  <c r="L14" i="3" s="1"/>
  <c r="H11" i="3"/>
  <c r="L11" i="3" s="1"/>
  <c r="L17" i="3"/>
  <c r="L18" i="3"/>
  <c r="D6" i="1" s="1"/>
  <c r="L19" i="3"/>
  <c r="L21" i="3"/>
  <c r="D7" i="1" s="1"/>
  <c r="D18" i="2" s="1"/>
  <c r="L22" i="3"/>
  <c r="L23" i="3"/>
  <c r="D9" i="1" s="1"/>
  <c r="H52" i="3"/>
  <c r="H53" i="3"/>
  <c r="L53" i="3" s="1"/>
  <c r="D25" i="1" s="1"/>
  <c r="D24" i="2" s="1"/>
  <c r="H3" i="3"/>
  <c r="L3" i="3" s="1"/>
  <c r="E32" i="3"/>
  <c r="E35" i="3"/>
  <c r="E38" i="3"/>
  <c r="H32" i="3"/>
  <c r="H35" i="3"/>
  <c r="H39" i="3"/>
  <c r="L39" i="3" s="1"/>
  <c r="H44" i="3"/>
  <c r="L44" i="3" s="1"/>
  <c r="H46" i="3"/>
  <c r="L46" i="3" s="1"/>
  <c r="D18" i="1" s="1"/>
  <c r="H47" i="3"/>
  <c r="L47" i="3" s="1"/>
  <c r="D19" i="1" s="1"/>
  <c r="D10" i="2" s="1"/>
  <c r="H49" i="3"/>
  <c r="L49" i="3" s="1"/>
  <c r="D21" i="1" s="1"/>
  <c r="H50" i="3"/>
  <c r="L50" i="3" s="1"/>
  <c r="D22" i="1" s="1"/>
  <c r="D22" i="2" s="1"/>
  <c r="C49" i="3"/>
  <c r="G49" i="3" s="1"/>
  <c r="C21" i="1" s="1"/>
  <c r="C21" i="2" s="1"/>
  <c r="C46" i="3"/>
  <c r="G46" i="3" s="1"/>
  <c r="C18" i="1" s="1"/>
  <c r="C9" i="2" s="1"/>
  <c r="D18" i="26"/>
  <c r="D72" i="12"/>
  <c r="D66" i="12"/>
  <c r="D118" i="9"/>
  <c r="D121" i="9"/>
  <c r="C127" i="9"/>
  <c r="D124" i="9"/>
  <c r="E16" i="27"/>
  <c r="E17" i="27" s="1"/>
  <c r="D16" i="27"/>
  <c r="D17" i="27" s="1"/>
  <c r="C16" i="27"/>
  <c r="C17" i="27" s="1"/>
  <c r="B16" i="27"/>
  <c r="B17" i="27" s="1"/>
  <c r="C53" i="3"/>
  <c r="C7" i="3"/>
  <c r="G7" i="3" s="1"/>
  <c r="C8" i="3"/>
  <c r="G8" i="3" s="1"/>
  <c r="C9" i="3"/>
  <c r="G9" i="3" s="1"/>
  <c r="C18" i="3"/>
  <c r="C23" i="3"/>
  <c r="G23" i="3" s="1"/>
  <c r="C9" i="1" s="1"/>
  <c r="C24" i="3"/>
  <c r="C25" i="3"/>
  <c r="G25" i="3" s="1"/>
  <c r="C11" i="1" s="1"/>
  <c r="C26" i="3"/>
  <c r="C27" i="3"/>
  <c r="C31" i="3"/>
  <c r="G31" i="3" s="1"/>
  <c r="C32" i="3"/>
  <c r="C33" i="3"/>
  <c r="G33" i="3" s="1"/>
  <c r="C34" i="3"/>
  <c r="G34" i="3" s="1"/>
  <c r="C35" i="3"/>
  <c r="C38" i="3"/>
  <c r="C39" i="3"/>
  <c r="G39" i="3" s="1"/>
  <c r="C40" i="3"/>
  <c r="G40" i="3" s="1"/>
  <c r="C41" i="3"/>
  <c r="G41" i="3" s="1"/>
  <c r="F42" i="3"/>
  <c r="C43" i="3"/>
  <c r="G43" i="3" s="1"/>
  <c r="C44" i="3"/>
  <c r="G44" i="3" s="1"/>
  <c r="E45" i="3"/>
  <c r="C47" i="3"/>
  <c r="G47" i="3" s="1"/>
  <c r="C19" i="1" s="1"/>
  <c r="C10" i="2" s="1"/>
  <c r="E48" i="3"/>
  <c r="E51" i="3"/>
  <c r="C55" i="3"/>
  <c r="G55" i="3" s="1"/>
  <c r="C27" i="1" s="1"/>
  <c r="C13" i="2" s="1"/>
  <c r="C52" i="3"/>
  <c r="G52" i="3" s="1"/>
  <c r="C26" i="1" s="1"/>
  <c r="C25" i="2" s="1"/>
  <c r="E15" i="3"/>
  <c r="E10" i="3"/>
  <c r="E21" i="3"/>
  <c r="E22" i="3" s="1"/>
  <c r="E30" i="3"/>
  <c r="D56" i="3"/>
  <c r="C91" i="9"/>
  <c r="C15" i="3" s="1"/>
  <c r="C21" i="3"/>
  <c r="C106" i="9"/>
  <c r="C118" i="9"/>
  <c r="C121" i="9"/>
  <c r="C18" i="4"/>
  <c r="C17" i="4"/>
  <c r="I68" i="9"/>
  <c r="I14" i="9"/>
  <c r="AC14" i="9" s="1"/>
  <c r="C14" i="9" s="1"/>
  <c r="I18" i="9"/>
  <c r="AC18" i="9" s="1"/>
  <c r="C18" i="9" s="1"/>
  <c r="I24" i="9"/>
  <c r="I34" i="9"/>
  <c r="AC34" i="9" s="1"/>
  <c r="C34" i="9" s="1"/>
  <c r="I27" i="9"/>
  <c r="AC27" i="9" s="1"/>
  <c r="C27" i="9" s="1"/>
  <c r="I39" i="9"/>
  <c r="AC39" i="9" s="1"/>
  <c r="C39" i="9" s="1"/>
  <c r="I59" i="9"/>
  <c r="AC59" i="9" s="1"/>
  <c r="C59" i="9" s="1"/>
  <c r="I53" i="9"/>
  <c r="AC53" i="9" s="1"/>
  <c r="C53" i="9" s="1"/>
  <c r="I72" i="9"/>
  <c r="AC72" i="9" s="1"/>
  <c r="C72" i="9" s="1"/>
  <c r="L67" i="9"/>
  <c r="L68" i="9"/>
  <c r="P67" i="9"/>
  <c r="P68" i="9"/>
  <c r="AA12" i="4" s="1"/>
  <c r="AA4" i="4"/>
  <c r="M67" i="9"/>
  <c r="M68" i="9"/>
  <c r="T67" i="9"/>
  <c r="T68" i="9"/>
  <c r="S67" i="9"/>
  <c r="S73" i="9" s="1"/>
  <c r="S77" i="9" s="1"/>
  <c r="AB67" i="9"/>
  <c r="AB73" i="9" s="1"/>
  <c r="AB77" i="9" s="1"/>
  <c r="Y67" i="9"/>
  <c r="Y73" i="9" s="1"/>
  <c r="Y77" i="9" s="1"/>
  <c r="Z67" i="9"/>
  <c r="Z73" i="9" s="1"/>
  <c r="Z77" i="9" s="1"/>
  <c r="AC49" i="9"/>
  <c r="C49" i="9" s="1"/>
  <c r="V67" i="9"/>
  <c r="V73" i="9" s="1"/>
  <c r="V77" i="9" s="1"/>
  <c r="O67" i="9"/>
  <c r="O73" i="9" s="1"/>
  <c r="O77" i="9" s="1"/>
  <c r="X67" i="9"/>
  <c r="X73" i="9" s="1"/>
  <c r="X77" i="9" s="1"/>
  <c r="N67" i="9"/>
  <c r="N73" i="9" s="1"/>
  <c r="N77" i="9" s="1"/>
  <c r="AA67" i="9"/>
  <c r="AA73" i="9" s="1"/>
  <c r="AA77" i="9" s="1"/>
  <c r="R67" i="9"/>
  <c r="R73" i="9" s="1"/>
  <c r="R77" i="9" s="1"/>
  <c r="U67" i="9"/>
  <c r="U73" i="9" s="1"/>
  <c r="U77" i="9" s="1"/>
  <c r="J67" i="9"/>
  <c r="E26" i="5"/>
  <c r="C81" i="9" s="1"/>
  <c r="C5" i="3" s="1"/>
  <c r="G5" i="3" s="1"/>
  <c r="E8" i="5"/>
  <c r="E14" i="5" s="1"/>
  <c r="E23" i="5"/>
  <c r="C80" i="9" s="1"/>
  <c r="C4" i="3" s="1"/>
  <c r="G4" i="3" s="1"/>
  <c r="E30" i="5"/>
  <c r="C14" i="26"/>
  <c r="C18" i="26"/>
  <c r="C14" i="12"/>
  <c r="C18" i="12"/>
  <c r="C14" i="20"/>
  <c r="C18" i="20"/>
  <c r="C4" i="9"/>
  <c r="C24" i="26"/>
  <c r="F4" i="4" s="1"/>
  <c r="C24" i="12"/>
  <c r="E4" i="4" s="1"/>
  <c r="C24" i="20"/>
  <c r="D4" i="4" s="1"/>
  <c r="C53" i="26"/>
  <c r="C59" i="26"/>
  <c r="C35" i="12"/>
  <c r="C39" i="12"/>
  <c r="C49" i="12"/>
  <c r="C53" i="12"/>
  <c r="C59" i="12"/>
  <c r="C53" i="20"/>
  <c r="C59" i="20"/>
  <c r="E11" i="4"/>
  <c r="D11" i="4"/>
  <c r="E12" i="4"/>
  <c r="D12" i="4"/>
  <c r="C15" i="4"/>
  <c r="E15" i="4"/>
  <c r="D15" i="4"/>
  <c r="C6" i="4"/>
  <c r="E6" i="4"/>
  <c r="D6" i="4"/>
  <c r="C9" i="4"/>
  <c r="E9" i="4"/>
  <c r="D9" i="4"/>
  <c r="C7" i="4"/>
  <c r="E7" i="4"/>
  <c r="D7" i="4"/>
  <c r="C8" i="4"/>
  <c r="E8" i="4"/>
  <c r="D8" i="4"/>
  <c r="E17" i="4"/>
  <c r="D17" i="4"/>
  <c r="C10" i="18"/>
  <c r="C14" i="18"/>
  <c r="O31" i="14"/>
  <c r="C21" i="4"/>
  <c r="G21" i="4" s="1"/>
  <c r="D20" i="4"/>
  <c r="C13" i="4"/>
  <c r="C14" i="4"/>
  <c r="E13" i="4"/>
  <c r="E14" i="4"/>
  <c r="E20" i="4"/>
  <c r="C97" i="26"/>
  <c r="C98" i="26" s="1"/>
  <c r="C91" i="26"/>
  <c r="C66" i="26"/>
  <c r="C72" i="26"/>
  <c r="E59" i="15"/>
  <c r="G59" i="15" s="1"/>
  <c r="E21" i="15"/>
  <c r="G21" i="15" s="1"/>
  <c r="C127" i="12"/>
  <c r="N31" i="14"/>
  <c r="M31" i="14"/>
  <c r="C31" i="14"/>
  <c r="D31" i="14"/>
  <c r="E31" i="14"/>
  <c r="F31" i="14"/>
  <c r="G31" i="14"/>
  <c r="H31" i="14"/>
  <c r="I31" i="14"/>
  <c r="J31" i="14"/>
  <c r="K31" i="14"/>
  <c r="L31" i="14"/>
  <c r="D10" i="3"/>
  <c r="C14" i="5"/>
  <c r="C23" i="5"/>
  <c r="B31" i="13"/>
  <c r="B37" i="13" s="1"/>
  <c r="C31" i="13"/>
  <c r="C37" i="13" s="1"/>
  <c r="D31" i="13"/>
  <c r="D37" i="13" s="1"/>
  <c r="E31" i="13"/>
  <c r="E37" i="13" s="1"/>
  <c r="F31" i="13"/>
  <c r="F37" i="13" s="1"/>
  <c r="O3" i="14"/>
  <c r="O15" i="14" s="1"/>
  <c r="C15" i="14"/>
  <c r="D15" i="14"/>
  <c r="E15" i="14"/>
  <c r="F15" i="14"/>
  <c r="G15" i="14"/>
  <c r="H15" i="14"/>
  <c r="I15" i="14"/>
  <c r="J15" i="14"/>
  <c r="K15" i="14"/>
  <c r="L15" i="14"/>
  <c r="M15" i="14"/>
  <c r="N15" i="14"/>
  <c r="E3" i="15"/>
  <c r="G3" i="15" s="1"/>
  <c r="E4" i="15"/>
  <c r="G4" i="15" s="1"/>
  <c r="E5" i="15"/>
  <c r="F5" i="15" s="1"/>
  <c r="G5" i="15" s="1"/>
  <c r="F6" i="15"/>
  <c r="E7" i="15"/>
  <c r="G7" i="15" s="1"/>
  <c r="E8" i="15"/>
  <c r="G8" i="15" s="1"/>
  <c r="E9" i="15"/>
  <c r="G9" i="15" s="1"/>
  <c r="E10" i="15"/>
  <c r="G10" i="15" s="1"/>
  <c r="E11" i="15"/>
  <c r="F11" i="15" s="1"/>
  <c r="E14" i="15"/>
  <c r="G14" i="15" s="1"/>
  <c r="D15" i="15"/>
  <c r="E18" i="15"/>
  <c r="F18" i="15" s="1"/>
  <c r="G18" i="15" s="1"/>
  <c r="E19" i="15"/>
  <c r="G19" i="15" s="1"/>
  <c r="G20" i="15"/>
  <c r="E22" i="15"/>
  <c r="F22" i="15" s="1"/>
  <c r="G22" i="15" s="1"/>
  <c r="E26" i="15"/>
  <c r="G26" i="15" s="1"/>
  <c r="E27" i="15"/>
  <c r="G27" i="15" s="1"/>
  <c r="E28" i="15"/>
  <c r="F28" i="15" s="1"/>
  <c r="G28" i="15" s="1"/>
  <c r="E29" i="15"/>
  <c r="G29" i="15" s="1"/>
  <c r="F30" i="15"/>
  <c r="G30" i="15" s="1"/>
  <c r="F31" i="15"/>
  <c r="G31" i="15" s="1"/>
  <c r="E34" i="15"/>
  <c r="G34" i="15" s="1"/>
  <c r="E35" i="15"/>
  <c r="G35" i="15" s="1"/>
  <c r="E36" i="15"/>
  <c r="F36" i="15" s="1"/>
  <c r="F37" i="15"/>
  <c r="G37" i="15" s="1"/>
  <c r="E38" i="15"/>
  <c r="G38" i="15" s="1"/>
  <c r="E39" i="15"/>
  <c r="G39" i="15" s="1"/>
  <c r="E40" i="15"/>
  <c r="F40" i="15" s="1"/>
  <c r="G40" i="15" s="1"/>
  <c r="F41" i="15"/>
  <c r="G41" i="15" s="1"/>
  <c r="E42" i="15"/>
  <c r="G42" i="15" s="1"/>
  <c r="E43" i="15"/>
  <c r="F43" i="15" s="1"/>
  <c r="G43" i="15" s="1"/>
  <c r="F44" i="15"/>
  <c r="G44" i="15" s="1"/>
  <c r="E45" i="15"/>
  <c r="G45" i="15" s="1"/>
  <c r="E46" i="15"/>
  <c r="G46" i="15" s="1"/>
  <c r="G49" i="15"/>
  <c r="E50" i="15"/>
  <c r="G50" i="15" s="1"/>
  <c r="E51" i="15"/>
  <c r="F51" i="15" s="1"/>
  <c r="G51" i="15" s="1"/>
  <c r="G52" i="15"/>
  <c r="B53" i="15"/>
  <c r="E54" i="15"/>
  <c r="E55" i="15"/>
  <c r="F55" i="15" s="1"/>
  <c r="G55" i="15" s="1"/>
  <c r="E56" i="15"/>
  <c r="F56" i="15" s="1"/>
  <c r="G56" i="15" s="1"/>
  <c r="E57" i="15"/>
  <c r="F57" i="15" s="1"/>
  <c r="G57" i="15" s="1"/>
  <c r="D10" i="18"/>
  <c r="E10" i="18"/>
  <c r="F10" i="18"/>
  <c r="D14" i="18"/>
  <c r="E14" i="18"/>
  <c r="F14" i="18"/>
  <c r="C38" i="18"/>
  <c r="D38" i="18"/>
  <c r="E38" i="18"/>
  <c r="F38" i="18"/>
  <c r="D13" i="4"/>
  <c r="D14" i="4"/>
  <c r="C66" i="20"/>
  <c r="C72" i="20"/>
  <c r="C91" i="20"/>
  <c r="C98" i="20"/>
  <c r="C66" i="12"/>
  <c r="C72" i="12"/>
  <c r="C98" i="12"/>
  <c r="C121" i="12"/>
  <c r="C124" i="12"/>
  <c r="C124" i="9"/>
  <c r="C4" i="7"/>
  <c r="C10" i="7"/>
  <c r="C12" i="7" s="1"/>
  <c r="G36" i="15"/>
  <c r="G13" i="15"/>
  <c r="E15" i="15" l="1"/>
  <c r="G15" i="15" s="1"/>
  <c r="E34" i="5"/>
  <c r="D17" i="2"/>
  <c r="D19" i="2" s="1"/>
  <c r="D8" i="1"/>
  <c r="D19" i="26"/>
  <c r="D73" i="26" s="1"/>
  <c r="D77" i="26" s="1"/>
  <c r="G35" i="3"/>
  <c r="C60" i="20"/>
  <c r="D19" i="20"/>
  <c r="D73" i="20" s="1"/>
  <c r="D77" i="20" s="1"/>
  <c r="I4" i="4"/>
  <c r="C23" i="2"/>
  <c r="D21" i="2"/>
  <c r="D23" i="2" s="1"/>
  <c r="D23" i="1"/>
  <c r="D9" i="2"/>
  <c r="D11" i="2" s="1"/>
  <c r="D20" i="1"/>
  <c r="Q11" i="3"/>
  <c r="M15" i="3"/>
  <c r="Q15" i="3" s="1"/>
  <c r="Q3" i="3"/>
  <c r="Q10" i="3"/>
  <c r="E5" i="1" s="1"/>
  <c r="E24" i="1" s="1"/>
  <c r="G27" i="3"/>
  <c r="C13" i="1" s="1"/>
  <c r="G38" i="3"/>
  <c r="G32" i="3"/>
  <c r="G26" i="3"/>
  <c r="G24" i="3"/>
  <c r="C10" i="1" s="1"/>
  <c r="G53" i="3"/>
  <c r="C25" i="1" s="1"/>
  <c r="C24" i="2" s="1"/>
  <c r="C27" i="2" s="1"/>
  <c r="L52" i="3"/>
  <c r="D26" i="1" s="1"/>
  <c r="D25" i="2" s="1"/>
  <c r="L25" i="3"/>
  <c r="D11" i="1" s="1"/>
  <c r="D15" i="1" s="1"/>
  <c r="D7" i="2" s="1"/>
  <c r="H29" i="3"/>
  <c r="G15" i="3"/>
  <c r="C4" i="1" s="1"/>
  <c r="C5" i="2" s="1"/>
  <c r="C29" i="3"/>
  <c r="Q25" i="3"/>
  <c r="M29" i="3"/>
  <c r="C60" i="26"/>
  <c r="F5" i="4" s="1"/>
  <c r="K4" i="4"/>
  <c r="L73" i="9"/>
  <c r="L77" i="9" s="1"/>
  <c r="AC67" i="9"/>
  <c r="J73" i="9"/>
  <c r="J77" i="9" s="1"/>
  <c r="T73" i="9"/>
  <c r="T77" i="9" s="1"/>
  <c r="M73" i="9"/>
  <c r="M77" i="9" s="1"/>
  <c r="AC24" i="9"/>
  <c r="AA11" i="4"/>
  <c r="P73" i="9"/>
  <c r="P77" i="9" s="1"/>
  <c r="AC68" i="9"/>
  <c r="C86" i="9"/>
  <c r="C134" i="9" s="1"/>
  <c r="C3" i="3"/>
  <c r="G3" i="3" s="1"/>
  <c r="G10" i="3" s="1"/>
  <c r="C3" i="1" s="1"/>
  <c r="C4" i="2" s="1"/>
  <c r="C24" i="18"/>
  <c r="E24" i="18"/>
  <c r="F12" i="15"/>
  <c r="F23" i="15" s="1"/>
  <c r="G11" i="15"/>
  <c r="E12" i="15"/>
  <c r="E6" i="15"/>
  <c r="G6" i="15" s="1"/>
  <c r="E32" i="15"/>
  <c r="E48" i="15"/>
  <c r="F48" i="15"/>
  <c r="F24" i="18"/>
  <c r="D24" i="18"/>
  <c r="E53" i="15"/>
  <c r="F53" i="15" s="1"/>
  <c r="G53" i="15" s="1"/>
  <c r="J3" i="4"/>
  <c r="C92" i="26"/>
  <c r="C19" i="26"/>
  <c r="N3" i="4"/>
  <c r="Q21" i="3"/>
  <c r="N5" i="4"/>
  <c r="D5" i="4"/>
  <c r="C19" i="20"/>
  <c r="D3" i="4" s="1"/>
  <c r="C92" i="20"/>
  <c r="C128" i="20" s="1"/>
  <c r="C133" i="20" s="1"/>
  <c r="Q32" i="3"/>
  <c r="O3" i="4"/>
  <c r="C60" i="12"/>
  <c r="E5" i="4" s="1"/>
  <c r="C19" i="12"/>
  <c r="E3" i="4" s="1"/>
  <c r="D60" i="12"/>
  <c r="J5" i="4" s="1"/>
  <c r="C92" i="12"/>
  <c r="AA5" i="4"/>
  <c r="D92" i="9"/>
  <c r="D128" i="9" s="1"/>
  <c r="D134" i="9" s="1"/>
  <c r="AA3" i="4"/>
  <c r="E19" i="9"/>
  <c r="I19" i="9"/>
  <c r="E35" i="9"/>
  <c r="D35" i="9"/>
  <c r="D60" i="9" s="1"/>
  <c r="H5" i="4" s="1"/>
  <c r="I35" i="9"/>
  <c r="D19" i="9"/>
  <c r="Q38" i="3"/>
  <c r="O42" i="3"/>
  <c r="P56" i="3"/>
  <c r="P58" i="3" s="1"/>
  <c r="L57" i="3"/>
  <c r="D29" i="1" s="1"/>
  <c r="O16" i="4"/>
  <c r="G20" i="4"/>
  <c r="H26" i="1" s="1"/>
  <c r="H24" i="2" s="1"/>
  <c r="L13" i="4"/>
  <c r="I13" i="1" s="1"/>
  <c r="L7" i="4"/>
  <c r="I7" i="1" s="1"/>
  <c r="L9" i="4"/>
  <c r="I9" i="1" s="1"/>
  <c r="I10" i="2" s="1"/>
  <c r="I16" i="4"/>
  <c r="L17" i="4"/>
  <c r="I17" i="1" s="1"/>
  <c r="I12" i="2" s="1"/>
  <c r="I14" i="2" s="1"/>
  <c r="Q14" i="4"/>
  <c r="N16" i="4"/>
  <c r="G13" i="4"/>
  <c r="H13" i="1" s="1"/>
  <c r="E16" i="4"/>
  <c r="G14" i="4"/>
  <c r="H14" i="1" s="1"/>
  <c r="H20" i="2" s="1"/>
  <c r="D16" i="4"/>
  <c r="G18" i="4"/>
  <c r="H27" i="1" s="1"/>
  <c r="H25" i="2" s="1"/>
  <c r="L8" i="4"/>
  <c r="I8" i="1" s="1"/>
  <c r="I9" i="2" s="1"/>
  <c r="L14" i="4"/>
  <c r="I14" i="1" s="1"/>
  <c r="I20" i="2" s="1"/>
  <c r="L6" i="4"/>
  <c r="I6" i="1" s="1"/>
  <c r="I7" i="2" s="1"/>
  <c r="L20" i="4"/>
  <c r="I26" i="1" s="1"/>
  <c r="I24" i="2" s="1"/>
  <c r="J16" i="4"/>
  <c r="Q13" i="4"/>
  <c r="G8" i="4"/>
  <c r="H8" i="1" s="1"/>
  <c r="H9" i="2" s="1"/>
  <c r="G6" i="4"/>
  <c r="H6" i="1" s="1"/>
  <c r="H7" i="2" s="1"/>
  <c r="G15" i="4"/>
  <c r="H15" i="1" s="1"/>
  <c r="H21" i="2" s="1"/>
  <c r="L15" i="4"/>
  <c r="I15" i="1" s="1"/>
  <c r="I21" i="2" s="1"/>
  <c r="Q17" i="4"/>
  <c r="Q20" i="4"/>
  <c r="Q12" i="4"/>
  <c r="G17" i="4"/>
  <c r="H17" i="1" s="1"/>
  <c r="H12" i="2" s="1"/>
  <c r="G7" i="4"/>
  <c r="H7" i="1" s="1"/>
  <c r="H8" i="2" s="1"/>
  <c r="G9" i="4"/>
  <c r="H9" i="1" s="1"/>
  <c r="H10" i="2" s="1"/>
  <c r="Q8" i="4"/>
  <c r="Q18" i="4"/>
  <c r="Q15" i="4"/>
  <c r="Q11" i="4"/>
  <c r="Q9" i="4"/>
  <c r="Q4" i="4"/>
  <c r="J42" i="3"/>
  <c r="J56" i="3" s="1"/>
  <c r="J58" i="3" s="1"/>
  <c r="E42" i="3"/>
  <c r="Q55" i="3"/>
  <c r="K56" i="3"/>
  <c r="K58" i="3" s="1"/>
  <c r="E16" i="3"/>
  <c r="Q57" i="3"/>
  <c r="C14" i="2"/>
  <c r="D58" i="3"/>
  <c r="H48" i="3"/>
  <c r="L48" i="3" s="1"/>
  <c r="M45" i="3"/>
  <c r="Q45" i="3" s="1"/>
  <c r="C51" i="3"/>
  <c r="G51" i="3" s="1"/>
  <c r="L38" i="3"/>
  <c r="C42" i="3"/>
  <c r="C48" i="3"/>
  <c r="G48" i="3" s="1"/>
  <c r="C45" i="3"/>
  <c r="G45" i="3" s="1"/>
  <c r="C17" i="1" s="1"/>
  <c r="C20" i="2" s="1"/>
  <c r="F56" i="3"/>
  <c r="F58" i="3" s="1"/>
  <c r="G22" i="3"/>
  <c r="L35" i="3"/>
  <c r="H10" i="3"/>
  <c r="L10" i="3" s="1"/>
  <c r="D3" i="1" s="1"/>
  <c r="M42" i="3"/>
  <c r="Q35" i="3"/>
  <c r="L55" i="3"/>
  <c r="D27" i="1" s="1"/>
  <c r="D13" i="2" s="1"/>
  <c r="D14" i="2" s="1"/>
  <c r="C20" i="1"/>
  <c r="C23" i="1"/>
  <c r="N16" i="3"/>
  <c r="N56" i="3" s="1"/>
  <c r="N58" i="3" s="1"/>
  <c r="C11" i="2"/>
  <c r="I15" i="3"/>
  <c r="L15" i="3" s="1"/>
  <c r="D4" i="1" s="1"/>
  <c r="D5" i="2" s="1"/>
  <c r="I16" i="3"/>
  <c r="I56" i="3" s="1"/>
  <c r="I58" i="3" s="1"/>
  <c r="C22" i="3"/>
  <c r="P3" i="4"/>
  <c r="H51" i="3"/>
  <c r="L51" i="3" s="1"/>
  <c r="M22" i="3"/>
  <c r="Q22" i="3" s="1"/>
  <c r="M48" i="3"/>
  <c r="Q48" i="3" s="1"/>
  <c r="M51" i="3"/>
  <c r="Q51" i="3" s="1"/>
  <c r="O16" i="3"/>
  <c r="Q23" i="3"/>
  <c r="Q43" i="3"/>
  <c r="Q31" i="3"/>
  <c r="Q6" i="4"/>
  <c r="O5" i="4"/>
  <c r="H45" i="3"/>
  <c r="L45" i="3" s="1"/>
  <c r="D17" i="1" s="1"/>
  <c r="D20" i="2" s="1"/>
  <c r="L11" i="4"/>
  <c r="I11" i="1" s="1"/>
  <c r="I17" i="2" s="1"/>
  <c r="L12" i="4"/>
  <c r="I12" i="1" s="1"/>
  <c r="I18" i="2" s="1"/>
  <c r="K5" i="4"/>
  <c r="H42" i="3"/>
  <c r="L32" i="3"/>
  <c r="H16" i="4"/>
  <c r="M16" i="4"/>
  <c r="Q7" i="4"/>
  <c r="P5" i="4"/>
  <c r="G12" i="15" l="1"/>
  <c r="I3" i="4"/>
  <c r="C73" i="26"/>
  <c r="D73" i="12"/>
  <c r="D77" i="12" s="1"/>
  <c r="C128" i="12"/>
  <c r="C133" i="12" s="1"/>
  <c r="L4" i="4"/>
  <c r="I4" i="1" s="1"/>
  <c r="I5" i="2" s="1"/>
  <c r="C73" i="20"/>
  <c r="C77" i="20" s="1"/>
  <c r="I29" i="1"/>
  <c r="I26" i="2" s="1"/>
  <c r="I27" i="2" s="1"/>
  <c r="D26" i="2"/>
  <c r="D27" i="2" s="1"/>
  <c r="D28" i="2" s="1"/>
  <c r="D4" i="2"/>
  <c r="D6" i="2" s="1"/>
  <c r="D5" i="1"/>
  <c r="H19" i="2"/>
  <c r="H22" i="2" s="1"/>
  <c r="H16" i="1"/>
  <c r="I8" i="2"/>
  <c r="I11" i="2" s="1"/>
  <c r="I10" i="1"/>
  <c r="H27" i="2"/>
  <c r="I19" i="2"/>
  <c r="I22" i="2" s="1"/>
  <c r="I16" i="1"/>
  <c r="E60" i="9"/>
  <c r="M5" i="4" s="1"/>
  <c r="Q5" i="4" s="1"/>
  <c r="M3" i="4"/>
  <c r="Q3" i="4" s="1"/>
  <c r="G29" i="3"/>
  <c r="G30" i="3" s="1"/>
  <c r="C12" i="1"/>
  <c r="C15" i="1" s="1"/>
  <c r="C7" i="2" s="1"/>
  <c r="E28" i="1"/>
  <c r="E31" i="1" s="1"/>
  <c r="M16" i="3"/>
  <c r="Q16" i="3" s="1"/>
  <c r="Q29" i="3"/>
  <c r="M30" i="3"/>
  <c r="Q30" i="3" s="1"/>
  <c r="H30" i="3"/>
  <c r="L30" i="3" s="1"/>
  <c r="L29" i="3"/>
  <c r="C30" i="3"/>
  <c r="C8" i="1"/>
  <c r="C128" i="26"/>
  <c r="C133" i="26" s="1"/>
  <c r="R16" i="4"/>
  <c r="V16" i="4" s="1"/>
  <c r="C68" i="9"/>
  <c r="C12" i="4" s="1"/>
  <c r="G12" i="4" s="1"/>
  <c r="H12" i="1" s="1"/>
  <c r="H18" i="2" s="1"/>
  <c r="C24" i="9"/>
  <c r="C4" i="4" s="1"/>
  <c r="G4" i="4" s="1"/>
  <c r="H4" i="1" s="1"/>
  <c r="H5" i="2" s="1"/>
  <c r="C67" i="9"/>
  <c r="C11" i="4" s="1"/>
  <c r="C92" i="9"/>
  <c r="C128" i="9" s="1"/>
  <c r="I60" i="9"/>
  <c r="AC35" i="9"/>
  <c r="C35" i="9" s="1"/>
  <c r="AC19" i="9"/>
  <c r="C19" i="9" s="1"/>
  <c r="C3" i="4" s="1"/>
  <c r="C10" i="3"/>
  <c r="C16" i="3" s="1"/>
  <c r="G23" i="15"/>
  <c r="E23" i="15"/>
  <c r="G48" i="15"/>
  <c r="E61" i="15"/>
  <c r="F32" i="15"/>
  <c r="F61" i="15" s="1"/>
  <c r="F3" i="4"/>
  <c r="F10" i="4" s="1"/>
  <c r="F19" i="4" s="1"/>
  <c r="F22" i="4" s="1"/>
  <c r="C77" i="26"/>
  <c r="N10" i="4"/>
  <c r="N19" i="4" s="1"/>
  <c r="N22" i="4" s="1"/>
  <c r="D10" i="4"/>
  <c r="D19" i="4" s="1"/>
  <c r="D22" i="4" s="1"/>
  <c r="O10" i="4"/>
  <c r="O19" i="4" s="1"/>
  <c r="O22" i="4" s="1"/>
  <c r="E10" i="4"/>
  <c r="E19" i="4" s="1"/>
  <c r="E22" i="4" s="1"/>
  <c r="G42" i="3"/>
  <c r="C16" i="1" s="1"/>
  <c r="C8" i="2" s="1"/>
  <c r="C73" i="12"/>
  <c r="C77" i="12" s="1"/>
  <c r="J10" i="4"/>
  <c r="J19" i="4" s="1"/>
  <c r="J22" i="4" s="1"/>
  <c r="O56" i="3"/>
  <c r="O58" i="3" s="1"/>
  <c r="Q42" i="3"/>
  <c r="I73" i="9"/>
  <c r="I77" i="9" s="1"/>
  <c r="AA10" i="4"/>
  <c r="G16" i="3"/>
  <c r="C5" i="1"/>
  <c r="D73" i="9"/>
  <c r="D77" i="9" s="1"/>
  <c r="H3" i="4"/>
  <c r="H10" i="4" s="1"/>
  <c r="H19" i="4" s="1"/>
  <c r="H22" i="4" s="1"/>
  <c r="AA16" i="4"/>
  <c r="C19" i="2"/>
  <c r="C28" i="2" s="1"/>
  <c r="Q16" i="4"/>
  <c r="H11" i="2"/>
  <c r="H10" i="1"/>
  <c r="H14" i="2"/>
  <c r="L42" i="3"/>
  <c r="D16" i="1" s="1"/>
  <c r="D8" i="2" s="1"/>
  <c r="E56" i="3"/>
  <c r="E58" i="3" s="1"/>
  <c r="H16" i="3"/>
  <c r="L16" i="3" s="1"/>
  <c r="L16" i="4"/>
  <c r="K3" i="4"/>
  <c r="I5" i="4"/>
  <c r="P10" i="4"/>
  <c r="P19" i="4" s="1"/>
  <c r="P22" i="4" s="1"/>
  <c r="E73" i="9" l="1"/>
  <c r="E77" i="9" s="1"/>
  <c r="I28" i="2"/>
  <c r="D15" i="2"/>
  <c r="D30" i="2" s="1"/>
  <c r="D24" i="1"/>
  <c r="D28" i="1" s="1"/>
  <c r="D31" i="1" s="1"/>
  <c r="M10" i="4"/>
  <c r="Q10" i="4" s="1"/>
  <c r="C56" i="3"/>
  <c r="C58" i="3" s="1"/>
  <c r="H56" i="3"/>
  <c r="L56" i="3" s="1"/>
  <c r="M56" i="3"/>
  <c r="Q56" i="3" s="1"/>
  <c r="G3" i="4"/>
  <c r="H3" i="1" s="1"/>
  <c r="H4" i="2" s="1"/>
  <c r="C16" i="4"/>
  <c r="G16" i="4" s="1"/>
  <c r="G11" i="4"/>
  <c r="H11" i="1" s="1"/>
  <c r="H17" i="2" s="1"/>
  <c r="H28" i="2" s="1"/>
  <c r="R10" i="4"/>
  <c r="AC60" i="9"/>
  <c r="C60" i="9" s="1"/>
  <c r="AC77" i="9"/>
  <c r="C77" i="9" s="1"/>
  <c r="G32" i="15"/>
  <c r="G61" i="15" s="1"/>
  <c r="G56" i="3"/>
  <c r="G58" i="3" s="1"/>
  <c r="C24" i="1"/>
  <c r="C28" i="1" s="1"/>
  <c r="C31" i="1" s="1"/>
  <c r="C6" i="2"/>
  <c r="I10" i="4"/>
  <c r="L5" i="4"/>
  <c r="I5" i="1" s="1"/>
  <c r="I6" i="2" s="1"/>
  <c r="K10" i="4"/>
  <c r="K19" i="4" s="1"/>
  <c r="K22" i="4" s="1"/>
  <c r="L3" i="4"/>
  <c r="I3" i="1" s="1"/>
  <c r="I4" i="2" s="1"/>
  <c r="M19" i="4" l="1"/>
  <c r="M22" i="4" s="1"/>
  <c r="I15" i="2"/>
  <c r="I30" i="2" s="1"/>
  <c r="I24" i="1"/>
  <c r="I28" i="1" s="1"/>
  <c r="I31" i="1" s="1"/>
  <c r="M58" i="3"/>
  <c r="Q58" i="3" s="1"/>
  <c r="R19" i="4"/>
  <c r="V10" i="4"/>
  <c r="C5" i="4"/>
  <c r="AC73" i="9"/>
  <c r="C73" i="9" s="1"/>
  <c r="AA19" i="4"/>
  <c r="AA22" i="4" s="1"/>
  <c r="H58" i="3"/>
  <c r="L58" i="3" s="1"/>
  <c r="C15" i="2"/>
  <c r="C30" i="2" s="1"/>
  <c r="I19" i="4"/>
  <c r="I22" i="4" s="1"/>
  <c r="L10" i="4"/>
  <c r="Q19" i="4" l="1"/>
  <c r="Q22" i="4" s="1"/>
  <c r="R22" i="4"/>
  <c r="V22" i="4" s="1"/>
  <c r="V19" i="4"/>
  <c r="G5" i="4"/>
  <c r="H5" i="1" s="1"/>
  <c r="C10" i="4"/>
  <c r="L19" i="4"/>
  <c r="L22" i="4" s="1"/>
  <c r="H24" i="1" l="1"/>
  <c r="H28" i="1" s="1"/>
  <c r="H31" i="1" s="1"/>
  <c r="H6" i="2"/>
  <c r="H15" i="2" s="1"/>
  <c r="H30" i="2" s="1"/>
  <c r="G10" i="4"/>
  <c r="C19" i="4"/>
  <c r="G19" i="4" l="1"/>
  <c r="G22" i="4" s="1"/>
  <c r="C22" i="4"/>
</calcChain>
</file>

<file path=xl/sharedStrings.xml><?xml version="1.0" encoding="utf-8"?>
<sst xmlns="http://schemas.openxmlformats.org/spreadsheetml/2006/main" count="1985" uniqueCount="791">
  <si>
    <t>BEVÉTELEK</t>
  </si>
  <si>
    <t>KIADÁSOK</t>
  </si>
  <si>
    <t>TERV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</si>
  <si>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</si>
  <si>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</si>
  <si>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</si>
  <si>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</si>
  <si>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</si>
  <si>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</si>
  <si>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</si>
  <si>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</si>
  <si>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</si>
  <si>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</si>
  <si>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</si>
  <si>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</si>
  <si>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</si>
  <si>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</si>
  <si>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</si>
  <si>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</si>
  <si>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</si>
  <si>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</si>
  <si>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</si>
  <si>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</si>
  <si>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</si>
  <si>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</si>
  <si>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</si>
  <si>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</si>
  <si>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</si>
  <si>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t>K511</t>
  </si>
  <si>
    <t>Működési célú pénzeszköz átadás ÁH-n kívülre</t>
  </si>
  <si>
    <t>B34</t>
  </si>
  <si>
    <t>K5</t>
  </si>
  <si>
    <t>Egyéb működési célú kiadások</t>
  </si>
  <si>
    <t>B351</t>
  </si>
  <si>
    <t>K6</t>
  </si>
  <si>
    <t>Beruházás</t>
  </si>
  <si>
    <t>B354</t>
  </si>
  <si>
    <t>Gépjárműadók</t>
  </si>
  <si>
    <t>K7</t>
  </si>
  <si>
    <t>Felújítás</t>
  </si>
  <si>
    <t>B355</t>
  </si>
  <si>
    <t>K86</t>
  </si>
  <si>
    <t>Felhalmozási kölcsönök nyújtása ÁH-n kívülre</t>
  </si>
  <si>
    <t xml:space="preserve">                       (bírság, pótlék)</t>
  </si>
  <si>
    <t>K87</t>
  </si>
  <si>
    <t>Lakásépítés támogatása</t>
  </si>
  <si>
    <t>B3</t>
  </si>
  <si>
    <t>Közhatalmi bevételek</t>
  </si>
  <si>
    <t>K88</t>
  </si>
  <si>
    <t>Felhalmozási célú pénzeszköz átadás ÁH-n kívülre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</si>
  <si>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</si>
  <si>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</si>
  <si>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</si>
  <si>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</si>
  <si>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</si>
  <si>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</si>
  <si>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</si>
  <si>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Tartalék</t>
  </si>
  <si>
    <t>B62</t>
  </si>
  <si>
    <t>Működési célú kölcsönök visszatér. ÁH-n kívülről</t>
  </si>
  <si>
    <t>B63</t>
  </si>
  <si>
    <t>Egyéb működési célú átvett pénze. ÁH-n kívülről</t>
  </si>
  <si>
    <t>B6</t>
  </si>
  <si>
    <t>Működési célú pénze.átvét ÁH-n kívülről</t>
  </si>
  <si>
    <t>B72</t>
  </si>
  <si>
    <t>Felhalmozási kölcsönök visszatérülése</t>
  </si>
  <si>
    <t>B73</t>
  </si>
  <si>
    <t>Egyéb felhalm-i célú átvett pénze. ÁH-n kívülről</t>
  </si>
  <si>
    <t>B7</t>
  </si>
  <si>
    <t>Felhalmozási célú pénze.átvét ÁH-n kívülről</t>
  </si>
  <si>
    <t>B812</t>
  </si>
  <si>
    <t>Belföldi értékpapírok bevételei</t>
  </si>
  <si>
    <t>K912</t>
  </si>
  <si>
    <t>Belföldi értékpapír vásárlás</t>
  </si>
  <si>
    <t>B813</t>
  </si>
  <si>
    <t>Maradvány igénybevétele</t>
  </si>
  <si>
    <t>B816</t>
  </si>
  <si>
    <t>Intézmény finanszírozás</t>
  </si>
  <si>
    <t>K915</t>
  </si>
  <si>
    <t>Betétek megszüntetése</t>
  </si>
  <si>
    <t>K916</t>
  </si>
  <si>
    <t>Kiadások</t>
  </si>
  <si>
    <t>Eredeti</t>
  </si>
  <si>
    <t>Értékpapír kibocsátás, értékesítés</t>
  </si>
  <si>
    <t>Előző évi működési maradvány igénybevétele</t>
  </si>
  <si>
    <t>Értékpapír vásárlás</t>
  </si>
  <si>
    <t>K9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</si>
  <si>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</si>
  <si>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</si>
  <si>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</si>
  <si>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</si>
  <si>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</si>
  <si>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</t>
  </si>
  <si>
    <t>B8</t>
  </si>
  <si>
    <t>FELHALMOZÁSI KIADÁSOK ÖSSZ.</t>
  </si>
  <si>
    <t>Rovat</t>
  </si>
  <si>
    <t>Önkorm.</t>
  </si>
  <si>
    <t>KÖH</t>
  </si>
  <si>
    <t>Óvoda</t>
  </si>
  <si>
    <t>Összesen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</si>
  <si>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</si>
  <si>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</si>
  <si>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</si>
  <si>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</si>
  <si>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</si>
  <si>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</si>
  <si>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</si>
  <si>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</si>
  <si>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</si>
  <si>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</si>
  <si>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</si>
  <si>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</si>
  <si>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OEP-től átvett pénzeszköz ifjúság eü.feladatok</t>
  </si>
  <si>
    <t>Pénezköz átvétel Levél-Bezenye</t>
  </si>
  <si>
    <t>Egyéb működési célú támogatások ÁH-n belülről</t>
  </si>
  <si>
    <t>MŰKÖDÉSI CÉLÚ TÁM. ÁH-N BELÜLRŐL</t>
  </si>
  <si>
    <t>Lakosság közműfejlesztés támogatása</t>
  </si>
  <si>
    <t>Felhalmozási célú önkormányzati támogatások</t>
  </si>
  <si>
    <t>Pályázatok bevételei</t>
  </si>
  <si>
    <t>Egyéb felhalmozási célú támogatások ÁH-n belülről</t>
  </si>
  <si>
    <t>FELHALM-I CÉLÚ TÁM. ÁH-N BELÜLRŐL</t>
  </si>
  <si>
    <t>KÖZHATALMI BEVÉTELEK</t>
  </si>
  <si>
    <t>B401</t>
  </si>
  <si>
    <t>B402</t>
  </si>
  <si>
    <t>Szolgáltatások ellenértéke (igazg.szolg.díj, vendégétkezés)</t>
  </si>
  <si>
    <t>B403</t>
  </si>
  <si>
    <t>Közvetített szolgáltatások (Határ közüzemi továbbsz.)</t>
  </si>
  <si>
    <t>B404</t>
  </si>
  <si>
    <t>Tulajdonosi bevételek (bérleti díjak)</t>
  </si>
  <si>
    <t>B405</t>
  </si>
  <si>
    <t>B406</t>
  </si>
  <si>
    <t>Kiszámlázott általános forgalmi adó</t>
  </si>
  <si>
    <t>B407</t>
  </si>
  <si>
    <t>Áfa visszatérülése</t>
  </si>
  <si>
    <t>B408</t>
  </si>
  <si>
    <t>Egyéb működési bevételek</t>
  </si>
  <si>
    <t>MŰKÖDÉSI BEVÉTELEK</t>
  </si>
  <si>
    <t>B52</t>
  </si>
  <si>
    <t>Ingatlanok értékesítése</t>
  </si>
  <si>
    <t>B54</t>
  </si>
  <si>
    <t>Részesedések értékesítése</t>
  </si>
  <si>
    <t>B5</t>
  </si>
  <si>
    <t>FELHALMOZÁSI  BEVÉTELEK</t>
  </si>
  <si>
    <t>Működési célú kölcsönök visszatérülése ÁH-n kívülről</t>
  </si>
  <si>
    <t>Egyéb működési célú átvett pénzeszközök ÁH-n kívülről</t>
  </si>
  <si>
    <t>MŰK-I CÉLÚ ÁTVETT PÉNZE. ÁH kívülről</t>
  </si>
  <si>
    <t>Egyéb felhalmozási célú átvett pénzeszközök ÁH-n kívülről</t>
  </si>
  <si>
    <t>FELHALM-I  ÁTVETT PÉNZE. ÁH kívülről</t>
  </si>
  <si>
    <t>Önkormányzat</t>
  </si>
  <si>
    <t>Ellátottak juttatásai</t>
  </si>
  <si>
    <t>Létszám (fő)</t>
  </si>
  <si>
    <t>Ft/fő</t>
  </si>
  <si>
    <t>fő</t>
  </si>
  <si>
    <t>Ft</t>
  </si>
  <si>
    <t>Zöldterület gazdálkodással kapcsolatos feladatok</t>
  </si>
  <si>
    <t>Közvilágítás fenntartásának támogatása</t>
  </si>
  <si>
    <t>Köztemető fenntartás támogatása</t>
  </si>
  <si>
    <t>Közutak fenntartásának támogatása</t>
  </si>
  <si>
    <t>Egyéb önkormányzati feladatok  támogatása</t>
  </si>
  <si>
    <t>Lakott külterülettel kapcsolatos feladatok támogatása</t>
  </si>
  <si>
    <t>Üdülőhelyi feladatok támogatása</t>
  </si>
  <si>
    <t>I.</t>
  </si>
  <si>
    <t xml:space="preserve">Óvodai nevelés </t>
  </si>
  <si>
    <t xml:space="preserve">                                            közvetlen segítők</t>
  </si>
  <si>
    <t xml:space="preserve">                                            működtetés</t>
  </si>
  <si>
    <t xml:space="preserve">                                                közvetlen segítők</t>
  </si>
  <si>
    <t xml:space="preserve">                                          működtetés</t>
  </si>
  <si>
    <t>II.</t>
  </si>
  <si>
    <t>Pénzbeli szociális feladatok</t>
  </si>
  <si>
    <t>Bölcsődei ellátás</t>
  </si>
  <si>
    <t>III.</t>
  </si>
  <si>
    <t>Beszámítás (elvonás)</t>
  </si>
  <si>
    <t xml:space="preserve">    ÁLLAMI TÁMOGATÁS ÖSSZESEN</t>
  </si>
  <si>
    <t>FELHALMOZÁSI KIADÁSOK ÖSSZESEN</t>
  </si>
  <si>
    <t>ebből:</t>
  </si>
  <si>
    <t>Beruházások:</t>
  </si>
  <si>
    <t>Felújítások:</t>
  </si>
  <si>
    <t>EGYÉB MŰKÖDÉSI KIADÁSOK</t>
  </si>
  <si>
    <t>ESZI támogatás</t>
  </si>
  <si>
    <t>Egyéb működési célú támagatások ÁH-n belülre</t>
  </si>
  <si>
    <t>Háziorvos támogatása</t>
  </si>
  <si>
    <t>Civil szervezetek támogatása</t>
  </si>
  <si>
    <t>Egyéb működési célú támogatások ÁH-n kívülre</t>
  </si>
  <si>
    <t>Működési tartalék</t>
  </si>
  <si>
    <t>EGYÉB MŰKÖDÉSI CÉLÚ KIADÁSOK</t>
  </si>
  <si>
    <t>Települési támogatások</t>
  </si>
  <si>
    <t>Köztemetés</t>
  </si>
  <si>
    <t>Bursa</t>
  </si>
  <si>
    <t>Arany János Tehetséggondozó Program</t>
  </si>
  <si>
    <t xml:space="preserve">   ELLÁTOTTAK JUTTATÁSAI</t>
  </si>
  <si>
    <t>ÖNKORMÁNYZAT</t>
  </si>
  <si>
    <t>Fogorvosi alapellátás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</si>
  <si>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</si>
  <si>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</si>
  <si>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</si>
  <si>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</si>
  <si>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</si>
  <si>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</si>
  <si>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</si>
  <si>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</si>
  <si>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</si>
  <si>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</si>
  <si>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</si>
  <si>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</si>
  <si>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</si>
  <si>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</si>
  <si>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</si>
  <si>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</si>
  <si>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</si>
  <si>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</si>
  <si>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</si>
  <si>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</si>
  <si>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</si>
  <si>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>K121</t>
  </si>
  <si>
    <t>Választott tisztségviselők juttatásai</t>
  </si>
  <si>
    <t>K122</t>
  </si>
  <si>
    <t>Munkavégzésre irányuló egyébb jogv.-nem saját foglalk. Jutt.</t>
  </si>
  <si>
    <t>K123</t>
  </si>
  <si>
    <t>Egyéb külső személyi juttatások (prémium évek, egysz.fogl.,repi)</t>
  </si>
  <si>
    <t>K12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</si>
  <si>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</si>
  <si>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</si>
  <si>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</si>
  <si>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</si>
  <si>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</si>
  <si>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</si>
  <si>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</t>
  </si>
  <si>
    <t>K27</t>
  </si>
  <si>
    <t>Kifizetői adó (szja)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</si>
  <si>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</si>
  <si>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</si>
  <si>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</si>
  <si>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</si>
  <si>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</si>
  <si>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</si>
  <si>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>Szakmai anyag beszerzés</t>
  </si>
  <si>
    <t>K3121</t>
  </si>
  <si>
    <t>Élelmiszer</t>
  </si>
  <si>
    <t>K3122</t>
  </si>
  <si>
    <t>Irodaszer, nyomtatvány</t>
  </si>
  <si>
    <t>K312</t>
  </si>
  <si>
    <t>Kisértékű tárgyi eszköz</t>
  </si>
  <si>
    <t>K3124</t>
  </si>
  <si>
    <t>Üzemanyag</t>
  </si>
  <si>
    <t>K3125</t>
  </si>
  <si>
    <t>Munkaruha, védőeszköz</t>
  </si>
  <si>
    <t>K3126</t>
  </si>
  <si>
    <t>Egyéb anyag, készletbeszerzés</t>
  </si>
  <si>
    <t>K31</t>
  </si>
  <si>
    <t>K321</t>
  </si>
  <si>
    <t>Informatikai szolgáltatások igénybevétele</t>
  </si>
  <si>
    <t xml:space="preserve">K322 </t>
  </si>
  <si>
    <t xml:space="preserve">Egyéb kommunikációs szolgáltatások </t>
  </si>
  <si>
    <t>Internet díja</t>
  </si>
  <si>
    <t>K32</t>
  </si>
  <si>
    <t>K331</t>
  </si>
  <si>
    <t>Közüzemi díjak (gáz, áram, víz)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</si>
  <si>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</si>
  <si>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</si>
  <si>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</si>
  <si>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</si>
  <si>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</si>
  <si>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</si>
  <si>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</si>
  <si>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</si>
  <si>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</si>
  <si>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K337</t>
  </si>
  <si>
    <t>Egyéb szolgáltatások (szállítás,posta, hulladék, hóelt.,falunap, bank)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</si>
  <si>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</si>
  <si>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</si>
  <si>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</si>
  <si>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</si>
  <si>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</si>
  <si>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</si>
  <si>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</si>
  <si>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</si>
  <si>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</si>
  <si>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</si>
  <si>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</si>
  <si>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</si>
  <si>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</si>
  <si>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</si>
  <si>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</si>
  <si>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</si>
  <si>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</si>
  <si>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</si>
  <si>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DOLOGI KIADÁSOK </t>
  </si>
  <si>
    <t>ELLÁTOTTAK JUTTATÁSAI</t>
  </si>
  <si>
    <t>Működési kölcsönnyújtás ÁH-nkívülre</t>
  </si>
  <si>
    <t>Tartalékok</t>
  </si>
  <si>
    <t>BERUHÁZÁSOK</t>
  </si>
  <si>
    <t>FELÚJÍTÁSOK</t>
  </si>
  <si>
    <t>EGYÉB FELHALMOZÁSI KIADÁSOK</t>
  </si>
  <si>
    <t>Közcélú foglalkoztatás</t>
  </si>
  <si>
    <t>Pénzeszköz átvétel Levél-Bezenye</t>
  </si>
  <si>
    <t>Hitelfelvét</t>
  </si>
  <si>
    <t>Létszám  ( fő)</t>
  </si>
  <si>
    <t>Munkavégzésre irányuló egyéb jogviszony</t>
  </si>
  <si>
    <t>K3123</t>
  </si>
  <si>
    <t>Sokszorosítási feladatokkal összefüggő anyagok</t>
  </si>
  <si>
    <t>Egyéb kommunikációs szolgáltatások  (telefondíj)</t>
  </si>
  <si>
    <t>Szakmai tev-t segítő szolgáltatások  (közszolg.,száml.szellemi)</t>
  </si>
  <si>
    <t>Egyéb szolgáltatások (száll.,posta, hull.,munkaeü., bank)</t>
  </si>
  <si>
    <t>Közfoglalkoztatás</t>
  </si>
  <si>
    <t>Leader pályázat parképítés</t>
  </si>
  <si>
    <t>BERUHÁZÁSOK - FELÚJÍTÁSOK</t>
  </si>
  <si>
    <t>Terv  2014.</t>
  </si>
  <si>
    <t>2015.</t>
  </si>
  <si>
    <t>2016.</t>
  </si>
  <si>
    <t>2016. után</t>
  </si>
  <si>
    <t xml:space="preserve">    Beruházás, felújítás összesen</t>
  </si>
  <si>
    <t xml:space="preserve"> MIND ÖSSZESEN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</si>
  <si>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</si>
  <si>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</si>
  <si>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</si>
  <si>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</si>
  <si>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</si>
  <si>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</si>
  <si>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</si>
  <si>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</si>
  <si>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Összesen:</t>
  </si>
  <si>
    <t>Pénzkészlet</t>
  </si>
  <si>
    <t>Állami támogatás</t>
  </si>
  <si>
    <t>Felhalmozási és tőkejellegű bev.</t>
  </si>
  <si>
    <t>Támogatásértékű  működési bevételek</t>
  </si>
  <si>
    <t>Felhalmozási célú pénzeszköz átvét</t>
  </si>
  <si>
    <t>Iparűzési adó</t>
  </si>
  <si>
    <t>Gépjármű adó</t>
  </si>
  <si>
    <t>Pénzmaradvány</t>
  </si>
  <si>
    <t>Vagyoni típusú adók</t>
  </si>
  <si>
    <t>Bevételek összesen:</t>
  </si>
  <si>
    <t>Járulékok</t>
  </si>
  <si>
    <t>Dologi jellegű kiadások</t>
  </si>
  <si>
    <t>Működési célú pe átadás ÁH b.</t>
  </si>
  <si>
    <t>Működési célú pe átadás ÁH k.</t>
  </si>
  <si>
    <t>Kiadások összesen:</t>
  </si>
  <si>
    <t>Gyerekek</t>
  </si>
  <si>
    <t xml:space="preserve"> fő</t>
  </si>
  <si>
    <t>nap</t>
  </si>
  <si>
    <t>Ft/fő/nap</t>
  </si>
  <si>
    <t xml:space="preserve">Ft </t>
  </si>
  <si>
    <t>áfa</t>
  </si>
  <si>
    <t>Óvodás napközis gyermek</t>
  </si>
  <si>
    <t>Óvodás félnapos gyermek</t>
  </si>
  <si>
    <t xml:space="preserve">           Óvodás gyerek össz.</t>
  </si>
  <si>
    <t>Iskolás gyermek napközis alsós</t>
  </si>
  <si>
    <t>Iskolás gyermek napközis felsős</t>
  </si>
  <si>
    <t>Menza alsós</t>
  </si>
  <si>
    <t>Menza  felsős</t>
  </si>
  <si>
    <t xml:space="preserve">     Iskolás gyerekek össz.</t>
  </si>
  <si>
    <t>Bölcsődés gyermek</t>
  </si>
  <si>
    <t>Bölcsődés gyerekek össz.</t>
  </si>
  <si>
    <t>Munkahelyi étkezés</t>
  </si>
  <si>
    <t>Vendég étkezés</t>
  </si>
  <si>
    <t>Óvodás 50%-os  kedv.</t>
  </si>
  <si>
    <t>Óvodás 75%-os kedv.</t>
  </si>
  <si>
    <t>Óvodás félnapos ingyenes</t>
  </si>
  <si>
    <t>Óvodás ingyenes</t>
  </si>
  <si>
    <t>Óvodás összesen</t>
  </si>
  <si>
    <t>Iskolás s gyermek napközis alsós 50%</t>
  </si>
  <si>
    <t>Iskolás  gyermek napközis alsós 75%</t>
  </si>
  <si>
    <t>Iskolás gyermek napközis alsós ingy.</t>
  </si>
  <si>
    <t>Iskolás gyermek napközis felsős 50%</t>
  </si>
  <si>
    <t>Iskolás gyermek napközis felsős 75%</t>
  </si>
  <si>
    <t>Iskolás gyermek napközis felsős ingy.</t>
  </si>
  <si>
    <t>Menza alsós gyermek</t>
  </si>
  <si>
    <t>Menza alsós gyermek 50%</t>
  </si>
  <si>
    <t>Menza alsós gyermek ingyenes</t>
  </si>
  <si>
    <t xml:space="preserve">Menza felsős gyermek </t>
  </si>
  <si>
    <t>Menza felsős gyermek 50%</t>
  </si>
  <si>
    <t>Menza felsős gyermek ingyenes</t>
  </si>
  <si>
    <t>Iskolás összesen</t>
  </si>
  <si>
    <t xml:space="preserve">Bölcsődés gyermek </t>
  </si>
  <si>
    <t>Bölcsődés gyermek 50%</t>
  </si>
  <si>
    <t>Bölcsődés gyermek ingyenes</t>
  </si>
  <si>
    <t>Bölcsődés összesen</t>
  </si>
  <si>
    <t>Hegyeshalom Nagyközségi Önkormányzat</t>
  </si>
  <si>
    <t>Intézmény neve</t>
  </si>
  <si>
    <t>1 1</t>
  </si>
  <si>
    <t xml:space="preserve">Óvoda </t>
  </si>
  <si>
    <t xml:space="preserve">1 1 1 </t>
  </si>
  <si>
    <t>Napsugár Óvoda és Bölcsőde</t>
  </si>
  <si>
    <t>3 1 1</t>
  </si>
  <si>
    <t xml:space="preserve">4 1 1 </t>
  </si>
  <si>
    <t>Közös Önkormányzati Hivatal</t>
  </si>
  <si>
    <t>LÉTSZÁM</t>
  </si>
  <si>
    <t>alakulását bemutató mérleg</t>
  </si>
  <si>
    <t>Intézményi működési bevétel</t>
  </si>
  <si>
    <t>Támogatásértékű műk. bevétel</t>
  </si>
  <si>
    <t>Működési bevételek összesen</t>
  </si>
  <si>
    <t>Ingatlan értékesítés</t>
  </si>
  <si>
    <t>Helyi adók</t>
  </si>
  <si>
    <t>Idegenforgalmi adó</t>
  </si>
  <si>
    <t>Kommunális adó</t>
  </si>
  <si>
    <t>Bevételek összesen</t>
  </si>
  <si>
    <t>Dologi kiadások</t>
  </si>
  <si>
    <t>Segélyezés, ellátottak jutt.</t>
  </si>
  <si>
    <t>Támogatásért.műk.kiadás ÁH-n belül</t>
  </si>
  <si>
    <t>Műk.c.pénzeszk.átad ÁH-n kív.</t>
  </si>
  <si>
    <t>Fejlesztési kiadások</t>
  </si>
  <si>
    <t xml:space="preserve">Tartalék </t>
  </si>
  <si>
    <t xml:space="preserve">Ruházati költségtérítés </t>
  </si>
  <si>
    <t>Más járulékfizetési kötelezettség</t>
  </si>
  <si>
    <t>K3113</t>
  </si>
  <si>
    <t>Szakmai anyag</t>
  </si>
  <si>
    <t>Bér megelőlegezés</t>
  </si>
  <si>
    <t>Beszámítás</t>
  </si>
  <si>
    <t>Bér megelőlegezése</t>
  </si>
  <si>
    <t>Bérmegelőlegezés</t>
  </si>
  <si>
    <t>Intézményfinanszírozás</t>
  </si>
  <si>
    <t>Idegenforgalmi, kommunális adó</t>
  </si>
  <si>
    <t>13.  melléklet</t>
  </si>
  <si>
    <t>14. melléklet</t>
  </si>
  <si>
    <t>Adatok: Ft-ban</t>
  </si>
  <si>
    <t>Óvodapedagógusok elismert létszáma 4 hó</t>
  </si>
  <si>
    <t>Alapfokozatú végzetts.pedag.</t>
  </si>
  <si>
    <t>Falugondnok, tanyagondnok</t>
  </si>
  <si>
    <t>Polgármesteri Hivatal felújítása</t>
  </si>
  <si>
    <t xml:space="preserve">Falunap támogatása </t>
  </si>
  <si>
    <t>Egyházak támogatása</t>
  </si>
  <si>
    <t>Egyéb</t>
  </si>
  <si>
    <t xml:space="preserve">Ruházati költségtérítés  </t>
  </si>
  <si>
    <t xml:space="preserve">Táppénz hozzájárulás  </t>
  </si>
  <si>
    <t>ASP pályázat</t>
  </si>
  <si>
    <t>OEP finanszírozás</t>
  </si>
  <si>
    <t>Egyéb támog.(Nagytérség,TÖOSZ,Szigeköz Turizmus…)</t>
  </si>
  <si>
    <t>Sportpályázat önrész</t>
  </si>
  <si>
    <t>Nagyközségi Könyvtár</t>
  </si>
  <si>
    <t>5 1 1</t>
  </si>
  <si>
    <t>EHO ,Rehab. Hozzájárulás</t>
  </si>
  <si>
    <t>,</t>
  </si>
  <si>
    <t>Könyvtár</t>
  </si>
  <si>
    <t>Tornacsarnok,közbiztonsági páylázat</t>
  </si>
  <si>
    <t>OEP-től átvett pénzeszköz ,egyszeri finanszírozás</t>
  </si>
  <si>
    <t>Flhalmozási célú pénzeszköz átadás</t>
  </si>
  <si>
    <t>2019. évi</t>
  </si>
  <si>
    <t>Gyermekétkeztetés támogatása (bértámogatás,üzemeltetés)</t>
  </si>
  <si>
    <t>Gyermekétkeztetés támogatása (bölcsöde bér,üzemeltetés)</t>
  </si>
  <si>
    <t>2019. évi terv</t>
  </si>
  <si>
    <t>Téli rezsicsökkentés</t>
  </si>
  <si>
    <t>Idősek támogatása 75 év felettiek</t>
  </si>
  <si>
    <t>2019. évi költségvetési előirányzat költségvetési szervenként e Ft-ban</t>
  </si>
  <si>
    <t>Irodaszer, nyomtatvány,vonalkód olvasó fejhallgató</t>
  </si>
  <si>
    <t>Szochó cafetéria</t>
  </si>
  <si>
    <t>Közös Hivatal fennt-hoz Bezenye elmaradás</t>
  </si>
  <si>
    <t>Bezenye átvétel 2018.évi elmaradás</t>
  </si>
  <si>
    <t>Közbeszerzési díj</t>
  </si>
  <si>
    <t>Czita tervezési díj Közösségi Színtér</t>
  </si>
  <si>
    <t>Tocsa takarítógép</t>
  </si>
  <si>
    <t>Beruházás Közösségi Színtér</t>
  </si>
  <si>
    <t>telekvásárlás,telkesítés, tervezési díj</t>
  </si>
  <si>
    <t>Szőkeköz beruházás</t>
  </si>
  <si>
    <t>Monitor fényképező</t>
  </si>
  <si>
    <t>Útfelújítás (Haladás,Hársfa,Szövetkezet)</t>
  </si>
  <si>
    <t>2018.évi áthúzódó útfelújítás</t>
  </si>
  <si>
    <t>Kertalja járda felújítás</t>
  </si>
  <si>
    <t>Kft telephely pályázati önrész</t>
  </si>
  <si>
    <t>Leader pályázatok önrésze</t>
  </si>
  <si>
    <t>Petőfi utca felújítás</t>
  </si>
  <si>
    <t>Evagélikus templom parkosítás</t>
  </si>
  <si>
    <t>József A.szobor parkosítás</t>
  </si>
  <si>
    <t>Járdafelújítás, tervezés</t>
  </si>
  <si>
    <t>Locsolási vízmérési pntok Aradi, Kertalja, Filmszínház</t>
  </si>
  <si>
    <t>Közvilágítás bővítés</t>
  </si>
  <si>
    <t>Óvoda fejlesztés</t>
  </si>
  <si>
    <t>ÖNÖ tető felújítás</t>
  </si>
  <si>
    <t>Csapadékvíz elvezetés Ady.Táncsics,Szolnoki,Kossuth</t>
  </si>
  <si>
    <t>Óvoda tornaterem tetőszerkezet</t>
  </si>
  <si>
    <t>Hitelfelvét, államkötvény visszaváltás</t>
  </si>
  <si>
    <t>B8111</t>
  </si>
  <si>
    <t>Államkötvény visszaváltás</t>
  </si>
  <si>
    <t>B811</t>
  </si>
  <si>
    <t>Hitel felvétel</t>
  </si>
  <si>
    <t>Államkötvény</t>
  </si>
  <si>
    <t>BEVÉTELEK ÖSSZESEN</t>
  </si>
  <si>
    <t>A Stabilitási tv. 45.§ (1) bekezdés a) pontja szerinti saját bevételek részletezése a Stabilitási tv. 3.§ (1) bekezdése alapján adósságot</t>
  </si>
  <si>
    <t xml:space="preserve">keletkeztető ügyletből származó tárgyévi, valamint az adósságot keletkeztető ügylegek futamidejének végéig </t>
  </si>
  <si>
    <t>16. melléklet</t>
  </si>
  <si>
    <t>Bevétel</t>
  </si>
  <si>
    <t>Osztalékok, koncessziós díjak</t>
  </si>
  <si>
    <t>Díjak, pótlékok, bírságok</t>
  </si>
  <si>
    <t>Határ bérleti díjak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</si>
  <si>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</si>
  <si>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</si>
  <si>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</si>
  <si>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</si>
  <si>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</si>
  <si>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</si>
  <si>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Hiteltörlesztés</t>
  </si>
  <si>
    <t xml:space="preserve">Egyéb adók </t>
  </si>
  <si>
    <t>2019. I. félév teljesítés</t>
  </si>
  <si>
    <t>2019. I. félév</t>
  </si>
  <si>
    <t xml:space="preserve">2019. I. félév </t>
  </si>
  <si>
    <t>módosított ei.</t>
  </si>
  <si>
    <t>Felhalmozási célú pénzeszköz átadás egyéb civil szervezetnek</t>
  </si>
  <si>
    <t>Államkötvény vásárlás</t>
  </si>
  <si>
    <t>Temető urnafal, ravatali kellékek</t>
  </si>
  <si>
    <t xml:space="preserve">Fűkasza </t>
  </si>
  <si>
    <t>Árpád u.13.ereszcsatorna csere</t>
  </si>
  <si>
    <t>kiviteli terv  útépítés. Műszaki ellenőrzés</t>
  </si>
  <si>
    <t>térfigyelő kamerarendszer</t>
  </si>
  <si>
    <t>2019. II. félév</t>
  </si>
  <si>
    <t xml:space="preserve">2019. II. félév </t>
  </si>
  <si>
    <t>2019. évi
terv</t>
  </si>
  <si>
    <t>Költségvetési  főösszeg</t>
  </si>
  <si>
    <t>HALMOZOTT BEVÉTELEK</t>
  </si>
  <si>
    <t>KÖLTSÉGVETÉSI BEVÉTELEK</t>
  </si>
  <si>
    <t>KÖLTSÉGVETÉSI KIADÁSOK</t>
  </si>
  <si>
    <t>HALMOZOTT KIADÁSOK</t>
  </si>
  <si>
    <t>Jövedelem adók ( termőföld bérbeadás)Jövedelem adók ( termőföld bérbeadás)</t>
  </si>
  <si>
    <t>Vagyoni típusú adók ( építmény, telekadó)Vagyoni típusú adók ( építmény, telekadó)</t>
  </si>
  <si>
    <t>Értékesítési és forgalmi adók (iparűzési adó)Értékesítési és forgalmi adók (iparűzési adó)</t>
  </si>
  <si>
    <t>Finanszírozási célú bevételek</t>
  </si>
  <si>
    <t>Önkormányzatok felhalmozási támogatása</t>
  </si>
  <si>
    <t>FELHALMOZÁSI BEVÉTELEK ÖSSZ.</t>
  </si>
  <si>
    <t>MINDÖSSZESEN</t>
  </si>
  <si>
    <t>2019. I. félév módosított EI</t>
  </si>
  <si>
    <t>2019. II. félév módosított EI</t>
  </si>
  <si>
    <t>2019. II. félév teljesítés</t>
  </si>
  <si>
    <t>BEVÉTELEK HALMOZOTT ÖSSZEGE</t>
  </si>
  <si>
    <t>Működési kiadások összesen</t>
  </si>
  <si>
    <t>Felhalmozási kiadások</t>
  </si>
  <si>
    <t>KIADÁSOK ÖSSZESEN</t>
  </si>
  <si>
    <t>HALMOZOTT KIADÁSOK ÖSSZ.</t>
  </si>
  <si>
    <t>Önkormányzati hivatal működésének támogatása</t>
  </si>
  <si>
    <t>2019. I. félév
EI-módosítás</t>
  </si>
  <si>
    <t>2019. I. félév
teljesítés</t>
  </si>
  <si>
    <t>2019. II. félév
EI-módosítás</t>
  </si>
  <si>
    <t>2019. II. félév
teljesítés</t>
  </si>
  <si>
    <t>Település üzemeltetés támogatása</t>
  </si>
  <si>
    <t>I.1.a.</t>
  </si>
  <si>
    <t>I.1.ba.</t>
  </si>
  <si>
    <t>I.1.bb.</t>
  </si>
  <si>
    <t>I.1.bc.</t>
  </si>
  <si>
    <t>I.1.bd.</t>
  </si>
  <si>
    <t>I.1.b.</t>
  </si>
  <si>
    <t>I.1.c.</t>
  </si>
  <si>
    <t>I.1.ca.</t>
  </si>
  <si>
    <t>I.1.cb.</t>
  </si>
  <si>
    <t>II.1.1.1.</t>
  </si>
  <si>
    <t>II.1.2.1.</t>
  </si>
  <si>
    <t>II.2.8.1.</t>
  </si>
  <si>
    <t>II.1.1.2.</t>
  </si>
  <si>
    <t>II.2.8.2.</t>
  </si>
  <si>
    <t>Helyi önkormányzatok működésének általános tám. (B111)</t>
  </si>
  <si>
    <t>Könyvtári, közművelődés feladatok támogatása (B114)</t>
  </si>
  <si>
    <t>IV.</t>
  </si>
  <si>
    <t>V.</t>
  </si>
  <si>
    <t>VI.</t>
  </si>
  <si>
    <t>Elszámolásból származó bevétel (B116)</t>
  </si>
  <si>
    <t>Működési célú ktg.vetési tám., kiegészítő támog (B115)</t>
  </si>
  <si>
    <t>Köznevelési feladatok (óvoda) (B112)</t>
  </si>
  <si>
    <t>Kedvezményes étkezés (B113)</t>
  </si>
  <si>
    <t>Szociális és gyermekjóléti feladatok</t>
  </si>
  <si>
    <t>Óvodapedagógusok elimert létszáma 8 hó</t>
  </si>
  <si>
    <t>rovat</t>
  </si>
  <si>
    <t>Hitel önrész Közösségi Színtér</t>
  </si>
  <si>
    <t>K67</t>
  </si>
  <si>
    <t>K74</t>
  </si>
  <si>
    <t>Terv
2019.</t>
  </si>
  <si>
    <t>Teljesítés
2019. I. félév</t>
  </si>
  <si>
    <t>Teljesítés
2019. II. félév</t>
  </si>
  <si>
    <t>ÖSSZES BERUHÁZÁS</t>
  </si>
  <si>
    <t>ÖSSZES FELÚJÍTÁS</t>
  </si>
  <si>
    <t>2019. évi összes beruházás és felújítás</t>
  </si>
  <si>
    <t>Intézményi ellátottak pénzbeli juttatásai</t>
  </si>
  <si>
    <t>K48</t>
  </si>
  <si>
    <t>Egyéb nem intézményi ellátások</t>
  </si>
  <si>
    <t xml:space="preserve">Családok átmeneti otthona </t>
  </si>
  <si>
    <t>Családi támogatások</t>
  </si>
  <si>
    <t>Betétek megszüntetése: államkötvény visszaváltás</t>
  </si>
  <si>
    <t>013350</t>
  </si>
  <si>
    <t>041233</t>
  </si>
  <si>
    <t>011130</t>
  </si>
  <si>
    <t>066010</t>
  </si>
  <si>
    <t>045160</t>
  </si>
  <si>
    <t>072312</t>
  </si>
  <si>
    <t>072311</t>
  </si>
  <si>
    <t>107060</t>
  </si>
  <si>
    <t>091220</t>
  </si>
  <si>
    <t>092120</t>
  </si>
  <si>
    <t>066020</t>
  </si>
  <si>
    <t>082044</t>
  </si>
  <si>
    <t>081030</t>
  </si>
  <si>
    <t>064010</t>
  </si>
  <si>
    <t>084031</t>
  </si>
  <si>
    <t>051010</t>
  </si>
  <si>
    <t>102030</t>
  </si>
  <si>
    <t>072111</t>
  </si>
  <si>
    <t>074032</t>
  </si>
  <si>
    <t>Köztemető fenntartás és üzemeltetés</t>
  </si>
  <si>
    <t>Ifjúség-egészségügyi gondozás</t>
  </si>
  <si>
    <t>Háziorvosi alapellátás</t>
  </si>
  <si>
    <t>Hulladék-gazdálkodás</t>
  </si>
  <si>
    <t>Közvilágítás</t>
  </si>
  <si>
    <t>Sport és Szabadidő Központ</t>
  </si>
  <si>
    <t>Város és községgazd.
szolgáltatások</t>
  </si>
  <si>
    <t>Iskola
5- 8. osztály</t>
  </si>
  <si>
    <t>Iskola
1-4. osztály</t>
  </si>
  <si>
    <t>Fogorvosi
ügyeleti ellátás</t>
  </si>
  <si>
    <t>Közutak, hidak üzemeltetése, fenntartása</t>
  </si>
  <si>
    <t>Zöldterület kezelés</t>
  </si>
  <si>
    <t>Önkormányzati jogalkotás</t>
  </si>
  <si>
    <t>Önkor.
Vagyonnal való gazdálkodás</t>
  </si>
  <si>
    <t>013320</t>
  </si>
  <si>
    <t>II.1.2.2.</t>
  </si>
  <si>
    <t>Foglalkoztatottak személyi juttatásai</t>
  </si>
  <si>
    <t xml:space="preserve">Külső személyi juttatások </t>
  </si>
  <si>
    <t>Üzemeltetési anyagok beszerzése</t>
  </si>
  <si>
    <t>K322</t>
  </si>
  <si>
    <t>K33</t>
  </si>
  <si>
    <t>Készletbeszerzés</t>
  </si>
  <si>
    <t>Kommunikéciós szolgáltatások</t>
  </si>
  <si>
    <t>Szolgáltatási kiadások</t>
  </si>
  <si>
    <t>Kiküldetések, reklám kiadások</t>
  </si>
  <si>
    <t>Különféle befizetések és egyéb dologi kiadások</t>
  </si>
  <si>
    <t>KIADÁSOK HALMOZOTT ÖSSZEGE</t>
  </si>
  <si>
    <t>2019.évi
terv</t>
  </si>
  <si>
    <t>ÓVODA</t>
  </si>
  <si>
    <t>Szakmai anyag beszerzése</t>
  </si>
  <si>
    <t>Közüzemi díjak (áram, víz)</t>
  </si>
  <si>
    <t>Bérleti díjak</t>
  </si>
  <si>
    <t>Kommunikációs szolgáltatások</t>
  </si>
  <si>
    <t>Kiküldetések, reklámkiadások</t>
  </si>
  <si>
    <t xml:space="preserve"> KIADÁSOK HALMOZOTT ÖSSZEGE</t>
  </si>
  <si>
    <t>KÖZÖS ÖNKORMÁNYZATI HIVATAL</t>
  </si>
  <si>
    <t>ÁLLAMI TÁMOGATÁSOK</t>
  </si>
  <si>
    <t>B35</t>
  </si>
  <si>
    <t>Termékek és szolgáltatások adói</t>
  </si>
  <si>
    <t>Jövedelem adók ( termőföld bérbeadás)</t>
  </si>
  <si>
    <t>Vagyoni típusú adók ( építmény, telekadó)</t>
  </si>
  <si>
    <t>Értékesítési és forgalmi adók (iparűzési adó)</t>
  </si>
  <si>
    <t>Egyéb adók  (talajterhelési díj)</t>
  </si>
  <si>
    <t>Kommunikciós szolgáltatások</t>
  </si>
  <si>
    <r>
      <t>Egyéb adók  (talajterhelési díj)</t>
    </r>
    <r>
      <rPr>
        <b/>
        <sz val="12"/>
        <rFont val="Times New Roman"/>
        <family val="1"/>
        <charset val="238"/>
      </rPr>
      <t/>
    </r>
  </si>
  <si>
    <t>NAGYKÖZSÉGI KÖNYVTÁR</t>
  </si>
  <si>
    <t>K332</t>
  </si>
  <si>
    <t>Egyéb adók  (magánszemélyek komm.adója,idegenforg.)</t>
  </si>
  <si>
    <t>Szolgáltatások ellenértéke</t>
  </si>
  <si>
    <t>Készletértékesítés ellenértéke: költségek visszatérülése</t>
  </si>
  <si>
    <t>Közvetített szolgáltatások ellenértéke</t>
  </si>
  <si>
    <t>Általános forgalmi adó visszatérítése: fordítot ÁFA</t>
  </si>
  <si>
    <t>Kiszámlázott ÁFA</t>
  </si>
  <si>
    <t>Kamatbevételek és más nyereségjellegű bevételek</t>
  </si>
  <si>
    <t>B411</t>
  </si>
  <si>
    <t>Készletértékesítés ellenértéke: vendégétkezés</t>
  </si>
  <si>
    <t>Szolgáltatások ellenértéke: bölcsődei étkezés</t>
  </si>
  <si>
    <t>Ellátási díjak: iskolai étkezési díjak</t>
  </si>
  <si>
    <t>Ellátási díjak: óvodai étkezési díjak</t>
  </si>
  <si>
    <t>Ellátási díjak: alkalmazottak térítése</t>
  </si>
  <si>
    <t>Általános forgalmi adó visszatérítése</t>
  </si>
  <si>
    <t>Közüzemi díjak</t>
  </si>
  <si>
    <t>Közüzemi díjak (gázdíj)</t>
  </si>
  <si>
    <t>Egyéb szolgáltatások (biztosítási díjak)</t>
  </si>
  <si>
    <t>Augusztus</t>
  </si>
  <si>
    <t>Szeptember</t>
  </si>
  <si>
    <t>Október</t>
  </si>
  <si>
    <t>November</t>
  </si>
  <si>
    <t>December</t>
  </si>
  <si>
    <t>B811
B812</t>
  </si>
  <si>
    <t>K513</t>
  </si>
  <si>
    <t>Kiadások összesen</t>
  </si>
  <si>
    <t>2019. évi előirányzat</t>
  </si>
  <si>
    <t>Címrendi
szám</t>
  </si>
  <si>
    <t>Össz.</t>
  </si>
  <si>
    <t>Köztiszt-
viselő</t>
  </si>
  <si>
    <t>Közalkal-
mazott</t>
  </si>
  <si>
    <t>MT.hatálya
alá tartozó</t>
  </si>
  <si>
    <t>15. melléklet</t>
  </si>
  <si>
    <t>A működési és fejlesztési célú bevételek és kiadások 2019-2020-2021-2022. évi</t>
  </si>
  <si>
    <t>Telekadó</t>
  </si>
  <si>
    <t>Építmény adó</t>
  </si>
  <si>
    <t>Intézmény-finanszírozás</t>
  </si>
  <si>
    <t>Felhalmozási bevételek összesen</t>
  </si>
  <si>
    <t>K6 + K7</t>
  </si>
  <si>
    <t>K911</t>
  </si>
  <si>
    <t>adatok Ft-ban</t>
  </si>
  <si>
    <t>I.1.cc.</t>
  </si>
  <si>
    <t>Működési célú központosított előirányzatok (kompenzáció)</t>
  </si>
  <si>
    <t>Helyi önkormányzatok kiegészítő támogatása (külterületi)</t>
  </si>
  <si>
    <t>Beruházás ÁFA</t>
  </si>
  <si>
    <t>Felújítás ÁFA</t>
  </si>
  <si>
    <t>Idősek
nappali
ellátása</t>
  </si>
  <si>
    <t>Egyéb szoc.
pénzbeni ellátások</t>
  </si>
  <si>
    <t>Hosszabb időtartamú
közfogl.</t>
  </si>
  <si>
    <t>K914</t>
  </si>
  <si>
    <t>ÁH.-on belüli megelőlegezések visszafizetése: bér megelőlegezés</t>
  </si>
  <si>
    <t>B8121</t>
  </si>
  <si>
    <t>B8131</t>
  </si>
  <si>
    <t>Jövedelem adók (termőföld bérbeadás)</t>
  </si>
  <si>
    <t>Vagyoni típusú adók (építmény, telekadó, komm.adó</t>
  </si>
  <si>
    <r>
      <t>Értékesítési és forgalmi adók (iparűzési adó)</t>
    </r>
    <r>
      <rPr>
        <b/>
        <sz val="12"/>
        <rFont val="Times New Roman"/>
        <family val="1"/>
        <charset val="238"/>
      </rPr>
      <t/>
    </r>
  </si>
  <si>
    <r>
      <t>Egyéb adók  (tartozkodás után fizetett idegenforg.adó)</t>
    </r>
    <r>
      <rPr>
        <b/>
        <sz val="12"/>
        <rFont val="Times New Roman"/>
        <family val="1"/>
        <charset val="238"/>
      </rPr>
      <t/>
    </r>
  </si>
  <si>
    <t>Óvoda/konyha bútorok, berendezések</t>
  </si>
  <si>
    <t>Lakás (Árpád .u.1)</t>
  </si>
  <si>
    <t>Regioplan</t>
  </si>
  <si>
    <t>Bercsényi utca felújítás</t>
  </si>
  <si>
    <t>Temető zöldterület rendezés</t>
  </si>
  <si>
    <t>Egészségház felújítás</t>
  </si>
  <si>
    <t>Szt.István u.járda felújítás</t>
  </si>
  <si>
    <t>B814</t>
  </si>
  <si>
    <t>Államháztartáson belüli megelőlegezés</t>
  </si>
  <si>
    <t>K12 - Önkormányzati (irányító szervi) konszolidált beszámoló - Konszolidált mérleg</t>
  </si>
  <si>
    <t>#</t>
  </si>
  <si>
    <t>Konszolidálás előtti összeg</t>
  </si>
  <si>
    <t>Konszolidálás</t>
  </si>
  <si>
    <t>Konszolidált összeg</t>
  </si>
  <si>
    <t>01</t>
  </si>
  <si>
    <t>A/I Immateriális javak (=A/I/1+A/I/2+A/I/3)</t>
  </si>
  <si>
    <t>02</t>
  </si>
  <si>
    <t>A/II Tárgyi eszközök  (=A/II/1+...+A/II/5)</t>
  </si>
  <si>
    <t>03</t>
  </si>
  <si>
    <t>A/III Befektetett pénzügyi eszközök (=A/III/1+A/III/2+A/III/3)</t>
  </si>
  <si>
    <t>04</t>
  </si>
  <si>
    <t>A/IV Koncesszióba, vagyonkezelésbe adott eszközök (=A/IV/1+A/IV/2)</t>
  </si>
  <si>
    <t>05</t>
  </si>
  <si>
    <t>A) NEMZETI VAGYONBA TARTOZÓ BEFEKTETETT ESZKÖZÖK (=A/I+A/II+A/III+A/IV)</t>
  </si>
  <si>
    <t>06</t>
  </si>
  <si>
    <t>B/I Készletek (=B/I/1+…+B/I/5)</t>
  </si>
  <si>
    <t>08</t>
  </si>
  <si>
    <t>B) NEMZETI VAGYONBA TARTOZÓ FORGÓESZKÖZÖK (= B/I+B/II)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</si>
  <si>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</si>
  <si>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</si>
  <si>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</si>
  <si>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</si>
  <si>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12</t>
  </si>
  <si>
    <t>C) PÉNZESZKÖZÖK (=C/I+…+C/IV)</t>
  </si>
  <si>
    <t>13</t>
  </si>
  <si>
    <t>D/I Költségvetési évben esedékes követelések (=D/I/1+…+D/I/8)</t>
  </si>
  <si>
    <t>15</t>
  </si>
  <si>
    <t>D/III Követelés jellegű sajátos elszámolások (=D/III/1+…+D/III/9)</t>
  </si>
  <si>
    <t>16</t>
  </si>
  <si>
    <t>D) KÖVETELÉSEK  (=D/I+D/II+D/III)</t>
  </si>
  <si>
    <t>17</t>
  </si>
  <si>
    <t>E) EGYÉB SAJÁTOS ELSZÁMOLÁSOK (=E/I+…+E/II)</t>
  </si>
  <si>
    <t>19</t>
  </si>
  <si>
    <t>ESZKÖZÖK ÖSSZESEN (=A+B+C+D+E+F)</t>
  </si>
  <si>
    <t>20</t>
  </si>
  <si>
    <t>G/I-III Nemzeti vagyon és egyéb eszközök induláskori értéke és változásai</t>
  </si>
  <si>
    <t>21</t>
  </si>
  <si>
    <t>G/IV Felhalmozott eredmény</t>
  </si>
  <si>
    <t>22</t>
  </si>
  <si>
    <t>G/V Eszközök értékhelyesbítésének forrása</t>
  </si>
  <si>
    <t>23</t>
  </si>
  <si>
    <t>G/VI Mérleg szerinti eredmény</t>
  </si>
  <si>
    <t>24</t>
  </si>
  <si>
    <t>G/ SAJÁT TŐKE  (= G/I+…+G/VI)</t>
  </si>
  <si>
    <t>26</t>
  </si>
  <si>
    <t>H/II Költségvetési évet követően esedékes kötelezettségek (=H/II/1+…+H/II/9)</t>
  </si>
  <si>
    <t>27</t>
  </si>
  <si>
    <t>H/III Kötelezettség jellegű sajátos elszámolások (=H/III/1+…+H/III/10)</t>
  </si>
  <si>
    <t>28</t>
  </si>
  <si>
    <t>H) KÖTELEZETTSÉGEK (=H/I+H/II+H/III)</t>
  </si>
  <si>
    <t>30</t>
  </si>
  <si>
    <t>J) PASSZÍV IDŐBELI ELHATÁROLÁSOK (=J/1+J/2+J/3)</t>
  </si>
  <si>
    <t>31</t>
  </si>
  <si>
    <t>FORRÁSOK ÖSSZESEN (=G+H+I+J)</t>
  </si>
  <si>
    <t>K13 - Önkormányzati (irányító szervi) konszolidált beszámoló - Konszolidált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</si>
  <si>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</si>
  <si>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</si>
  <si>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</si>
  <si>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</si>
  <si>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</si>
  <si>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</si>
  <si>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</si>
  <si>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</si>
  <si>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</si>
  <si>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</si>
  <si>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</si>
  <si>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14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</si>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</sst>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#"/>
    <numFmt numFmtId="167" formatCode="#,##0\ _F_t"/>
  </numFmts>
  <fonts count="48">
    <font>
      <sz val="10"/>
      <name val="Arial"/>
      <family val="2"/>
      <charset val="238"/>
    </font>
    <font>
      <sz val="10"/>
      <name val="Mang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72">
    <fill>
      <patternFill patternType="none"/>
    </fill>
    <fill>
      <patternFill patternType="gray125"/>
    </fill>
    <fill>
      <patternFill patternType="solid">
        <fgColor indexed="46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4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6" tint="0.79998168889431442"/>
        <bgColor indexed="4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79998168889431442"/>
        <bgColor indexed="4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4"/>
      </patternFill>
    </fill>
    <fill>
      <patternFill patternType="solid">
        <fgColor theme="7" tint="0.79998168889431442"/>
        <bgColor indexed="4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1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59999389629810485"/>
        <bgColor indexed="23"/>
      </patternFill>
    </fill>
    <fill>
      <patternFill patternType="solid">
        <fgColor theme="9" tint="0.39997558519241921"/>
        <bgColor indexed="19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indexed="41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4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theme="8" tint="0.59999389629810485"/>
        <bgColor indexed="52"/>
      </patternFill>
    </fill>
    <fill>
      <patternFill patternType="solid">
        <fgColor rgb="FFCCFFCC"/>
        <bgColor indexed="44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9" tint="0.39997558519241921"/>
        <bgColor indexed="27"/>
      </patternFill>
    </fill>
    <fill>
      <patternFill patternType="solid">
        <fgColor rgb="FFE1FFE1"/>
        <bgColor indexed="64"/>
      </patternFill>
    </fill>
    <fill>
      <patternFill patternType="solid">
        <fgColor indexed="49"/>
        <bgColor indexed="64"/>
      </patternFill>
    </fill>
  </fills>
  <borders count="3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64"/>
      </top>
      <bottom/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rgb="FF7F7F7F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/>
      <diagonal/>
    </border>
    <border>
      <left style="thin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dashed">
        <color indexed="8"/>
      </left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ashed">
        <color indexed="8"/>
      </right>
      <top/>
      <bottom style="medium">
        <color indexed="8"/>
      </bottom>
      <diagonal/>
    </border>
    <border>
      <left style="dashed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ashed">
        <color indexed="8"/>
      </right>
      <top/>
      <bottom style="thin">
        <color indexed="64"/>
      </bottom>
      <diagonal/>
    </border>
    <border>
      <left style="double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ashed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dashed">
        <color indexed="8"/>
      </right>
      <top style="thin">
        <color indexed="64"/>
      </top>
      <bottom/>
      <diagonal/>
    </border>
    <border>
      <left style="double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double">
        <color indexed="8"/>
      </right>
      <top style="medium">
        <color indexed="8"/>
      </top>
      <bottom style="thin">
        <color auto="1"/>
      </bottom>
      <diagonal/>
    </border>
    <border>
      <left style="double">
        <color indexed="8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8"/>
      </right>
      <top style="thin">
        <color auto="1"/>
      </top>
      <bottom/>
      <diagonal/>
    </border>
    <border>
      <left style="double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" fillId="0" borderId="0"/>
    <xf numFmtId="0" fontId="3" fillId="0" borderId="0"/>
    <xf numFmtId="0" fontId="29" fillId="13" borderId="40" applyNumberFormat="0" applyAlignment="0" applyProtection="0"/>
    <xf numFmtId="0" fontId="30" fillId="14" borderId="0" applyNumberFormat="0" applyBorder="0" applyAlignment="0" applyProtection="0"/>
  </cellStyleXfs>
  <cellXfs count="1757">
    <xf numFmtId="0" fontId="0" fillId="0" borderId="0" xfId="0"/>
    <xf numFmtId="0" fontId="6" fillId="0" borderId="1" xfId="0" applyFont="1" applyBorder="1"/>
    <xf numFmtId="0" fontId="6" fillId="0" borderId="4" xfId="0" applyFont="1" applyBorder="1"/>
    <xf numFmtId="165" fontId="6" fillId="3" borderId="1" xfId="1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/>
    <xf numFmtId="0" fontId="6" fillId="3" borderId="1" xfId="0" applyFont="1" applyFill="1" applyBorder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165" fontId="5" fillId="0" borderId="0" xfId="2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>
      <alignment vertical="center"/>
    </xf>
    <xf numFmtId="165" fontId="6" fillId="3" borderId="1" xfId="1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/>
    <xf numFmtId="165" fontId="6" fillId="3" borderId="1" xfId="2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6" fillId="0" borderId="0" xfId="1" applyNumberFormat="1" applyFont="1" applyFill="1" applyBorder="1" applyAlignment="1" applyProtection="1"/>
    <xf numFmtId="0" fontId="6" fillId="0" borderId="0" xfId="0" applyFont="1" applyFill="1" applyBorder="1"/>
    <xf numFmtId="0" fontId="6" fillId="0" borderId="0" xfId="0" applyFont="1" applyFill="1"/>
    <xf numFmtId="0" fontId="5" fillId="0" borderId="0" xfId="0" applyFont="1" applyFill="1"/>
    <xf numFmtId="165" fontId="13" fillId="0" borderId="0" xfId="1" applyNumberFormat="1" applyFont="1" applyFill="1" applyBorder="1" applyAlignment="1" applyProtection="1"/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2" applyNumberFormat="1" applyFont="1" applyFill="1" applyBorder="1" applyAlignment="1" applyProtection="1"/>
    <xf numFmtId="165" fontId="16" fillId="2" borderId="1" xfId="2" applyNumberFormat="1" applyFont="1" applyFill="1" applyBorder="1" applyAlignment="1" applyProtection="1">
      <alignment vertical="center" wrapText="1"/>
    </xf>
    <xf numFmtId="165" fontId="23" fillId="3" borderId="1" xfId="2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  <protection locked="0"/>
    </xf>
    <xf numFmtId="165" fontId="21" fillId="3" borderId="1" xfId="2" applyNumberFormat="1" applyFont="1" applyFill="1" applyBorder="1" applyAlignment="1" applyProtection="1">
      <alignment vertical="center" wrapText="1"/>
    </xf>
    <xf numFmtId="166" fontId="6" fillId="0" borderId="1" xfId="0" applyNumberFormat="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165" fontId="5" fillId="2" borderId="1" xfId="2" applyNumberFormat="1" applyFont="1" applyFill="1" applyBorder="1" applyAlignment="1" applyProtection="1">
      <alignment vertical="center" wrapText="1"/>
    </xf>
    <xf numFmtId="165" fontId="9" fillId="3" borderId="1" xfId="2" applyNumberFormat="1" applyFont="1" applyFill="1" applyBorder="1" applyAlignment="1" applyProtection="1">
      <alignment vertical="center" wrapText="1"/>
    </xf>
    <xf numFmtId="165" fontId="6" fillId="3" borderId="1" xfId="2" applyNumberFormat="1" applyFont="1" applyFill="1" applyBorder="1" applyAlignment="1" applyProtection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1" fillId="0" borderId="0" xfId="0" applyFont="1"/>
    <xf numFmtId="0" fontId="33" fillId="0" borderId="0" xfId="0" applyFont="1"/>
    <xf numFmtId="0" fontId="0" fillId="0" borderId="0" xfId="0" applyAlignment="1">
      <alignment vertical="center"/>
    </xf>
    <xf numFmtId="167" fontId="0" fillId="0" borderId="0" xfId="0" applyNumberFormat="1"/>
    <xf numFmtId="166" fontId="9" fillId="0" borderId="7" xfId="0" applyNumberFormat="1" applyFont="1" applyFill="1" applyBorder="1" applyAlignment="1" applyProtection="1">
      <alignment vertical="center" wrapText="1"/>
      <protection locked="0"/>
    </xf>
    <xf numFmtId="165" fontId="9" fillId="0" borderId="3" xfId="1" applyNumberFormat="1" applyFont="1" applyFill="1" applyBorder="1" applyAlignment="1" applyProtection="1">
      <alignment horizontal="left"/>
    </xf>
    <xf numFmtId="165" fontId="9" fillId="0" borderId="1" xfId="1" applyNumberFormat="1" applyFont="1" applyFill="1" applyBorder="1" applyAlignment="1" applyProtection="1">
      <alignment horizontal="left"/>
    </xf>
    <xf numFmtId="16" fontId="9" fillId="0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16" fillId="20" borderId="47" xfId="0" applyNumberFormat="1" applyFont="1" applyFill="1" applyBorder="1" applyAlignment="1">
      <alignment horizontal="center" vertical="center" wrapText="1"/>
    </xf>
    <xf numFmtId="3" fontId="16" fillId="20" borderId="12" xfId="0" applyNumberFormat="1" applyFont="1" applyFill="1" applyBorder="1" applyAlignment="1">
      <alignment horizontal="center" vertical="center" wrapText="1"/>
    </xf>
    <xf numFmtId="3" fontId="16" fillId="33" borderId="47" xfId="0" applyNumberFormat="1" applyFont="1" applyFill="1" applyBorder="1" applyAlignment="1">
      <alignment horizontal="center" vertical="center" wrapText="1"/>
    </xf>
    <xf numFmtId="3" fontId="16" fillId="33" borderId="12" xfId="0" applyNumberFormat="1" applyFont="1" applyFill="1" applyBorder="1" applyAlignment="1">
      <alignment horizontal="center" vertical="center" wrapText="1"/>
    </xf>
    <xf numFmtId="3" fontId="16" fillId="39" borderId="12" xfId="0" applyNumberFormat="1" applyFont="1" applyFill="1" applyBorder="1" applyAlignment="1">
      <alignment horizontal="center" vertical="center" wrapText="1"/>
    </xf>
    <xf numFmtId="3" fontId="26" fillId="0" borderId="0" xfId="0" applyNumberFormat="1" applyFont="1"/>
    <xf numFmtId="0" fontId="7" fillId="0" borderId="1" xfId="0" applyFont="1" applyBorder="1" applyAlignment="1">
      <alignment vertical="center"/>
    </xf>
    <xf numFmtId="16" fontId="7" fillId="0" borderId="1" xfId="0" applyNumberFormat="1" applyFont="1" applyBorder="1" applyAlignment="1">
      <alignment vertical="center"/>
    </xf>
    <xf numFmtId="3" fontId="10" fillId="40" borderId="1" xfId="1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3" fontId="7" fillId="21" borderId="1" xfId="1" applyNumberFormat="1" applyFont="1" applyFill="1" applyBorder="1" applyAlignment="1" applyProtection="1">
      <alignment vertical="center"/>
    </xf>
    <xf numFmtId="3" fontId="7" fillId="19" borderId="1" xfId="1" applyNumberFormat="1" applyFont="1" applyFill="1" applyBorder="1" applyAlignment="1" applyProtection="1">
      <alignment vertical="center"/>
    </xf>
    <xf numFmtId="3" fontId="7" fillId="20" borderId="1" xfId="1" applyNumberFormat="1" applyFont="1" applyFill="1" applyBorder="1" applyAlignment="1" applyProtection="1">
      <alignment vertical="center"/>
    </xf>
    <xf numFmtId="3" fontId="7" fillId="21" borderId="2" xfId="1" applyNumberFormat="1" applyFont="1" applyFill="1" applyBorder="1" applyAlignment="1" applyProtection="1">
      <alignment vertical="center"/>
    </xf>
    <xf numFmtId="3" fontId="7" fillId="20" borderId="2" xfId="1" applyNumberFormat="1" applyFont="1" applyFill="1" applyBorder="1" applyAlignment="1" applyProtection="1">
      <alignment vertical="center"/>
    </xf>
    <xf numFmtId="3" fontId="7" fillId="19" borderId="2" xfId="1" applyNumberFormat="1" applyFont="1" applyFill="1" applyBorder="1" applyAlignment="1" applyProtection="1">
      <alignment vertical="center"/>
    </xf>
    <xf numFmtId="3" fontId="7" fillId="19" borderId="3" xfId="1" applyNumberFormat="1" applyFont="1" applyFill="1" applyBorder="1" applyAlignment="1" applyProtection="1">
      <alignment vertical="center"/>
    </xf>
    <xf numFmtId="3" fontId="7" fillId="33" borderId="1" xfId="1" applyNumberFormat="1" applyFont="1" applyFill="1" applyBorder="1" applyAlignment="1" applyProtection="1">
      <alignment vertical="center"/>
    </xf>
    <xf numFmtId="3" fontId="7" fillId="35" borderId="1" xfId="1" applyNumberFormat="1" applyFont="1" applyFill="1" applyBorder="1" applyAlignment="1" applyProtection="1">
      <alignment vertical="center"/>
    </xf>
    <xf numFmtId="3" fontId="7" fillId="36" borderId="1" xfId="1" applyNumberFormat="1" applyFont="1" applyFill="1" applyBorder="1" applyAlignment="1" applyProtection="1">
      <alignment vertical="center"/>
    </xf>
    <xf numFmtId="3" fontId="7" fillId="33" borderId="2" xfId="1" applyNumberFormat="1" applyFont="1" applyFill="1" applyBorder="1" applyAlignment="1" applyProtection="1">
      <alignment vertical="center"/>
    </xf>
    <xf numFmtId="3" fontId="7" fillId="36" borderId="2" xfId="1" applyNumberFormat="1" applyFont="1" applyFill="1" applyBorder="1" applyAlignment="1" applyProtection="1">
      <alignment vertical="center"/>
    </xf>
    <xf numFmtId="3" fontId="7" fillId="35" borderId="2" xfId="1" applyNumberFormat="1" applyFont="1" applyFill="1" applyBorder="1" applyAlignment="1" applyProtection="1">
      <alignment vertical="center"/>
    </xf>
    <xf numFmtId="3" fontId="7" fillId="35" borderId="3" xfId="1" applyNumberFormat="1" applyFont="1" applyFill="1" applyBorder="1" applyAlignment="1" applyProtection="1">
      <alignment vertical="center"/>
    </xf>
    <xf numFmtId="3" fontId="7" fillId="39" borderId="1" xfId="1" applyNumberFormat="1" applyFont="1" applyFill="1" applyBorder="1" applyAlignment="1" applyProtection="1">
      <alignment vertical="center"/>
    </xf>
    <xf numFmtId="3" fontId="7" fillId="15" borderId="1" xfId="1" applyNumberFormat="1" applyFont="1" applyFill="1" applyBorder="1" applyAlignment="1" applyProtection="1">
      <alignment vertical="center"/>
    </xf>
    <xf numFmtId="3" fontId="7" fillId="44" borderId="1" xfId="1" applyNumberFormat="1" applyFont="1" applyFill="1" applyBorder="1" applyAlignment="1" applyProtection="1">
      <alignment vertical="center"/>
    </xf>
    <xf numFmtId="3" fontId="7" fillId="39" borderId="2" xfId="1" applyNumberFormat="1" applyFont="1" applyFill="1" applyBorder="1" applyAlignment="1" applyProtection="1">
      <alignment vertical="center"/>
    </xf>
    <xf numFmtId="3" fontId="7" fillId="44" borderId="2" xfId="1" applyNumberFormat="1" applyFont="1" applyFill="1" applyBorder="1" applyAlignment="1" applyProtection="1">
      <alignment vertical="center"/>
    </xf>
    <xf numFmtId="3" fontId="7" fillId="15" borderId="2" xfId="1" applyNumberFormat="1" applyFont="1" applyFill="1" applyBorder="1" applyAlignment="1" applyProtection="1">
      <alignment vertical="center"/>
    </xf>
    <xf numFmtId="3" fontId="7" fillId="15" borderId="3" xfId="1" applyNumberFormat="1" applyFont="1" applyFill="1" applyBorder="1" applyAlignment="1" applyProtection="1">
      <alignment vertical="center"/>
    </xf>
    <xf numFmtId="0" fontId="38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3" fontId="7" fillId="21" borderId="49" xfId="1" applyNumberFormat="1" applyFont="1" applyFill="1" applyBorder="1" applyAlignment="1" applyProtection="1">
      <alignment vertical="center"/>
    </xf>
    <xf numFmtId="3" fontId="7" fillId="21" borderId="7" xfId="1" applyNumberFormat="1" applyFont="1" applyFill="1" applyBorder="1" applyAlignment="1" applyProtection="1">
      <alignment vertical="center"/>
    </xf>
    <xf numFmtId="3" fontId="10" fillId="40" borderId="7" xfId="1" applyNumberFormat="1" applyFont="1" applyFill="1" applyBorder="1" applyAlignment="1" applyProtection="1">
      <alignment vertical="center"/>
    </xf>
    <xf numFmtId="3" fontId="7" fillId="21" borderId="42" xfId="1" applyNumberFormat="1" applyFont="1" applyFill="1" applyBorder="1" applyAlignment="1" applyProtection="1">
      <alignment vertical="center"/>
    </xf>
    <xf numFmtId="3" fontId="7" fillId="19" borderId="44" xfId="1" applyNumberFormat="1" applyFont="1" applyFill="1" applyBorder="1" applyAlignment="1" applyProtection="1">
      <alignment vertical="center"/>
    </xf>
    <xf numFmtId="3" fontId="7" fillId="19" borderId="42" xfId="1" applyNumberFormat="1" applyFont="1" applyFill="1" applyBorder="1" applyAlignment="1" applyProtection="1">
      <alignment vertical="center"/>
    </xf>
    <xf numFmtId="3" fontId="7" fillId="21" borderId="21" xfId="1" applyNumberFormat="1" applyFont="1" applyFill="1" applyBorder="1" applyAlignment="1" applyProtection="1">
      <alignment vertical="center"/>
    </xf>
    <xf numFmtId="3" fontId="10" fillId="40" borderId="21" xfId="1" applyNumberFormat="1" applyFont="1" applyFill="1" applyBorder="1" applyAlignment="1" applyProtection="1">
      <alignment vertical="center"/>
    </xf>
    <xf numFmtId="3" fontId="7" fillId="19" borderId="21" xfId="1" applyNumberFormat="1" applyFont="1" applyFill="1" applyBorder="1" applyAlignment="1" applyProtection="1">
      <alignment vertical="center"/>
    </xf>
    <xf numFmtId="3" fontId="7" fillId="19" borderId="35" xfId="1" applyNumberFormat="1" applyFont="1" applyFill="1" applyBorder="1" applyAlignment="1" applyProtection="1">
      <alignment vertical="center"/>
    </xf>
    <xf numFmtId="3" fontId="7" fillId="19" borderId="15" xfId="1" applyNumberFormat="1" applyFont="1" applyFill="1" applyBorder="1" applyAlignment="1" applyProtection="1">
      <alignment vertical="center"/>
    </xf>
    <xf numFmtId="3" fontId="7" fillId="33" borderId="4" xfId="1" applyNumberFormat="1" applyFont="1" applyFill="1" applyBorder="1" applyAlignment="1" applyProtection="1">
      <alignment vertical="center"/>
    </xf>
    <xf numFmtId="3" fontId="10" fillId="40" borderId="4" xfId="1" applyNumberFormat="1" applyFont="1" applyFill="1" applyBorder="1" applyAlignment="1" applyProtection="1">
      <alignment vertical="center"/>
    </xf>
    <xf numFmtId="3" fontId="7" fillId="33" borderId="13" xfId="1" applyNumberFormat="1" applyFont="1" applyFill="1" applyBorder="1" applyAlignment="1" applyProtection="1">
      <alignment vertical="center"/>
    </xf>
    <xf numFmtId="3" fontId="7" fillId="35" borderId="43" xfId="1" applyNumberFormat="1" applyFont="1" applyFill="1" applyBorder="1" applyAlignment="1" applyProtection="1">
      <alignment vertical="center"/>
    </xf>
    <xf numFmtId="3" fontId="7" fillId="35" borderId="13" xfId="1" applyNumberFormat="1" applyFont="1" applyFill="1" applyBorder="1" applyAlignment="1" applyProtection="1">
      <alignment vertical="center"/>
    </xf>
    <xf numFmtId="3" fontId="8" fillId="18" borderId="59" xfId="1" applyNumberFormat="1" applyFont="1" applyFill="1" applyBorder="1" applyAlignment="1" applyProtection="1">
      <alignment vertical="center"/>
    </xf>
    <xf numFmtId="3" fontId="8" fillId="18" borderId="60" xfId="1" applyNumberFormat="1" applyFont="1" applyFill="1" applyBorder="1" applyAlignment="1" applyProtection="1">
      <alignment vertical="center"/>
    </xf>
    <xf numFmtId="3" fontId="10" fillId="25" borderId="60" xfId="1" applyNumberFormat="1" applyFont="1" applyFill="1" applyBorder="1" applyAlignment="1" applyProtection="1">
      <alignment vertical="center"/>
    </xf>
    <xf numFmtId="3" fontId="8" fillId="18" borderId="64" xfId="1" applyNumberFormat="1" applyFont="1" applyFill="1" applyBorder="1" applyAlignment="1" applyProtection="1">
      <alignment vertical="center"/>
    </xf>
    <xf numFmtId="3" fontId="4" fillId="27" borderId="71" xfId="1" applyNumberFormat="1" applyFont="1" applyFill="1" applyBorder="1" applyAlignment="1" applyProtection="1">
      <alignment vertical="center"/>
    </xf>
    <xf numFmtId="3" fontId="8" fillId="12" borderId="66" xfId="1" applyNumberFormat="1" applyFont="1" applyFill="1" applyBorder="1" applyAlignment="1" applyProtection="1">
      <alignment vertical="center"/>
    </xf>
    <xf numFmtId="3" fontId="8" fillId="12" borderId="64" xfId="1" applyNumberFormat="1" applyFont="1" applyFill="1" applyBorder="1" applyAlignment="1" applyProtection="1">
      <alignment vertical="center"/>
    </xf>
    <xf numFmtId="3" fontId="4" fillId="41" borderId="10" xfId="1" applyNumberFormat="1" applyFont="1" applyFill="1" applyBorder="1" applyAlignment="1" applyProtection="1">
      <alignment vertical="center"/>
    </xf>
    <xf numFmtId="3" fontId="4" fillId="41" borderId="9" xfId="1" applyNumberFormat="1" applyFont="1" applyFill="1" applyBorder="1" applyAlignment="1" applyProtection="1">
      <alignment vertical="center"/>
    </xf>
    <xf numFmtId="3" fontId="4" fillId="41" borderId="72" xfId="1" applyNumberFormat="1" applyFont="1" applyFill="1" applyBorder="1" applyAlignment="1" applyProtection="1">
      <alignment vertical="center"/>
    </xf>
    <xf numFmtId="3" fontId="16" fillId="20" borderId="78" xfId="0" applyNumberFormat="1" applyFont="1" applyFill="1" applyBorder="1" applyAlignment="1">
      <alignment horizontal="center" vertical="center" wrapText="1"/>
    </xf>
    <xf numFmtId="3" fontId="14" fillId="17" borderId="79" xfId="0" applyNumberFormat="1" applyFont="1" applyFill="1" applyBorder="1" applyAlignment="1">
      <alignment horizontal="center" vertical="center" wrapText="1"/>
    </xf>
    <xf numFmtId="3" fontId="16" fillId="33" borderId="77" xfId="0" applyNumberFormat="1" applyFont="1" applyFill="1" applyBorder="1" applyAlignment="1">
      <alignment horizontal="center" vertical="center" wrapText="1"/>
    </xf>
    <xf numFmtId="3" fontId="7" fillId="33" borderId="21" xfId="1" applyNumberFormat="1" applyFont="1" applyFill="1" applyBorder="1" applyAlignment="1" applyProtection="1">
      <alignment vertical="center"/>
    </xf>
    <xf numFmtId="3" fontId="7" fillId="35" borderId="21" xfId="1" applyNumberFormat="1" applyFont="1" applyFill="1" applyBorder="1" applyAlignment="1" applyProtection="1">
      <alignment vertical="center"/>
    </xf>
    <xf numFmtId="3" fontId="7" fillId="35" borderId="35" xfId="1" applyNumberFormat="1" applyFont="1" applyFill="1" applyBorder="1" applyAlignment="1" applyProtection="1">
      <alignment vertical="center"/>
    </xf>
    <xf numFmtId="3" fontId="4" fillId="41" borderId="73" xfId="1" applyNumberFormat="1" applyFont="1" applyFill="1" applyBorder="1" applyAlignment="1" applyProtection="1">
      <alignment vertical="center"/>
    </xf>
    <xf numFmtId="3" fontId="7" fillId="35" borderId="15" xfId="1" applyNumberFormat="1" applyFont="1" applyFill="1" applyBorder="1" applyAlignment="1" applyProtection="1">
      <alignment vertical="center"/>
    </xf>
    <xf numFmtId="3" fontId="16" fillId="39" borderId="80" xfId="0" applyNumberFormat="1" applyFont="1" applyFill="1" applyBorder="1" applyAlignment="1">
      <alignment horizontal="center" vertical="center" wrapText="1"/>
    </xf>
    <xf numFmtId="3" fontId="7" fillId="39" borderId="4" xfId="1" applyNumberFormat="1" applyFont="1" applyFill="1" applyBorder="1" applyAlignment="1" applyProtection="1">
      <alignment vertical="center"/>
    </xf>
    <xf numFmtId="3" fontId="7" fillId="39" borderId="13" xfId="1" applyNumberFormat="1" applyFont="1" applyFill="1" applyBorder="1" applyAlignment="1" applyProtection="1">
      <alignment vertical="center"/>
    </xf>
    <xf numFmtId="3" fontId="7" fillId="15" borderId="43" xfId="1" applyNumberFormat="1" applyFont="1" applyFill="1" applyBorder="1" applyAlignment="1" applyProtection="1">
      <alignment vertical="center"/>
    </xf>
    <xf numFmtId="3" fontId="7" fillId="15" borderId="13" xfId="1" applyNumberFormat="1" applyFont="1" applyFill="1" applyBorder="1" applyAlignment="1" applyProtection="1">
      <alignment vertical="center"/>
    </xf>
    <xf numFmtId="3" fontId="16" fillId="31" borderId="79" xfId="0" applyNumberFormat="1" applyFont="1" applyFill="1" applyBorder="1" applyAlignment="1">
      <alignment horizontal="center" vertical="center" wrapText="1"/>
    </xf>
    <xf numFmtId="3" fontId="8" fillId="32" borderId="60" xfId="1" applyNumberFormat="1" applyFont="1" applyFill="1" applyBorder="1" applyAlignment="1" applyProtection="1">
      <alignment vertical="center"/>
    </xf>
    <xf numFmtId="3" fontId="8" fillId="32" borderId="64" xfId="1" applyNumberFormat="1" applyFont="1" applyFill="1" applyBorder="1" applyAlignment="1" applyProtection="1">
      <alignment vertical="center"/>
    </xf>
    <xf numFmtId="3" fontId="8" fillId="30" borderId="66" xfId="1" applyNumberFormat="1" applyFont="1" applyFill="1" applyBorder="1" applyAlignment="1" applyProtection="1">
      <alignment vertical="center"/>
    </xf>
    <xf numFmtId="3" fontId="8" fillId="30" borderId="64" xfId="1" applyNumberFormat="1" applyFont="1" applyFill="1" applyBorder="1" applyAlignment="1" applyProtection="1">
      <alignment vertical="center"/>
    </xf>
    <xf numFmtId="3" fontId="16" fillId="39" borderId="77" xfId="0" applyNumberFormat="1" applyFont="1" applyFill="1" applyBorder="1" applyAlignment="1">
      <alignment horizontal="center" vertical="center" wrapText="1"/>
    </xf>
    <xf numFmtId="3" fontId="7" fillId="39" borderId="21" xfId="1" applyNumberFormat="1" applyFont="1" applyFill="1" applyBorder="1" applyAlignment="1" applyProtection="1">
      <alignment vertical="center"/>
    </xf>
    <xf numFmtId="3" fontId="7" fillId="15" borderId="21" xfId="1" applyNumberFormat="1" applyFont="1" applyFill="1" applyBorder="1" applyAlignment="1" applyProtection="1">
      <alignment vertical="center"/>
    </xf>
    <xf numFmtId="3" fontId="7" fillId="15" borderId="35" xfId="1" applyNumberFormat="1" applyFont="1" applyFill="1" applyBorder="1" applyAlignment="1" applyProtection="1">
      <alignment vertical="center"/>
    </xf>
    <xf numFmtId="3" fontId="7" fillId="15" borderId="15" xfId="1" applyNumberFormat="1" applyFont="1" applyFill="1" applyBorder="1" applyAlignment="1" applyProtection="1">
      <alignment vertical="center"/>
    </xf>
    <xf numFmtId="3" fontId="16" fillId="33" borderId="80" xfId="0" applyNumberFormat="1" applyFont="1" applyFill="1" applyBorder="1" applyAlignment="1">
      <alignment horizontal="center" vertical="center" wrapText="1"/>
    </xf>
    <xf numFmtId="3" fontId="16" fillId="38" borderId="79" xfId="0" applyNumberFormat="1" applyFont="1" applyFill="1" applyBorder="1" applyAlignment="1">
      <alignment horizontal="center" vertical="center" wrapText="1"/>
    </xf>
    <xf numFmtId="3" fontId="8" fillId="45" borderId="60" xfId="1" applyNumberFormat="1" applyFont="1" applyFill="1" applyBorder="1" applyAlignment="1" applyProtection="1">
      <alignment vertical="center"/>
    </xf>
    <xf numFmtId="3" fontId="8" fillId="45" borderId="64" xfId="1" applyNumberFormat="1" applyFont="1" applyFill="1" applyBorder="1" applyAlignment="1" applyProtection="1">
      <alignment vertical="center"/>
    </xf>
    <xf numFmtId="3" fontId="8" fillId="37" borderId="66" xfId="1" applyNumberFormat="1" applyFont="1" applyFill="1" applyBorder="1" applyAlignment="1" applyProtection="1">
      <alignment vertical="center"/>
    </xf>
    <xf numFmtId="3" fontId="8" fillId="37" borderId="64" xfId="1" applyNumberFormat="1" applyFont="1" applyFill="1" applyBorder="1" applyAlignment="1" applyProtection="1">
      <alignment vertical="center"/>
    </xf>
    <xf numFmtId="3" fontId="39" fillId="19" borderId="10" xfId="1" applyNumberFormat="1" applyFont="1" applyFill="1" applyBorder="1" applyAlignment="1" applyProtection="1">
      <alignment vertical="center"/>
    </xf>
    <xf numFmtId="3" fontId="39" fillId="19" borderId="9" xfId="1" applyNumberFormat="1" applyFont="1" applyFill="1" applyBorder="1" applyAlignment="1" applyProtection="1">
      <alignment vertical="center"/>
    </xf>
    <xf numFmtId="3" fontId="39" fillId="19" borderId="73" xfId="1" applyNumberFormat="1" applyFont="1" applyFill="1" applyBorder="1" applyAlignment="1" applyProtection="1">
      <alignment vertical="center"/>
    </xf>
    <xf numFmtId="3" fontId="40" fillId="12" borderId="71" xfId="1" applyNumberFormat="1" applyFont="1" applyFill="1" applyBorder="1" applyAlignment="1" applyProtection="1">
      <alignment vertical="center"/>
    </xf>
    <xf numFmtId="3" fontId="39" fillId="35" borderId="6" xfId="1" applyNumberFormat="1" applyFont="1" applyFill="1" applyBorder="1" applyAlignment="1" applyProtection="1">
      <alignment vertical="center"/>
    </xf>
    <xf numFmtId="3" fontId="39" fillId="35" borderId="9" xfId="1" applyNumberFormat="1" applyFont="1" applyFill="1" applyBorder="1" applyAlignment="1" applyProtection="1">
      <alignment vertical="center"/>
    </xf>
    <xf numFmtId="3" fontId="39" fillId="35" borderId="73" xfId="1" applyNumberFormat="1" applyFont="1" applyFill="1" applyBorder="1" applyAlignment="1" applyProtection="1">
      <alignment vertical="center"/>
    </xf>
    <xf numFmtId="3" fontId="40" fillId="30" borderId="71" xfId="1" applyNumberFormat="1" applyFont="1" applyFill="1" applyBorder="1" applyAlignment="1" applyProtection="1">
      <alignment vertical="center"/>
    </xf>
    <xf numFmtId="3" fontId="39" fillId="15" borderId="6" xfId="1" applyNumberFormat="1" applyFont="1" applyFill="1" applyBorder="1" applyAlignment="1" applyProtection="1">
      <alignment vertical="center"/>
    </xf>
    <xf numFmtId="3" fontId="39" fillId="15" borderId="9" xfId="1" applyNumberFormat="1" applyFont="1" applyFill="1" applyBorder="1" applyAlignment="1" applyProtection="1">
      <alignment vertical="center"/>
    </xf>
    <xf numFmtId="3" fontId="39" fillId="15" borderId="73" xfId="1" applyNumberFormat="1" applyFont="1" applyFill="1" applyBorder="1" applyAlignment="1" applyProtection="1">
      <alignment vertical="center"/>
    </xf>
    <xf numFmtId="3" fontId="40" fillId="37" borderId="71" xfId="1" applyNumberFormat="1" applyFont="1" applyFill="1" applyBorder="1" applyAlignment="1" applyProtection="1">
      <alignment vertical="center"/>
    </xf>
    <xf numFmtId="0" fontId="9" fillId="0" borderId="0" xfId="0" applyFont="1"/>
    <xf numFmtId="0" fontId="4" fillId="0" borderId="0" xfId="0" applyFont="1"/>
    <xf numFmtId="0" fontId="9" fillId="0" borderId="0" xfId="0" applyFont="1" applyAlignment="1">
      <alignment vertical="center"/>
    </xf>
    <xf numFmtId="165" fontId="17" fillId="24" borderId="1" xfId="1" applyNumberFormat="1" applyFont="1" applyFill="1" applyBorder="1" applyAlignment="1" applyProtection="1">
      <alignment horizontal="left"/>
    </xf>
    <xf numFmtId="16" fontId="17" fillId="24" borderId="1" xfId="0" applyNumberFormat="1" applyFont="1" applyFill="1" applyBorder="1" applyAlignment="1">
      <alignment horizontal="left"/>
    </xf>
    <xf numFmtId="0" fontId="17" fillId="24" borderId="1" xfId="0" applyFont="1" applyFill="1" applyBorder="1" applyAlignment="1">
      <alignment horizontal="left"/>
    </xf>
    <xf numFmtId="165" fontId="17" fillId="24" borderId="43" xfId="1" applyNumberFormat="1" applyFont="1" applyFill="1" applyBorder="1" applyAlignment="1" applyProtection="1"/>
    <xf numFmtId="165" fontId="17" fillId="24" borderId="4" xfId="1" applyNumberFormat="1" applyFont="1" applyFill="1" applyBorder="1" applyAlignment="1" applyProtection="1"/>
    <xf numFmtId="16" fontId="9" fillId="0" borderId="4" xfId="0" applyNumberFormat="1" applyFont="1" applyFill="1" applyBorder="1"/>
    <xf numFmtId="16" fontId="9" fillId="0" borderId="4" xfId="0" applyNumberFormat="1" applyFont="1" applyBorder="1"/>
    <xf numFmtId="167" fontId="9" fillId="33" borderId="50" xfId="1" applyNumberFormat="1" applyFont="1" applyFill="1" applyBorder="1" applyAlignment="1" applyProtection="1"/>
    <xf numFmtId="167" fontId="9" fillId="33" borderId="8" xfId="1" applyNumberFormat="1" applyFont="1" applyFill="1" applyBorder="1" applyAlignment="1" applyProtection="1"/>
    <xf numFmtId="167" fontId="4" fillId="24" borderId="8" xfId="1" applyNumberFormat="1" applyFont="1" applyFill="1" applyBorder="1" applyAlignment="1" applyProtection="1"/>
    <xf numFmtId="167" fontId="14" fillId="29" borderId="8" xfId="1" applyNumberFormat="1" applyFont="1" applyFill="1" applyBorder="1" applyAlignment="1" applyProtection="1"/>
    <xf numFmtId="167" fontId="23" fillId="35" borderId="8" xfId="1" applyNumberFormat="1" applyFont="1" applyFill="1" applyBorder="1" applyAlignment="1" applyProtection="1"/>
    <xf numFmtId="0" fontId="9" fillId="0" borderId="15" xfId="0" applyFont="1" applyFill="1" applyBorder="1"/>
    <xf numFmtId="0" fontId="9" fillId="0" borderId="21" xfId="0" applyFont="1" applyFill="1" applyBorder="1"/>
    <xf numFmtId="0" fontId="17" fillId="24" borderId="21" xfId="0" applyFont="1" applyFill="1" applyBorder="1"/>
    <xf numFmtId="0" fontId="9" fillId="3" borderId="22" xfId="0" applyFont="1" applyFill="1" applyBorder="1"/>
    <xf numFmtId="0" fontId="9" fillId="0" borderId="22" xfId="0" applyFont="1" applyBorder="1"/>
    <xf numFmtId="0" fontId="9" fillId="0" borderId="22" xfId="0" applyFont="1" applyFill="1" applyBorder="1"/>
    <xf numFmtId="0" fontId="17" fillId="24" borderId="22" xfId="0" applyFont="1" applyFill="1" applyBorder="1"/>
    <xf numFmtId="167" fontId="4" fillId="32" borderId="51" xfId="0" applyNumberFormat="1" applyFont="1" applyFill="1" applyBorder="1" applyAlignment="1">
      <alignment horizontal="center" vertical="center"/>
    </xf>
    <xf numFmtId="167" fontId="4" fillId="32" borderId="45" xfId="0" applyNumberFormat="1" applyFont="1" applyFill="1" applyBorder="1" applyAlignment="1">
      <alignment horizontal="center" vertical="center"/>
    </xf>
    <xf numFmtId="167" fontId="9" fillId="33" borderId="4" xfId="1" applyNumberFormat="1" applyFont="1" applyFill="1" applyBorder="1" applyAlignment="1" applyProtection="1"/>
    <xf numFmtId="167" fontId="4" fillId="24" borderId="4" xfId="1" applyNumberFormat="1" applyFont="1" applyFill="1" applyBorder="1" applyAlignment="1" applyProtection="1"/>
    <xf numFmtId="167" fontId="4" fillId="18" borderId="93" xfId="0" applyNumberFormat="1" applyFont="1" applyFill="1" applyBorder="1" applyAlignment="1">
      <alignment horizontal="center" vertical="center"/>
    </xf>
    <xf numFmtId="167" fontId="4" fillId="18" borderId="94" xfId="0" applyNumberFormat="1" applyFont="1" applyFill="1" applyBorder="1" applyAlignment="1">
      <alignment horizontal="center" vertical="center"/>
    </xf>
    <xf numFmtId="167" fontId="17" fillId="24" borderId="56" xfId="1" applyNumberFormat="1" applyFont="1" applyFill="1" applyBorder="1" applyAlignment="1" applyProtection="1"/>
    <xf numFmtId="167" fontId="34" fillId="29" borderId="56" xfId="1" applyNumberFormat="1" applyFont="1" applyFill="1" applyBorder="1" applyAlignment="1" applyProtection="1"/>
    <xf numFmtId="167" fontId="4" fillId="32" borderId="95" xfId="0" applyNumberFormat="1" applyFont="1" applyFill="1" applyBorder="1" applyAlignment="1">
      <alignment horizontal="center" vertical="center"/>
    </xf>
    <xf numFmtId="167" fontId="4" fillId="32" borderId="17" xfId="0" applyNumberFormat="1" applyFont="1" applyFill="1" applyBorder="1" applyAlignment="1">
      <alignment horizontal="center" vertical="center"/>
    </xf>
    <xf numFmtId="167" fontId="4" fillId="32" borderId="96" xfId="0" applyNumberFormat="1" applyFont="1" applyFill="1" applyBorder="1" applyAlignment="1">
      <alignment horizontal="center" vertical="center"/>
    </xf>
    <xf numFmtId="167" fontId="4" fillId="32" borderId="97" xfId="0" applyNumberFormat="1" applyFont="1" applyFill="1" applyBorder="1" applyAlignment="1">
      <alignment horizontal="center" vertical="center"/>
    </xf>
    <xf numFmtId="167" fontId="9" fillId="33" borderId="98" xfId="1" applyNumberFormat="1" applyFont="1" applyFill="1" applyBorder="1" applyAlignment="1" applyProtection="1"/>
    <xf numFmtId="167" fontId="9" fillId="33" borderId="99" xfId="1" applyNumberFormat="1" applyFont="1" applyFill="1" applyBorder="1" applyAlignment="1" applyProtection="1"/>
    <xf numFmtId="167" fontId="4" fillId="24" borderId="99" xfId="1" applyNumberFormat="1" applyFont="1" applyFill="1" applyBorder="1" applyAlignment="1" applyProtection="1"/>
    <xf numFmtId="167" fontId="14" fillId="29" borderId="99" xfId="1" applyNumberFormat="1" applyFont="1" applyFill="1" applyBorder="1" applyAlignment="1" applyProtection="1"/>
    <xf numFmtId="167" fontId="23" fillId="35" borderId="99" xfId="1" applyNumberFormat="1" applyFont="1" applyFill="1" applyBorder="1" applyAlignment="1" applyProtection="1"/>
    <xf numFmtId="0" fontId="17" fillId="24" borderId="15" xfId="0" applyFont="1" applyFill="1" applyBorder="1"/>
    <xf numFmtId="167" fontId="4" fillId="24" borderId="43" xfId="1" applyNumberFormat="1" applyFont="1" applyFill="1" applyBorder="1" applyAlignment="1" applyProtection="1"/>
    <xf numFmtId="167" fontId="14" fillId="24" borderId="4" xfId="1" applyNumberFormat="1" applyFont="1" applyFill="1" applyBorder="1" applyAlignment="1" applyProtection="1"/>
    <xf numFmtId="167" fontId="17" fillId="24" borderId="55" xfId="1" applyNumberFormat="1" applyFont="1" applyFill="1" applyBorder="1" applyAlignment="1" applyProtection="1"/>
    <xf numFmtId="167" fontId="34" fillId="24" borderId="56" xfId="1" applyNumberFormat="1" applyFont="1" applyFill="1" applyBorder="1" applyAlignment="1" applyProtection="1"/>
    <xf numFmtId="167" fontId="4" fillId="24" borderId="98" xfId="1" applyNumberFormat="1" applyFont="1" applyFill="1" applyBorder="1" applyAlignment="1" applyProtection="1"/>
    <xf numFmtId="167" fontId="14" fillId="24" borderId="99" xfId="1" applyNumberFormat="1" applyFont="1" applyFill="1" applyBorder="1" applyAlignment="1" applyProtection="1"/>
    <xf numFmtId="165" fontId="9" fillId="0" borderId="3" xfId="1" applyNumberFormat="1" applyFont="1" applyFill="1" applyBorder="1" applyAlignment="1" applyProtection="1">
      <alignment horizontal="left" vertical="center"/>
    </xf>
    <xf numFmtId="165" fontId="9" fillId="0" borderId="1" xfId="1" applyNumberFormat="1" applyFont="1" applyFill="1" applyBorder="1" applyAlignment="1" applyProtection="1">
      <alignment horizontal="left" vertical="center"/>
    </xf>
    <xf numFmtId="165" fontId="17" fillId="25" borderId="1" xfId="1" applyNumberFormat="1" applyFont="1" applyFill="1" applyBorder="1" applyAlignment="1" applyProtection="1">
      <alignment horizontal="left" vertical="center"/>
    </xf>
    <xf numFmtId="165" fontId="17" fillId="25" borderId="44" xfId="1" applyNumberFormat="1" applyFont="1" applyFill="1" applyBorder="1" applyAlignment="1" applyProtection="1">
      <alignment vertical="center"/>
    </xf>
    <xf numFmtId="165" fontId="17" fillId="25" borderId="7" xfId="1" applyNumberFormat="1" applyFont="1" applyFill="1" applyBorder="1" applyAlignment="1" applyProtection="1">
      <alignment vertical="center"/>
    </xf>
    <xf numFmtId="165" fontId="17" fillId="25" borderId="49" xfId="1" applyNumberFormat="1" applyFont="1" applyFill="1" applyBorder="1" applyAlignment="1" applyProtection="1">
      <alignment vertical="center"/>
    </xf>
    <xf numFmtId="167" fontId="9" fillId="35" borderId="8" xfId="0" applyNumberFormat="1" applyFont="1" applyFill="1" applyBorder="1" applyAlignment="1" applyProtection="1">
      <alignment vertical="center"/>
      <protection locked="0"/>
    </xf>
    <xf numFmtId="167" fontId="17" fillId="51" borderId="107" xfId="0" applyNumberFormat="1" applyFont="1" applyFill="1" applyBorder="1" applyAlignment="1" applyProtection="1">
      <alignment vertical="center"/>
      <protection locked="0"/>
    </xf>
    <xf numFmtId="167" fontId="5" fillId="0" borderId="109" xfId="0" applyNumberFormat="1" applyFont="1" applyFill="1" applyBorder="1" applyAlignment="1" applyProtection="1">
      <alignment horizontal="right" vertical="center"/>
    </xf>
    <xf numFmtId="166" fontId="9" fillId="0" borderId="21" xfId="0" applyNumberFormat="1" applyFont="1" applyFill="1" applyBorder="1" applyAlignment="1" applyProtection="1">
      <alignment horizontal="left" vertical="center" wrapText="1"/>
      <protection locked="0"/>
    </xf>
    <xf numFmtId="167" fontId="9" fillId="35" borderId="99" xfId="0" applyNumberFormat="1" applyFont="1" applyFill="1" applyBorder="1" applyAlignment="1" applyProtection="1">
      <alignment vertical="center"/>
      <protection locked="0"/>
    </xf>
    <xf numFmtId="167" fontId="4" fillId="0" borderId="101" xfId="0" applyNumberFormat="1" applyFont="1" applyFill="1" applyBorder="1" applyAlignment="1" applyProtection="1">
      <alignment horizontal="right" vertical="center"/>
    </xf>
    <xf numFmtId="167" fontId="19" fillId="21" borderId="55" xfId="1" applyNumberFormat="1" applyFont="1" applyFill="1" applyBorder="1" applyAlignment="1" applyProtection="1"/>
    <xf numFmtId="167" fontId="19" fillId="21" borderId="56" xfId="1" applyNumberFormat="1" applyFont="1" applyFill="1" applyBorder="1" applyAlignment="1" applyProtection="1"/>
    <xf numFmtId="167" fontId="35" fillId="19" borderId="56" xfId="1" applyNumberFormat="1" applyFont="1" applyFill="1" applyBorder="1" applyAlignment="1" applyProtection="1"/>
    <xf numFmtId="167" fontId="17" fillId="43" borderId="56" xfId="1" applyNumberFormat="1" applyFont="1" applyFill="1" applyBorder="1" applyAlignment="1" applyProtection="1"/>
    <xf numFmtId="167" fontId="17" fillId="43" borderId="99" xfId="1" applyNumberFormat="1" applyFont="1" applyFill="1" applyBorder="1" applyAlignment="1" applyProtection="1"/>
    <xf numFmtId="167" fontId="17" fillId="43" borderId="8" xfId="1" applyNumberFormat="1" applyFont="1" applyFill="1" applyBorder="1" applyAlignment="1" applyProtection="1"/>
    <xf numFmtId="167" fontId="17" fillId="49" borderId="56" xfId="1" applyNumberFormat="1" applyFont="1" applyFill="1" applyBorder="1" applyAlignment="1" applyProtection="1"/>
    <xf numFmtId="167" fontId="17" fillId="49" borderId="99" xfId="1" applyNumberFormat="1" applyFont="1" applyFill="1" applyBorder="1" applyAlignment="1" applyProtection="1"/>
    <xf numFmtId="167" fontId="17" fillId="49" borderId="4" xfId="1" applyNumberFormat="1" applyFont="1" applyFill="1" applyBorder="1" applyAlignment="1" applyProtection="1"/>
    <xf numFmtId="167" fontId="17" fillId="29" borderId="72" xfId="1" applyNumberFormat="1" applyFont="1" applyFill="1" applyBorder="1" applyAlignment="1" applyProtection="1"/>
    <xf numFmtId="167" fontId="17" fillId="29" borderId="101" xfId="1" applyNumberFormat="1" applyFont="1" applyFill="1" applyBorder="1" applyAlignment="1" applyProtection="1"/>
    <xf numFmtId="167" fontId="17" fillId="29" borderId="20" xfId="1" applyNumberFormat="1" applyFont="1" applyFill="1" applyBorder="1" applyAlignment="1" applyProtection="1"/>
    <xf numFmtId="167" fontId="17" fillId="29" borderId="54" xfId="1" applyNumberFormat="1" applyFont="1" applyFill="1" applyBorder="1" applyAlignment="1" applyProtection="1"/>
    <xf numFmtId="0" fontId="0" fillId="0" borderId="0" xfId="0" applyFont="1"/>
    <xf numFmtId="3" fontId="36" fillId="0" borderId="37" xfId="0" applyNumberFormat="1" applyFont="1" applyFill="1" applyBorder="1" applyAlignment="1" applyProtection="1">
      <alignment horizontal="right" vertical="center" wrapText="1"/>
    </xf>
    <xf numFmtId="3" fontId="36" fillId="53" borderId="37" xfId="0" applyNumberFormat="1" applyFont="1" applyFill="1" applyBorder="1" applyAlignment="1" applyProtection="1">
      <alignment horizontal="right" vertical="center" wrapText="1"/>
    </xf>
    <xf numFmtId="3" fontId="36" fillId="25" borderId="37" xfId="0" applyNumberFormat="1" applyFont="1" applyFill="1" applyBorder="1" applyAlignment="1" applyProtection="1">
      <alignment horizontal="right" vertical="center"/>
    </xf>
    <xf numFmtId="165" fontId="4" fillId="0" borderId="37" xfId="1" applyNumberFormat="1" applyFont="1" applyFill="1" applyBorder="1" applyAlignment="1" applyProtection="1"/>
    <xf numFmtId="3" fontId="36" fillId="25" borderId="37" xfId="0" applyNumberFormat="1" applyFont="1" applyFill="1" applyBorder="1" applyAlignment="1" applyProtection="1">
      <alignment horizontal="right" vertical="center" wrapText="1"/>
    </xf>
    <xf numFmtId="165" fontId="4" fillId="52" borderId="37" xfId="1" applyNumberFormat="1" applyFont="1" applyFill="1" applyBorder="1" applyAlignment="1" applyProtection="1"/>
    <xf numFmtId="165" fontId="4" fillId="47" borderId="37" xfId="1" applyNumberFormat="1" applyFont="1" applyFill="1" applyBorder="1" applyAlignment="1" applyProtection="1"/>
    <xf numFmtId="165" fontId="4" fillId="25" borderId="37" xfId="1" applyNumberFormat="1" applyFont="1" applyFill="1" applyBorder="1" applyAlignment="1" applyProtection="1"/>
    <xf numFmtId="167" fontId="36" fillId="22" borderId="124" xfId="0" applyNumberFormat="1" applyFont="1" applyFill="1" applyBorder="1" applyAlignment="1" applyProtection="1">
      <alignment horizontal="right" vertical="center" readingOrder="1"/>
    </xf>
    <xf numFmtId="167" fontId="36" fillId="23" borderId="124" xfId="0" applyNumberFormat="1" applyFont="1" applyFill="1" applyBorder="1" applyAlignment="1" applyProtection="1">
      <alignment vertical="center" readingOrder="1"/>
    </xf>
    <xf numFmtId="167" fontId="36" fillId="23" borderId="125" xfId="0" applyNumberFormat="1" applyFont="1" applyFill="1" applyBorder="1" applyAlignment="1" applyProtection="1">
      <alignment vertical="center" readingOrder="1"/>
    </xf>
    <xf numFmtId="167" fontId="9" fillId="15" borderId="126" xfId="0" applyNumberFormat="1" applyFont="1" applyFill="1" applyBorder="1" applyAlignment="1" applyProtection="1">
      <alignment vertical="center" readingOrder="1"/>
    </xf>
    <xf numFmtId="167" fontId="36" fillId="22" borderId="126" xfId="0" applyNumberFormat="1" applyFont="1" applyFill="1" applyBorder="1" applyAlignment="1" applyProtection="1">
      <alignment horizontal="right" vertical="center" readingOrder="1"/>
    </xf>
    <xf numFmtId="167" fontId="36" fillId="23" borderId="126" xfId="0" applyNumberFormat="1" applyFont="1" applyFill="1" applyBorder="1" applyAlignment="1" applyProtection="1">
      <alignment vertical="center" readingOrder="1"/>
    </xf>
    <xf numFmtId="167" fontId="4" fillId="25" borderId="126" xfId="0" applyNumberFormat="1" applyFont="1" applyFill="1" applyBorder="1" applyAlignment="1" applyProtection="1">
      <alignment horizontal="right" vertical="center" readingOrder="1"/>
    </xf>
    <xf numFmtId="167" fontId="4" fillId="25" borderId="126" xfId="0" applyNumberFormat="1" applyFont="1" applyFill="1" applyBorder="1" applyAlignment="1" applyProtection="1">
      <alignment vertical="center" readingOrder="1"/>
    </xf>
    <xf numFmtId="167" fontId="4" fillId="26" borderId="126" xfId="0" applyNumberFormat="1" applyFont="1" applyFill="1" applyBorder="1" applyAlignment="1" applyProtection="1">
      <alignment vertical="center" readingOrder="1"/>
    </xf>
    <xf numFmtId="167" fontId="36" fillId="22" borderId="128" xfId="0" applyNumberFormat="1" applyFont="1" applyFill="1" applyBorder="1" applyAlignment="1" applyProtection="1">
      <alignment horizontal="right" vertical="center" readingOrder="1"/>
    </xf>
    <xf numFmtId="167" fontId="36" fillId="23" borderId="128" xfId="0" applyNumberFormat="1" applyFont="1" applyFill="1" applyBorder="1" applyAlignment="1" applyProtection="1">
      <alignment vertical="center" readingOrder="1"/>
    </xf>
    <xf numFmtId="167" fontId="4" fillId="25" borderId="128" xfId="0" applyNumberFormat="1" applyFont="1" applyFill="1" applyBorder="1" applyAlignment="1" applyProtection="1">
      <alignment horizontal="right" vertical="center" readingOrder="1"/>
    </xf>
    <xf numFmtId="167" fontId="4" fillId="25" borderId="128" xfId="0" applyNumberFormat="1" applyFont="1" applyFill="1" applyBorder="1" applyAlignment="1" applyProtection="1">
      <alignment vertical="center" readingOrder="1"/>
    </xf>
    <xf numFmtId="165" fontId="4" fillId="25" borderId="82" xfId="1" applyNumberFormat="1" applyFont="1" applyFill="1" applyBorder="1" applyAlignment="1" applyProtection="1"/>
    <xf numFmtId="167" fontId="4" fillId="26" borderId="132" xfId="0" applyNumberFormat="1" applyFont="1" applyFill="1" applyBorder="1" applyAlignment="1" applyProtection="1">
      <alignment vertical="center" readingOrder="1"/>
    </xf>
    <xf numFmtId="167" fontId="17" fillId="42" borderId="123" xfId="0" applyNumberFormat="1" applyFont="1" applyFill="1" applyBorder="1" applyAlignment="1" applyProtection="1">
      <alignment vertical="center" readingOrder="1"/>
    </xf>
    <xf numFmtId="167" fontId="17" fillId="42" borderId="137" xfId="0" applyNumberFormat="1" applyFont="1" applyFill="1" applyBorder="1" applyAlignment="1" applyProtection="1">
      <alignment vertical="center" readingOrder="1"/>
    </xf>
    <xf numFmtId="167" fontId="17" fillId="42" borderId="138" xfId="0" applyNumberFormat="1" applyFont="1" applyFill="1" applyBorder="1" applyAlignment="1" applyProtection="1">
      <alignment vertical="center" readingOrder="1"/>
    </xf>
    <xf numFmtId="166" fontId="19" fillId="0" borderId="21" xfId="0" applyNumberFormat="1" applyFont="1" applyFill="1" applyBorder="1" applyAlignment="1" applyProtection="1">
      <alignment vertical="center"/>
    </xf>
    <xf numFmtId="165" fontId="19" fillId="15" borderId="4" xfId="1" applyNumberFormat="1" applyFont="1" applyFill="1" applyBorder="1" applyAlignment="1" applyProtection="1">
      <alignment vertical="center"/>
    </xf>
    <xf numFmtId="165" fontId="17" fillId="44" borderId="4" xfId="1" applyNumberFormat="1" applyFont="1" applyFill="1" applyBorder="1" applyAlignment="1" applyProtection="1">
      <alignment vertical="center"/>
    </xf>
    <xf numFmtId="165" fontId="19" fillId="44" borderId="4" xfId="1" applyNumberFormat="1" applyFont="1" applyFill="1" applyBorder="1" applyAlignment="1" applyProtection="1">
      <alignment vertical="center"/>
    </xf>
    <xf numFmtId="165" fontId="19" fillId="23" borderId="13" xfId="1" applyNumberFormat="1" applyFont="1" applyFill="1" applyBorder="1" applyAlignment="1" applyProtection="1">
      <alignment vertical="center"/>
    </xf>
    <xf numFmtId="165" fontId="17" fillId="26" borderId="6" xfId="1" applyNumberFormat="1" applyFont="1" applyFill="1" applyBorder="1" applyAlignment="1" applyProtection="1">
      <alignment vertical="center"/>
    </xf>
    <xf numFmtId="165" fontId="17" fillId="26" borderId="20" xfId="1" applyNumberFormat="1" applyFont="1" applyFill="1" applyBorder="1" applyAlignment="1" applyProtection="1">
      <alignment vertical="center"/>
    </xf>
    <xf numFmtId="165" fontId="17" fillId="52" borderId="6" xfId="1" applyNumberFormat="1" applyFont="1" applyFill="1" applyBorder="1" applyAlignment="1" applyProtection="1">
      <alignment vertical="center"/>
    </xf>
    <xf numFmtId="165" fontId="17" fillId="52" borderId="20" xfId="1" applyNumberFormat="1" applyFont="1" applyFill="1" applyBorder="1" applyAlignment="1" applyProtection="1">
      <alignment vertical="center"/>
    </xf>
    <xf numFmtId="165" fontId="41" fillId="56" borderId="6" xfId="1" applyNumberFormat="1" applyFont="1" applyFill="1" applyBorder="1" applyAlignment="1" applyProtection="1">
      <alignment vertical="center"/>
    </xf>
    <xf numFmtId="165" fontId="41" fillId="56" borderId="20" xfId="1" applyNumberFormat="1" applyFont="1" applyFill="1" applyBorder="1" applyAlignment="1" applyProtection="1">
      <alignment vertical="center"/>
    </xf>
    <xf numFmtId="0" fontId="9" fillId="0" borderId="7" xfId="4" applyFont="1" applyBorder="1"/>
    <xf numFmtId="0" fontId="9" fillId="0" borderId="7" xfId="0" applyFont="1" applyBorder="1"/>
    <xf numFmtId="0" fontId="9" fillId="0" borderId="44" xfId="4" applyFont="1" applyBorder="1"/>
    <xf numFmtId="0" fontId="4" fillId="50" borderId="10" xfId="4" applyFont="1" applyFill="1" applyBorder="1"/>
    <xf numFmtId="0" fontId="19" fillId="0" borderId="0" xfId="0" applyFont="1"/>
    <xf numFmtId="0" fontId="4" fillId="26" borderId="7" xfId="0" applyFont="1" applyFill="1" applyBorder="1"/>
    <xf numFmtId="0" fontId="4" fillId="3" borderId="7" xfId="0" applyFont="1" applyFill="1" applyBorder="1"/>
    <xf numFmtId="0" fontId="4" fillId="26" borderId="42" xfId="0" applyFont="1" applyFill="1" applyBorder="1"/>
    <xf numFmtId="0" fontId="9" fillId="0" borderId="44" xfId="0" applyFont="1" applyBorder="1"/>
    <xf numFmtId="0" fontId="17" fillId="50" borderId="10" xfId="0" applyFont="1" applyFill="1" applyBorder="1"/>
    <xf numFmtId="165" fontId="6" fillId="0" borderId="3" xfId="1" applyNumberFormat="1" applyFont="1" applyFill="1" applyBorder="1" applyAlignment="1" applyProtection="1"/>
    <xf numFmtId="165" fontId="6" fillId="3" borderId="3" xfId="1" applyNumberFormat="1" applyFont="1" applyFill="1" applyBorder="1" applyAlignment="1" applyProtection="1"/>
    <xf numFmtId="0" fontId="6" fillId="0" borderId="36" xfId="0" applyFont="1" applyFill="1" applyBorder="1"/>
    <xf numFmtId="0" fontId="6" fillId="0" borderId="21" xfId="0" applyFont="1" applyFill="1" applyBorder="1"/>
    <xf numFmtId="0" fontId="6" fillId="0" borderId="22" xfId="0" applyFont="1" applyFill="1" applyBorder="1"/>
    <xf numFmtId="165" fontId="6" fillId="36" borderId="4" xfId="2" applyNumberFormat="1" applyFont="1" applyFill="1" applyBorder="1" applyAlignment="1" applyProtection="1"/>
    <xf numFmtId="165" fontId="6" fillId="35" borderId="174" xfId="1" applyNumberFormat="1" applyFont="1" applyFill="1" applyBorder="1" applyAlignment="1" applyProtection="1"/>
    <xf numFmtId="165" fontId="5" fillId="19" borderId="27" xfId="1" applyNumberFormat="1" applyFont="1" applyFill="1" applyBorder="1" applyAlignment="1" applyProtection="1"/>
    <xf numFmtId="0" fontId="6" fillId="0" borderId="92" xfId="0" applyFont="1" applyFill="1" applyBorder="1"/>
    <xf numFmtId="0" fontId="6" fillId="0" borderId="49" xfId="0" applyFont="1" applyFill="1" applyBorder="1"/>
    <xf numFmtId="0" fontId="6" fillId="0" borderId="7" xfId="0" applyFont="1" applyFill="1" applyBorder="1"/>
    <xf numFmtId="16" fontId="6" fillId="0" borderId="7" xfId="0" applyNumberFormat="1" applyFont="1" applyFill="1" applyBorder="1"/>
    <xf numFmtId="3" fontId="9" fillId="0" borderId="181" xfId="0" applyNumberFormat="1" applyFont="1" applyBorder="1"/>
    <xf numFmtId="3" fontId="4" fillId="26" borderId="21" xfId="0" applyNumberFormat="1" applyFont="1" applyFill="1" applyBorder="1"/>
    <xf numFmtId="3" fontId="9" fillId="0" borderId="21" xfId="0" applyNumberFormat="1" applyFont="1" applyBorder="1"/>
    <xf numFmtId="3" fontId="9" fillId="3" borderId="21" xfId="0" applyNumberFormat="1" applyFont="1" applyFill="1" applyBorder="1"/>
    <xf numFmtId="2" fontId="9" fillId="3" borderId="21" xfId="1" applyNumberFormat="1" applyFont="1" applyFill="1" applyBorder="1" applyAlignment="1" applyProtection="1"/>
    <xf numFmtId="3" fontId="9" fillId="0" borderId="21" xfId="0" applyNumberFormat="1" applyFont="1" applyFill="1" applyBorder="1"/>
    <xf numFmtId="3" fontId="4" fillId="26" borderId="35" xfId="0" applyNumberFormat="1" applyFont="1" applyFill="1" applyBorder="1"/>
    <xf numFmtId="0" fontId="17" fillId="50" borderId="73" xfId="0" applyFont="1" applyFill="1" applyBorder="1"/>
    <xf numFmtId="0" fontId="9" fillId="3" borderId="181" xfId="4" applyFont="1" applyFill="1" applyBorder="1"/>
    <xf numFmtId="0" fontId="4" fillId="52" borderId="21" xfId="4" applyFont="1" applyFill="1" applyBorder="1"/>
    <xf numFmtId="0" fontId="9" fillId="3" borderId="21" xfId="4" applyFont="1" applyFill="1" applyBorder="1"/>
    <xf numFmtId="0" fontId="9" fillId="0" borderId="21" xfId="4" applyFont="1" applyBorder="1"/>
    <xf numFmtId="0" fontId="4" fillId="26" borderId="35" xfId="4" applyFont="1" applyFill="1" applyBorder="1"/>
    <xf numFmtId="0" fontId="4" fillId="50" borderId="73" xfId="4" applyFont="1" applyFill="1" applyBorder="1"/>
    <xf numFmtId="165" fontId="17" fillId="51" borderId="27" xfId="1" applyNumberFormat="1" applyFont="1" applyFill="1" applyBorder="1" applyAlignment="1" applyProtection="1">
      <alignment horizontal="right" vertical="center"/>
    </xf>
    <xf numFmtId="165" fontId="17" fillId="22" borderId="31" xfId="1" applyNumberFormat="1" applyFont="1" applyFill="1" applyBorder="1" applyAlignment="1" applyProtection="1">
      <alignment horizontal="right" vertical="center"/>
    </xf>
    <xf numFmtId="165" fontId="17" fillId="57" borderId="24" xfId="1" applyNumberFormat="1" applyFont="1" applyFill="1" applyBorder="1" applyAlignment="1" applyProtection="1">
      <alignment horizontal="right" vertical="center"/>
    </xf>
    <xf numFmtId="165" fontId="41" fillId="58" borderId="24" xfId="1" applyNumberFormat="1" applyFont="1" applyFill="1" applyBorder="1" applyAlignment="1" applyProtection="1">
      <alignment horizontal="right" vertical="center"/>
    </xf>
    <xf numFmtId="167" fontId="36" fillId="23" borderId="184" xfId="0" applyNumberFormat="1" applyFont="1" applyFill="1" applyBorder="1" applyAlignment="1" applyProtection="1">
      <alignment vertical="center" readingOrder="1"/>
    </xf>
    <xf numFmtId="167" fontId="9" fillId="35" borderId="122" xfId="0" applyNumberFormat="1" applyFont="1" applyFill="1" applyBorder="1" applyAlignment="1" applyProtection="1">
      <alignment vertical="center" readingOrder="1"/>
    </xf>
    <xf numFmtId="167" fontId="36" fillId="22" borderId="122" xfId="0" applyNumberFormat="1" applyFont="1" applyFill="1" applyBorder="1" applyAlignment="1" applyProtection="1">
      <alignment horizontal="right" vertical="center" readingOrder="1"/>
    </xf>
    <xf numFmtId="167" fontId="36" fillId="23" borderId="122" xfId="0" applyNumberFormat="1" applyFont="1" applyFill="1" applyBorder="1" applyAlignment="1" applyProtection="1">
      <alignment vertical="center" readingOrder="1"/>
    </xf>
    <xf numFmtId="167" fontId="4" fillId="25" borderId="122" xfId="0" applyNumberFormat="1" applyFont="1" applyFill="1" applyBorder="1" applyAlignment="1" applyProtection="1">
      <alignment horizontal="right" vertical="center" readingOrder="1"/>
    </xf>
    <xf numFmtId="167" fontId="4" fillId="25" borderId="122" xfId="0" applyNumberFormat="1" applyFont="1" applyFill="1" applyBorder="1" applyAlignment="1" applyProtection="1">
      <alignment vertical="center" readingOrder="1"/>
    </xf>
    <xf numFmtId="167" fontId="4" fillId="26" borderId="122" xfId="0" applyNumberFormat="1" applyFont="1" applyFill="1" applyBorder="1" applyAlignment="1" applyProtection="1">
      <alignment vertical="center" readingOrder="1"/>
    </xf>
    <xf numFmtId="167" fontId="4" fillId="26" borderId="83" xfId="0" applyNumberFormat="1" applyFont="1" applyFill="1" applyBorder="1" applyAlignment="1" applyProtection="1">
      <alignment vertical="center" readingOrder="1"/>
    </xf>
    <xf numFmtId="167" fontId="17" fillId="42" borderId="183" xfId="0" applyNumberFormat="1" applyFont="1" applyFill="1" applyBorder="1" applyAlignment="1" applyProtection="1">
      <alignment vertical="center" readingOrder="1"/>
    </xf>
    <xf numFmtId="165" fontId="36" fillId="53" borderId="86" xfId="1" applyNumberFormat="1" applyFont="1" applyFill="1" applyBorder="1" applyAlignment="1" applyProtection="1">
      <alignment horizontal="center" vertical="center" wrapText="1"/>
    </xf>
    <xf numFmtId="167" fontId="36" fillId="22" borderId="88" xfId="0" applyNumberFormat="1" applyFont="1" applyFill="1" applyBorder="1" applyAlignment="1" applyProtection="1">
      <alignment horizontal="right" vertical="center" readingOrder="1"/>
    </xf>
    <xf numFmtId="165" fontId="4" fillId="0" borderId="127" xfId="1" applyNumberFormat="1" applyFont="1" applyFill="1" applyBorder="1" applyAlignment="1" applyProtection="1">
      <alignment horizontal="right"/>
    </xf>
    <xf numFmtId="165" fontId="36" fillId="53" borderId="127" xfId="1" applyNumberFormat="1" applyFont="1" applyFill="1" applyBorder="1" applyAlignment="1" applyProtection="1">
      <alignment horizontal="right"/>
    </xf>
    <xf numFmtId="166" fontId="4" fillId="25" borderId="127" xfId="0" applyNumberFormat="1" applyFont="1" applyFill="1" applyBorder="1" applyAlignment="1" applyProtection="1">
      <alignment horizontal="right" vertical="center"/>
    </xf>
    <xf numFmtId="167" fontId="4" fillId="51" borderId="128" xfId="0" applyNumberFormat="1" applyFont="1" applyFill="1" applyBorder="1" applyAlignment="1" applyProtection="1">
      <alignment horizontal="right" vertical="center" readingOrder="1"/>
    </xf>
    <xf numFmtId="167" fontId="4" fillId="55" borderId="128" xfId="1" applyNumberFormat="1" applyFont="1" applyFill="1" applyBorder="1" applyAlignment="1" applyProtection="1">
      <alignment horizontal="right" vertical="center" readingOrder="1"/>
    </xf>
    <xf numFmtId="165" fontId="4" fillId="25" borderId="127" xfId="1" applyNumberFormat="1" applyFont="1" applyFill="1" applyBorder="1" applyAlignment="1" applyProtection="1">
      <alignment horizontal="right"/>
    </xf>
    <xf numFmtId="167" fontId="4" fillId="25" borderId="128" xfId="1" applyNumberFormat="1" applyFont="1" applyFill="1" applyBorder="1" applyAlignment="1" applyProtection="1">
      <alignment horizontal="right" vertical="center" readingOrder="1"/>
    </xf>
    <xf numFmtId="165" fontId="4" fillId="52" borderId="127" xfId="1" applyNumberFormat="1" applyFont="1" applyFill="1" applyBorder="1" applyAlignment="1" applyProtection="1"/>
    <xf numFmtId="165" fontId="4" fillId="25" borderId="127" xfId="1" applyNumberFormat="1" applyFont="1" applyFill="1" applyBorder="1" applyAlignment="1" applyProtection="1"/>
    <xf numFmtId="165" fontId="4" fillId="25" borderId="129" xfId="1" applyNumberFormat="1" applyFont="1" applyFill="1" applyBorder="1" applyAlignment="1" applyProtection="1"/>
    <xf numFmtId="167" fontId="4" fillId="25" borderId="133" xfId="1" applyNumberFormat="1" applyFont="1" applyFill="1" applyBorder="1" applyAlignment="1" applyProtection="1">
      <alignment vertical="center" readingOrder="1"/>
    </xf>
    <xf numFmtId="167" fontId="4" fillId="51" borderId="128" xfId="1" applyNumberFormat="1" applyFont="1" applyFill="1" applyBorder="1" applyAlignment="1" applyProtection="1">
      <alignment horizontal="right" vertical="center" readingOrder="1"/>
    </xf>
    <xf numFmtId="167" fontId="4" fillId="51" borderId="128" xfId="0" applyNumberFormat="1" applyFont="1" applyFill="1" applyBorder="1" applyAlignment="1" applyProtection="1">
      <alignment vertical="center" readingOrder="1"/>
    </xf>
    <xf numFmtId="165" fontId="4" fillId="47" borderId="127" xfId="1" applyNumberFormat="1" applyFont="1" applyFill="1" applyBorder="1" applyAlignment="1" applyProtection="1"/>
    <xf numFmtId="167" fontId="4" fillId="48" borderId="128" xfId="1" applyNumberFormat="1" applyFont="1" applyFill="1" applyBorder="1" applyAlignment="1" applyProtection="1">
      <alignment horizontal="right" vertical="center" readingOrder="1"/>
    </xf>
    <xf numFmtId="165" fontId="6" fillId="15" borderId="190" xfId="1" applyNumberFormat="1" applyFont="1" applyFill="1" applyBorder="1" applyAlignment="1" applyProtection="1"/>
    <xf numFmtId="165" fontId="6" fillId="44" borderId="56" xfId="2" applyNumberFormat="1" applyFont="1" applyFill="1" applyBorder="1" applyAlignment="1" applyProtection="1"/>
    <xf numFmtId="0" fontId="10" fillId="23" borderId="7" xfId="0" applyFont="1" applyFill="1" applyBorder="1"/>
    <xf numFmtId="0" fontId="5" fillId="26" borderId="7" xfId="0" applyFont="1" applyFill="1" applyBorder="1"/>
    <xf numFmtId="16" fontId="5" fillId="26" borderId="7" xfId="0" applyNumberFormat="1" applyFont="1" applyFill="1" applyBorder="1"/>
    <xf numFmtId="0" fontId="5" fillId="26" borderId="42" xfId="0" applyFont="1" applyFill="1" applyBorder="1"/>
    <xf numFmtId="0" fontId="6" fillId="0" borderId="42" xfId="0" applyFont="1" applyFill="1" applyBorder="1"/>
    <xf numFmtId="0" fontId="6" fillId="0" borderId="35" xfId="0" applyFont="1" applyFill="1" applyBorder="1"/>
    <xf numFmtId="0" fontId="6" fillId="0" borderId="200" xfId="0" applyFont="1" applyFill="1" applyBorder="1"/>
    <xf numFmtId="0" fontId="6" fillId="0" borderId="181" xfId="0" applyFont="1" applyFill="1" applyBorder="1"/>
    <xf numFmtId="165" fontId="10" fillId="0" borderId="0" xfId="2" applyNumberFormat="1" applyFont="1" applyFill="1" applyBorder="1" applyAlignment="1" applyProtection="1"/>
    <xf numFmtId="0" fontId="10" fillId="0" borderId="0" xfId="0" applyFont="1" applyFill="1"/>
    <xf numFmtId="165" fontId="4" fillId="0" borderId="0" xfId="1" applyNumberFormat="1" applyFont="1" applyFill="1" applyBorder="1" applyAlignment="1" applyProtection="1"/>
    <xf numFmtId="0" fontId="4" fillId="0" borderId="0" xfId="0" applyFont="1" applyFill="1"/>
    <xf numFmtId="165" fontId="10" fillId="23" borderId="1" xfId="2" applyNumberFormat="1" applyFont="1" applyFill="1" applyBorder="1" applyAlignment="1" applyProtection="1"/>
    <xf numFmtId="165" fontId="10" fillId="53" borderId="1" xfId="2" applyNumberFormat="1" applyFont="1" applyFill="1" applyBorder="1" applyAlignment="1" applyProtection="1"/>
    <xf numFmtId="165" fontId="5" fillId="26" borderId="1" xfId="2" applyNumberFormat="1" applyFont="1" applyFill="1" applyBorder="1" applyAlignment="1" applyProtection="1"/>
    <xf numFmtId="165" fontId="5" fillId="52" borderId="1" xfId="2" applyNumberFormat="1" applyFont="1" applyFill="1" applyBorder="1" applyAlignment="1" applyProtection="1"/>
    <xf numFmtId="165" fontId="5" fillId="26" borderId="1" xfId="1" applyNumberFormat="1" applyFont="1" applyFill="1" applyBorder="1" applyAlignment="1" applyProtection="1"/>
    <xf numFmtId="165" fontId="5" fillId="52" borderId="1" xfId="1" applyNumberFormat="1" applyFont="1" applyFill="1" applyBorder="1" applyAlignment="1" applyProtection="1"/>
    <xf numFmtId="0" fontId="10" fillId="23" borderId="21" xfId="0" applyFont="1" applyFill="1" applyBorder="1" applyAlignment="1">
      <alignment horizontal="left" indent="1"/>
    </xf>
    <xf numFmtId="0" fontId="10" fillId="53" borderId="21" xfId="0" applyFont="1" applyFill="1" applyBorder="1" applyAlignment="1">
      <alignment horizontal="left" indent="1"/>
    </xf>
    <xf numFmtId="0" fontId="5" fillId="26" borderId="21" xfId="0" applyFont="1" applyFill="1" applyBorder="1" applyAlignment="1">
      <alignment horizontal="left" indent="3"/>
    </xf>
    <xf numFmtId="0" fontId="5" fillId="26" borderId="35" xfId="0" applyFont="1" applyFill="1" applyBorder="1" applyAlignment="1">
      <alignment horizontal="left" indent="3"/>
    </xf>
    <xf numFmtId="0" fontId="10" fillId="23" borderId="22" xfId="0" applyFont="1" applyFill="1" applyBorder="1" applyAlignment="1">
      <alignment horizontal="left" indent="1"/>
    </xf>
    <xf numFmtId="0" fontId="5" fillId="26" borderId="22" xfId="0" applyFont="1" applyFill="1" applyBorder="1" applyAlignment="1">
      <alignment horizontal="left" indent="3"/>
    </xf>
    <xf numFmtId="0" fontId="5" fillId="26" borderId="41" xfId="0" applyFont="1" applyFill="1" applyBorder="1" applyAlignment="1">
      <alignment horizontal="left" indent="3"/>
    </xf>
    <xf numFmtId="0" fontId="6" fillId="0" borderId="41" xfId="0" applyFont="1" applyFill="1" applyBorder="1"/>
    <xf numFmtId="0" fontId="6" fillId="0" borderId="34" xfId="0" applyFont="1" applyFill="1" applyBorder="1"/>
    <xf numFmtId="0" fontId="6" fillId="0" borderId="49" xfId="0" applyFont="1" applyBorder="1"/>
    <xf numFmtId="0" fontId="6" fillId="0" borderId="7" xfId="0" applyFont="1" applyBorder="1"/>
    <xf numFmtId="16" fontId="6" fillId="0" borderId="7" xfId="0" applyNumberFormat="1" applyFont="1" applyBorder="1"/>
    <xf numFmtId="0" fontId="6" fillId="0" borderId="74" xfId="0" applyFont="1" applyFill="1" applyBorder="1"/>
    <xf numFmtId="0" fontId="5" fillId="0" borderId="74" xfId="0" applyFont="1" applyFill="1" applyBorder="1"/>
    <xf numFmtId="0" fontId="6" fillId="0" borderId="36" xfId="0" applyFont="1" applyBorder="1"/>
    <xf numFmtId="0" fontId="6" fillId="0" borderId="21" xfId="0" applyFont="1" applyBorder="1"/>
    <xf numFmtId="165" fontId="5" fillId="21" borderId="27" xfId="1" applyNumberFormat="1" applyFont="1" applyFill="1" applyBorder="1" applyAlignment="1" applyProtection="1"/>
    <xf numFmtId="165" fontId="5" fillId="51" borderId="33" xfId="1" applyNumberFormat="1" applyFont="1" applyFill="1" applyBorder="1" applyAlignment="1" applyProtection="1"/>
    <xf numFmtId="165" fontId="5" fillId="51" borderId="27" xfId="1" applyNumberFormat="1" applyFont="1" applyFill="1" applyBorder="1" applyAlignment="1" applyProtection="1"/>
    <xf numFmtId="165" fontId="5" fillId="54" borderId="27" xfId="1" applyNumberFormat="1" applyFont="1" applyFill="1" applyBorder="1" applyAlignment="1" applyProtection="1"/>
    <xf numFmtId="165" fontId="5" fillId="21" borderId="33" xfId="1" applyNumberFormat="1" applyFont="1" applyFill="1" applyBorder="1" applyAlignment="1" applyProtection="1"/>
    <xf numFmtId="165" fontId="5" fillId="51" borderId="31" xfId="1" applyNumberFormat="1" applyFont="1" applyFill="1" applyBorder="1" applyAlignment="1" applyProtection="1"/>
    <xf numFmtId="165" fontId="5" fillId="51" borderId="173" xfId="1" applyNumberFormat="1" applyFont="1" applyFill="1" applyBorder="1" applyAlignment="1" applyProtection="1"/>
    <xf numFmtId="0" fontId="31" fillId="0" borderId="0" xfId="0" applyFont="1" applyBorder="1"/>
    <xf numFmtId="0" fontId="13" fillId="0" borderId="0" xfId="0" applyFont="1" applyBorder="1"/>
    <xf numFmtId="0" fontId="10" fillId="22" borderId="7" xfId="0" applyFont="1" applyFill="1" applyBorder="1"/>
    <xf numFmtId="165" fontId="10" fillId="22" borderId="27" xfId="1" applyNumberFormat="1" applyFont="1" applyFill="1" applyBorder="1" applyAlignment="1" applyProtection="1"/>
    <xf numFmtId="165" fontId="10" fillId="22" borderId="4" xfId="1" applyNumberFormat="1" applyFont="1" applyFill="1" applyBorder="1" applyAlignment="1" applyProtection="1"/>
    <xf numFmtId="165" fontId="10" fillId="22" borderId="8" xfId="1" applyNumberFormat="1" applyFont="1" applyFill="1" applyBorder="1" applyAlignment="1" applyProtection="1"/>
    <xf numFmtId="165" fontId="10" fillId="22" borderId="4" xfId="2" applyNumberFormat="1" applyFont="1" applyFill="1" applyBorder="1" applyAlignment="1" applyProtection="1"/>
    <xf numFmtId="165" fontId="10" fillId="22" borderId="8" xfId="2" applyNumberFormat="1" applyFont="1" applyFill="1" applyBorder="1" applyAlignment="1" applyProtection="1"/>
    <xf numFmtId="0" fontId="5" fillId="24" borderId="7" xfId="0" applyFont="1" applyFill="1" applyBorder="1"/>
    <xf numFmtId="165" fontId="5" fillId="24" borderId="27" xfId="1" applyNumberFormat="1" applyFont="1" applyFill="1" applyBorder="1" applyAlignment="1" applyProtection="1"/>
    <xf numFmtId="16" fontId="5" fillId="24" borderId="7" xfId="0" applyNumberFormat="1" applyFont="1" applyFill="1" applyBorder="1"/>
    <xf numFmtId="0" fontId="5" fillId="24" borderId="42" xfId="0" applyFont="1" applyFill="1" applyBorder="1"/>
    <xf numFmtId="165" fontId="5" fillId="24" borderId="31" xfId="1" applyNumberFormat="1" applyFont="1" applyFill="1" applyBorder="1" applyAlignment="1" applyProtection="1"/>
    <xf numFmtId="0" fontId="43" fillId="60" borderId="7" xfId="0" applyFont="1" applyFill="1" applyBorder="1"/>
    <xf numFmtId="0" fontId="43" fillId="60" borderId="21" xfId="0" applyFont="1" applyFill="1" applyBorder="1" applyAlignment="1"/>
    <xf numFmtId="165" fontId="10" fillId="61" borderId="27" xfId="1" applyNumberFormat="1" applyFont="1" applyFill="1" applyBorder="1" applyAlignment="1" applyProtection="1"/>
    <xf numFmtId="165" fontId="43" fillId="60" borderId="4" xfId="2" applyNumberFormat="1" applyFont="1" applyFill="1" applyBorder="1" applyAlignment="1" applyProtection="1"/>
    <xf numFmtId="165" fontId="43" fillId="60" borderId="8" xfId="2" applyNumberFormat="1" applyFont="1" applyFill="1" applyBorder="1" applyAlignment="1" applyProtection="1"/>
    <xf numFmtId="0" fontId="43" fillId="62" borderId="7" xfId="0" applyFont="1" applyFill="1" applyBorder="1"/>
    <xf numFmtId="0" fontId="43" fillId="62" borderId="21" xfId="0" applyFont="1" applyFill="1" applyBorder="1"/>
    <xf numFmtId="0" fontId="10" fillId="22" borderId="21" xfId="0" applyFont="1" applyFill="1" applyBorder="1" applyAlignment="1">
      <alignment horizontal="left" indent="1"/>
    </xf>
    <xf numFmtId="0" fontId="5" fillId="24" borderId="21" xfId="0" applyFont="1" applyFill="1" applyBorder="1" applyAlignment="1">
      <alignment horizontal="left" indent="3"/>
    </xf>
    <xf numFmtId="0" fontId="5" fillId="24" borderId="35" xfId="0" applyFont="1" applyFill="1" applyBorder="1" applyAlignment="1">
      <alignment horizontal="left" indent="3"/>
    </xf>
    <xf numFmtId="165" fontId="5" fillId="24" borderId="4" xfId="1" applyNumberFormat="1" applyFont="1" applyFill="1" applyBorder="1" applyAlignment="1" applyProtection="1"/>
    <xf numFmtId="165" fontId="5" fillId="24" borderId="8" xfId="1" applyNumberFormat="1" applyFont="1" applyFill="1" applyBorder="1" applyAlignment="1" applyProtection="1"/>
    <xf numFmtId="165" fontId="5" fillId="24" borderId="4" xfId="2" applyNumberFormat="1" applyFont="1" applyFill="1" applyBorder="1" applyAlignment="1" applyProtection="1"/>
    <xf numFmtId="165" fontId="5" fillId="24" borderId="8" xfId="2" applyNumberFormat="1" applyFont="1" applyFill="1" applyBorder="1" applyAlignment="1" applyProtection="1"/>
    <xf numFmtId="165" fontId="5" fillId="24" borderId="13" xfId="2" applyNumberFormat="1" applyFont="1" applyFill="1" applyBorder="1" applyAlignment="1" applyProtection="1"/>
    <xf numFmtId="165" fontId="5" fillId="24" borderId="19" xfId="2" applyNumberFormat="1" applyFont="1" applyFill="1" applyBorder="1" applyAlignment="1" applyProtection="1"/>
    <xf numFmtId="165" fontId="4" fillId="29" borderId="24" xfId="1" applyNumberFormat="1" applyFont="1" applyFill="1" applyBorder="1" applyAlignment="1" applyProtection="1"/>
    <xf numFmtId="165" fontId="4" fillId="29" borderId="6" xfId="1" applyNumberFormat="1" applyFont="1" applyFill="1" applyBorder="1" applyAlignment="1" applyProtection="1"/>
    <xf numFmtId="165" fontId="4" fillId="29" borderId="20" xfId="1" applyNumberFormat="1" applyFont="1" applyFill="1" applyBorder="1" applyAlignment="1" applyProtection="1"/>
    <xf numFmtId="165" fontId="5" fillId="24" borderId="13" xfId="1" applyNumberFormat="1" applyFont="1" applyFill="1" applyBorder="1" applyAlignment="1" applyProtection="1"/>
    <xf numFmtId="165" fontId="5" fillId="24" borderId="19" xfId="1" applyNumberFormat="1" applyFont="1" applyFill="1" applyBorder="1" applyAlignment="1" applyProtection="1"/>
    <xf numFmtId="165" fontId="4" fillId="20" borderId="24" xfId="1" applyNumberFormat="1" applyFont="1" applyFill="1" applyBorder="1" applyAlignment="1" applyProtection="1"/>
    <xf numFmtId="165" fontId="6" fillId="36" borderId="103" xfId="2" applyNumberFormat="1" applyFont="1" applyFill="1" applyBorder="1" applyAlignment="1" applyProtection="1"/>
    <xf numFmtId="165" fontId="6" fillId="36" borderId="43" xfId="2" applyNumberFormat="1" applyFont="1" applyFill="1" applyBorder="1" applyAlignment="1" applyProtection="1"/>
    <xf numFmtId="165" fontId="6" fillId="36" borderId="13" xfId="2" applyNumberFormat="1" applyFont="1" applyFill="1" applyBorder="1" applyAlignment="1" applyProtection="1"/>
    <xf numFmtId="0" fontId="43" fillId="60" borderId="21" xfId="0" applyFont="1" applyFill="1" applyBorder="1"/>
    <xf numFmtId="165" fontId="43" fillId="60" borderId="56" xfId="2" applyNumberFormat="1" applyFont="1" applyFill="1" applyBorder="1" applyAlignment="1" applyProtection="1"/>
    <xf numFmtId="165" fontId="43" fillId="60" borderId="99" xfId="2" applyNumberFormat="1" applyFont="1" applyFill="1" applyBorder="1" applyAlignment="1" applyProtection="1"/>
    <xf numFmtId="165" fontId="6" fillId="44" borderId="58" xfId="2" applyNumberFormat="1" applyFont="1" applyFill="1" applyBorder="1" applyAlignment="1" applyProtection="1"/>
    <xf numFmtId="165" fontId="10" fillId="22" borderId="56" xfId="1" applyNumberFormat="1" applyFont="1" applyFill="1" applyBorder="1" applyAlignment="1" applyProtection="1"/>
    <xf numFmtId="165" fontId="10" fillId="22" borderId="99" xfId="1" applyNumberFormat="1" applyFont="1" applyFill="1" applyBorder="1" applyAlignment="1" applyProtection="1"/>
    <xf numFmtId="165" fontId="5" fillId="24" borderId="56" xfId="1" applyNumberFormat="1" applyFont="1" applyFill="1" applyBorder="1" applyAlignment="1" applyProtection="1"/>
    <xf numFmtId="165" fontId="5" fillId="24" borderId="99" xfId="1" applyNumberFormat="1" applyFont="1" applyFill="1" applyBorder="1" applyAlignment="1" applyProtection="1"/>
    <xf numFmtId="165" fontId="5" fillId="24" borderId="56" xfId="2" applyNumberFormat="1" applyFont="1" applyFill="1" applyBorder="1" applyAlignment="1" applyProtection="1"/>
    <xf numFmtId="165" fontId="5" fillId="24" borderId="99" xfId="2" applyNumberFormat="1" applyFont="1" applyFill="1" applyBorder="1" applyAlignment="1" applyProtection="1"/>
    <xf numFmtId="165" fontId="5" fillId="24" borderId="63" xfId="1" applyNumberFormat="1" applyFont="1" applyFill="1" applyBorder="1" applyAlignment="1" applyProtection="1"/>
    <xf numFmtId="165" fontId="5" fillId="24" borderId="100" xfId="1" applyNumberFormat="1" applyFont="1" applyFill="1" applyBorder="1" applyAlignment="1" applyProtection="1"/>
    <xf numFmtId="165" fontId="4" fillId="29" borderId="72" xfId="1" applyNumberFormat="1" applyFont="1" applyFill="1" applyBorder="1" applyAlignment="1" applyProtection="1"/>
    <xf numFmtId="165" fontId="4" fillId="29" borderId="101" xfId="1" applyNumberFormat="1" applyFont="1" applyFill="1" applyBorder="1" applyAlignment="1" applyProtection="1"/>
    <xf numFmtId="165" fontId="6" fillId="44" borderId="201" xfId="2" applyNumberFormat="1" applyFont="1" applyFill="1" applyBorder="1" applyAlignment="1" applyProtection="1"/>
    <xf numFmtId="165" fontId="6" fillId="44" borderId="63" xfId="2" applyNumberFormat="1" applyFont="1" applyFill="1" applyBorder="1" applyAlignment="1" applyProtection="1"/>
    <xf numFmtId="165" fontId="10" fillId="22" borderId="56" xfId="2" applyNumberFormat="1" applyFont="1" applyFill="1" applyBorder="1" applyAlignment="1" applyProtection="1"/>
    <xf numFmtId="165" fontId="10" fillId="22" borderId="99" xfId="2" applyNumberFormat="1" applyFont="1" applyFill="1" applyBorder="1" applyAlignment="1" applyProtection="1"/>
    <xf numFmtId="165" fontId="5" fillId="24" borderId="63" xfId="2" applyNumberFormat="1" applyFont="1" applyFill="1" applyBorder="1" applyAlignment="1" applyProtection="1"/>
    <xf numFmtId="165" fontId="5" fillId="24" borderId="100" xfId="2" applyNumberFormat="1" applyFont="1" applyFill="1" applyBorder="1" applyAlignment="1" applyProtection="1"/>
    <xf numFmtId="0" fontId="6" fillId="0" borderId="0" xfId="0" applyFont="1"/>
    <xf numFmtId="49" fontId="6" fillId="0" borderId="44" xfId="0" applyNumberFormat="1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3" fontId="6" fillId="20" borderId="44" xfId="1" applyNumberFormat="1" applyFont="1" applyFill="1" applyBorder="1" applyAlignment="1" applyProtection="1">
      <alignment vertical="center" wrapText="1"/>
    </xf>
    <xf numFmtId="3" fontId="6" fillId="19" borderId="3" xfId="0" applyNumberFormat="1" applyFont="1" applyFill="1" applyBorder="1" applyAlignment="1">
      <alignment vertical="center" wrapText="1"/>
    </xf>
    <xf numFmtId="3" fontId="6" fillId="19" borderId="58" xfId="0" applyNumberFormat="1" applyFont="1" applyFill="1" applyBorder="1" applyAlignment="1">
      <alignment vertical="center" wrapText="1"/>
    </xf>
    <xf numFmtId="3" fontId="5" fillId="18" borderId="59" xfId="1" applyNumberFormat="1" applyFont="1" applyFill="1" applyBorder="1" applyAlignment="1" applyProtection="1">
      <alignment vertical="center" wrapText="1"/>
    </xf>
    <xf numFmtId="3" fontId="6" fillId="34" borderId="43" xfId="1" applyNumberFormat="1" applyFont="1" applyFill="1" applyBorder="1" applyAlignment="1" applyProtection="1">
      <alignment vertical="center" wrapText="1"/>
    </xf>
    <xf numFmtId="3" fontId="6" fillId="34" borderId="3" xfId="1" applyNumberFormat="1" applyFont="1" applyFill="1" applyBorder="1" applyAlignment="1" applyProtection="1">
      <alignment vertical="center" wrapText="1"/>
    </xf>
    <xf numFmtId="3" fontId="6" fillId="34" borderId="58" xfId="1" applyNumberFormat="1" applyFont="1" applyFill="1" applyBorder="1" applyAlignment="1" applyProtection="1">
      <alignment vertical="center" wrapText="1"/>
    </xf>
    <xf numFmtId="3" fontId="5" fillId="32" borderId="59" xfId="1" applyNumberFormat="1" applyFont="1" applyFill="1" applyBorder="1" applyAlignment="1" applyProtection="1">
      <alignment vertical="center" wrapText="1"/>
    </xf>
    <xf numFmtId="3" fontId="6" fillId="15" borderId="49" xfId="0" applyNumberFormat="1" applyFont="1" applyFill="1" applyBorder="1" applyAlignment="1">
      <alignment vertical="center" wrapText="1"/>
    </xf>
    <xf numFmtId="3" fontId="6" fillId="15" borderId="3" xfId="0" applyNumberFormat="1" applyFont="1" applyFill="1" applyBorder="1" applyAlignment="1">
      <alignment vertical="center" wrapText="1"/>
    </xf>
    <xf numFmtId="3" fontId="6" fillId="15" borderId="15" xfId="0" applyNumberFormat="1" applyFont="1" applyFill="1" applyBorder="1" applyAlignment="1">
      <alignment vertical="center" wrapText="1"/>
    </xf>
    <xf numFmtId="3" fontId="5" fillId="37" borderId="61" xfId="0" applyNumberFormat="1" applyFont="1" applyFill="1" applyBorder="1" applyAlignment="1">
      <alignment vertical="center" wrapText="1"/>
    </xf>
    <xf numFmtId="3" fontId="6" fillId="34" borderId="15" xfId="1" applyNumberFormat="1" applyFont="1" applyFill="1" applyBorder="1" applyAlignment="1" applyProtection="1">
      <alignment vertical="center" wrapText="1"/>
    </xf>
    <xf numFmtId="3" fontId="6" fillId="15" borderId="43" xfId="0" applyNumberFormat="1" applyFont="1" applyFill="1" applyBorder="1" applyAlignment="1">
      <alignment vertical="center" wrapText="1"/>
    </xf>
    <xf numFmtId="3" fontId="6" fillId="15" borderId="5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7" xfId="0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" fontId="6" fillId="20" borderId="7" xfId="1" applyNumberFormat="1" applyFont="1" applyFill="1" applyBorder="1" applyAlignment="1" applyProtection="1">
      <alignment vertical="center" wrapText="1"/>
    </xf>
    <xf numFmtId="3" fontId="6" fillId="19" borderId="1" xfId="1" applyNumberFormat="1" applyFont="1" applyFill="1" applyBorder="1" applyAlignment="1" applyProtection="1">
      <alignment vertical="center" wrapText="1"/>
    </xf>
    <xf numFmtId="3" fontId="6" fillId="19" borderId="56" xfId="1" applyNumberFormat="1" applyFont="1" applyFill="1" applyBorder="1" applyAlignment="1" applyProtection="1">
      <alignment vertical="center" wrapText="1"/>
    </xf>
    <xf numFmtId="3" fontId="5" fillId="18" borderId="60" xfId="1" applyNumberFormat="1" applyFont="1" applyFill="1" applyBorder="1" applyAlignment="1" applyProtection="1">
      <alignment vertical="center" wrapText="1"/>
    </xf>
    <xf numFmtId="3" fontId="6" fillId="34" borderId="4" xfId="1" applyNumberFormat="1" applyFont="1" applyFill="1" applyBorder="1" applyAlignment="1" applyProtection="1">
      <alignment vertical="center" wrapText="1"/>
    </xf>
    <xf numFmtId="3" fontId="6" fillId="34" borderId="1" xfId="1" applyNumberFormat="1" applyFont="1" applyFill="1" applyBorder="1" applyAlignment="1" applyProtection="1">
      <alignment vertical="center" wrapText="1"/>
    </xf>
    <xf numFmtId="3" fontId="6" fillId="34" borderId="56" xfId="1" applyNumberFormat="1" applyFont="1" applyFill="1" applyBorder="1" applyAlignment="1" applyProtection="1">
      <alignment vertical="center" wrapText="1"/>
    </xf>
    <xf numFmtId="3" fontId="5" fillId="32" borderId="60" xfId="1" applyNumberFormat="1" applyFont="1" applyFill="1" applyBorder="1" applyAlignment="1" applyProtection="1">
      <alignment vertical="center" wrapText="1"/>
    </xf>
    <xf numFmtId="3" fontId="6" fillId="15" borderId="7" xfId="0" applyNumberFormat="1" applyFont="1" applyFill="1" applyBorder="1" applyAlignment="1">
      <alignment vertical="center" wrapText="1"/>
    </xf>
    <xf numFmtId="3" fontId="6" fillId="15" borderId="1" xfId="0" applyNumberFormat="1" applyFont="1" applyFill="1" applyBorder="1" applyAlignment="1">
      <alignment vertical="center" wrapText="1"/>
    </xf>
    <xf numFmtId="3" fontId="6" fillId="15" borderId="21" xfId="0" applyNumberFormat="1" applyFont="1" applyFill="1" applyBorder="1" applyAlignment="1">
      <alignment vertical="center" wrapText="1"/>
    </xf>
    <xf numFmtId="3" fontId="5" fillId="37" borderId="62" xfId="0" applyNumberFormat="1" applyFont="1" applyFill="1" applyBorder="1" applyAlignment="1">
      <alignment vertical="center" wrapText="1"/>
    </xf>
    <xf numFmtId="3" fontId="6" fillId="34" borderId="21" xfId="1" applyNumberFormat="1" applyFont="1" applyFill="1" applyBorder="1" applyAlignment="1" applyProtection="1">
      <alignment vertical="center" wrapText="1"/>
    </xf>
    <xf numFmtId="3" fontId="6" fillId="15" borderId="4" xfId="0" applyNumberFormat="1" applyFont="1" applyFill="1" applyBorder="1" applyAlignment="1">
      <alignment vertical="center" wrapText="1"/>
    </xf>
    <xf numFmtId="3" fontId="6" fillId="15" borderId="56" xfId="0" applyNumberFormat="1" applyFont="1" applyFill="1" applyBorder="1" applyAlignment="1">
      <alignment vertical="center" wrapText="1"/>
    </xf>
    <xf numFmtId="0" fontId="6" fillId="0" borderId="7" xfId="0" applyNumberFormat="1" applyFont="1" applyBorder="1" applyAlignment="1">
      <alignment vertical="center" wrapText="1"/>
    </xf>
    <xf numFmtId="49" fontId="6" fillId="0" borderId="7" xfId="0" applyNumberFormat="1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3" fontId="6" fillId="19" borderId="7" xfId="1" applyNumberFormat="1" applyFont="1" applyFill="1" applyBorder="1" applyAlignment="1" applyProtection="1">
      <alignment vertical="center" wrapText="1"/>
    </xf>
    <xf numFmtId="3" fontId="5" fillId="12" borderId="60" xfId="1" applyNumberFormat="1" applyFont="1" applyFill="1" applyBorder="1" applyAlignment="1" applyProtection="1">
      <alignment vertical="center" wrapText="1"/>
    </xf>
    <xf numFmtId="3" fontId="6" fillId="35" borderId="4" xfId="1" applyNumberFormat="1" applyFont="1" applyFill="1" applyBorder="1" applyAlignment="1" applyProtection="1">
      <alignment vertical="center" wrapText="1"/>
    </xf>
    <xf numFmtId="3" fontId="6" fillId="35" borderId="1" xfId="1" applyNumberFormat="1" applyFont="1" applyFill="1" applyBorder="1" applyAlignment="1" applyProtection="1">
      <alignment vertical="center" wrapText="1"/>
    </xf>
    <xf numFmtId="3" fontId="6" fillId="35" borderId="56" xfId="1" applyNumberFormat="1" applyFont="1" applyFill="1" applyBorder="1" applyAlignment="1" applyProtection="1">
      <alignment vertical="center" wrapText="1"/>
    </xf>
    <xf numFmtId="3" fontId="6" fillId="35" borderId="21" xfId="1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vertical="center" wrapText="1"/>
    </xf>
    <xf numFmtId="3" fontId="6" fillId="20" borderId="1" xfId="1" applyNumberFormat="1" applyFont="1" applyFill="1" applyBorder="1" applyAlignment="1" applyProtection="1">
      <alignment vertical="center" wrapText="1"/>
    </xf>
    <xf numFmtId="3" fontId="6" fillId="20" borderId="56" xfId="1" applyNumberFormat="1" applyFont="1" applyFill="1" applyBorder="1" applyAlignment="1" applyProtection="1">
      <alignment vertical="center" wrapText="1"/>
    </xf>
    <xf numFmtId="3" fontId="6" fillId="36" borderId="4" xfId="1" applyNumberFormat="1" applyFont="1" applyFill="1" applyBorder="1" applyAlignment="1" applyProtection="1">
      <alignment vertical="center" wrapText="1"/>
    </xf>
    <xf numFmtId="49" fontId="6" fillId="0" borderId="42" xfId="0" applyNumberFormat="1" applyFont="1" applyBorder="1" applyAlignment="1">
      <alignment vertical="center" wrapText="1"/>
    </xf>
    <xf numFmtId="3" fontId="6" fillId="20" borderId="2" xfId="1" applyNumberFormat="1" applyFont="1" applyFill="1" applyBorder="1" applyAlignment="1" applyProtection="1">
      <alignment vertical="center" wrapText="1"/>
    </xf>
    <xf numFmtId="3" fontId="6" fillId="20" borderId="63" xfId="1" applyNumberFormat="1" applyFont="1" applyFill="1" applyBorder="1" applyAlignment="1" applyProtection="1">
      <alignment vertical="center" wrapText="1"/>
    </xf>
    <xf numFmtId="3" fontId="5" fillId="18" borderId="64" xfId="1" applyNumberFormat="1" applyFont="1" applyFill="1" applyBorder="1" applyAlignment="1" applyProtection="1">
      <alignment vertical="center" wrapText="1"/>
    </xf>
    <xf numFmtId="3" fontId="6" fillId="34" borderId="13" xfId="1" applyNumberFormat="1" applyFont="1" applyFill="1" applyBorder="1" applyAlignment="1" applyProtection="1">
      <alignment vertical="center" wrapText="1"/>
    </xf>
    <xf numFmtId="3" fontId="6" fillId="34" borderId="2" xfId="1" applyNumberFormat="1" applyFont="1" applyFill="1" applyBorder="1" applyAlignment="1" applyProtection="1">
      <alignment vertical="center" wrapText="1"/>
    </xf>
    <xf numFmtId="3" fontId="6" fillId="34" borderId="63" xfId="1" applyNumberFormat="1" applyFont="1" applyFill="1" applyBorder="1" applyAlignment="1" applyProtection="1">
      <alignment vertical="center" wrapText="1"/>
    </xf>
    <xf numFmtId="3" fontId="5" fillId="32" borderId="64" xfId="1" applyNumberFormat="1" applyFont="1" applyFill="1" applyBorder="1" applyAlignment="1" applyProtection="1">
      <alignment vertical="center" wrapText="1"/>
    </xf>
    <xf numFmtId="3" fontId="6" fillId="15" borderId="42" xfId="0" applyNumberFormat="1" applyFont="1" applyFill="1" applyBorder="1" applyAlignment="1">
      <alignment vertical="center" wrapText="1"/>
    </xf>
    <xf numFmtId="3" fontId="6" fillId="15" borderId="2" xfId="0" applyNumberFormat="1" applyFont="1" applyFill="1" applyBorder="1" applyAlignment="1">
      <alignment vertical="center" wrapText="1"/>
    </xf>
    <xf numFmtId="3" fontId="6" fillId="15" borderId="35" xfId="0" applyNumberFormat="1" applyFont="1" applyFill="1" applyBorder="1" applyAlignment="1">
      <alignment vertical="center" wrapText="1"/>
    </xf>
    <xf numFmtId="3" fontId="5" fillId="37" borderId="65" xfId="0" applyNumberFormat="1" applyFont="1" applyFill="1" applyBorder="1" applyAlignment="1">
      <alignment vertical="center" wrapText="1"/>
    </xf>
    <xf numFmtId="3" fontId="6" fillId="34" borderId="35" xfId="1" applyNumberFormat="1" applyFont="1" applyFill="1" applyBorder="1" applyAlignment="1" applyProtection="1">
      <alignment vertical="center" wrapText="1"/>
    </xf>
    <xf numFmtId="3" fontId="6" fillId="15" borderId="13" xfId="0" applyNumberFormat="1" applyFont="1" applyFill="1" applyBorder="1" applyAlignment="1">
      <alignment vertical="center" wrapText="1"/>
    </xf>
    <xf numFmtId="3" fontId="6" fillId="15" borderId="63" xfId="0" applyNumberFormat="1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3" fontId="6" fillId="19" borderId="3" xfId="1" applyNumberFormat="1" applyFont="1" applyFill="1" applyBorder="1" applyAlignment="1" applyProtection="1">
      <alignment vertical="center" wrapText="1"/>
    </xf>
    <xf numFmtId="3" fontId="6" fillId="19" borderId="55" xfId="1" applyNumberFormat="1" applyFont="1" applyFill="1" applyBorder="1" applyAlignment="1" applyProtection="1">
      <alignment vertical="center" wrapText="1"/>
    </xf>
    <xf numFmtId="3" fontId="5" fillId="18" borderId="66" xfId="1" applyNumberFormat="1" applyFont="1" applyFill="1" applyBorder="1" applyAlignment="1" applyProtection="1">
      <alignment vertical="center" wrapText="1"/>
    </xf>
    <xf numFmtId="3" fontId="6" fillId="34" borderId="55" xfId="1" applyNumberFormat="1" applyFont="1" applyFill="1" applyBorder="1" applyAlignment="1" applyProtection="1">
      <alignment vertical="center" wrapText="1"/>
    </xf>
    <xf numFmtId="3" fontId="5" fillId="32" borderId="66" xfId="1" applyNumberFormat="1" applyFont="1" applyFill="1" applyBorder="1" applyAlignment="1" applyProtection="1">
      <alignment vertical="center" wrapText="1"/>
    </xf>
    <xf numFmtId="3" fontId="6" fillId="15" borderId="44" xfId="0" applyNumberFormat="1" applyFont="1" applyFill="1" applyBorder="1" applyAlignment="1">
      <alignment vertical="center" wrapText="1"/>
    </xf>
    <xf numFmtId="3" fontId="5" fillId="37" borderId="67" xfId="0" applyNumberFormat="1" applyFont="1" applyFill="1" applyBorder="1" applyAlignment="1">
      <alignment vertical="center" wrapText="1"/>
    </xf>
    <xf numFmtId="3" fontId="6" fillId="15" borderId="55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" fillId="22" borderId="7" xfId="0" applyFont="1" applyFill="1" applyBorder="1" applyAlignment="1">
      <alignment vertical="center"/>
    </xf>
    <xf numFmtId="0" fontId="10" fillId="23" borderId="7" xfId="0" applyFont="1" applyFill="1" applyBorder="1" applyAlignment="1">
      <alignment vertical="center"/>
    </xf>
    <xf numFmtId="0" fontId="10" fillId="22" borderId="21" xfId="0" applyFont="1" applyFill="1" applyBorder="1" applyAlignment="1">
      <alignment horizontal="left" vertical="center" indent="1"/>
    </xf>
    <xf numFmtId="0" fontId="10" fillId="23" borderId="21" xfId="0" applyFont="1" applyFill="1" applyBorder="1" applyAlignment="1">
      <alignment horizontal="left" vertical="center" indent="1"/>
    </xf>
    <xf numFmtId="0" fontId="5" fillId="24" borderId="7" xfId="0" applyFont="1" applyFill="1" applyBorder="1" applyAlignment="1">
      <alignment vertical="center"/>
    </xf>
    <xf numFmtId="0" fontId="5" fillId="24" borderId="21" xfId="0" applyFont="1" applyFill="1" applyBorder="1" applyAlignment="1">
      <alignment horizontal="left" vertical="center" indent="3"/>
    </xf>
    <xf numFmtId="0" fontId="6" fillId="0" borderId="22" xfId="0" applyFont="1" applyBorder="1"/>
    <xf numFmtId="0" fontId="6" fillId="0" borderId="76" xfId="0" applyFont="1" applyBorder="1"/>
    <xf numFmtId="0" fontId="5" fillId="0" borderId="92" xfId="0" applyFont="1" applyFill="1" applyBorder="1"/>
    <xf numFmtId="165" fontId="5" fillId="0" borderId="92" xfId="1" applyNumberFormat="1" applyFont="1" applyFill="1" applyBorder="1" applyAlignment="1" applyProtection="1"/>
    <xf numFmtId="165" fontId="5" fillId="0" borderId="92" xfId="2" applyNumberFormat="1" applyFont="1" applyFill="1" applyBorder="1" applyAlignment="1" applyProtection="1"/>
    <xf numFmtId="0" fontId="43" fillId="60" borderId="22" xfId="0" applyFont="1" applyFill="1" applyBorder="1"/>
    <xf numFmtId="0" fontId="43" fillId="62" borderId="22" xfId="0" applyFont="1" applyFill="1" applyBorder="1"/>
    <xf numFmtId="0" fontId="10" fillId="22" borderId="22" xfId="0" applyFont="1" applyFill="1" applyBorder="1" applyAlignment="1">
      <alignment horizontal="left" indent="1"/>
    </xf>
    <xf numFmtId="0" fontId="5" fillId="24" borderId="22" xfId="0" applyFont="1" applyFill="1" applyBorder="1" applyAlignment="1">
      <alignment horizontal="left" indent="3"/>
    </xf>
    <xf numFmtId="0" fontId="5" fillId="24" borderId="41" xfId="0" applyFont="1" applyFill="1" applyBorder="1" applyAlignment="1">
      <alignment horizontal="left" indent="3"/>
    </xf>
    <xf numFmtId="165" fontId="5" fillId="51" borderId="28" xfId="1" applyNumberFormat="1" applyFont="1" applyFill="1" applyBorder="1" applyAlignment="1" applyProtection="1"/>
    <xf numFmtId="165" fontId="6" fillId="36" borderId="81" xfId="2" applyNumberFormat="1" applyFont="1" applyFill="1" applyBorder="1" applyAlignment="1" applyProtection="1"/>
    <xf numFmtId="165" fontId="6" fillId="44" borderId="198" xfId="2" applyNumberFormat="1" applyFont="1" applyFill="1" applyBorder="1" applyAlignment="1" applyProtection="1"/>
    <xf numFmtId="0" fontId="10" fillId="53" borderId="22" xfId="0" applyFont="1" applyFill="1" applyBorder="1" applyAlignment="1">
      <alignment wrapText="1"/>
    </xf>
    <xf numFmtId="0" fontId="10" fillId="53" borderId="22" xfId="0" applyFont="1" applyFill="1" applyBorder="1"/>
    <xf numFmtId="165" fontId="6" fillId="44" borderId="192" xfId="2" applyNumberFormat="1" applyFont="1" applyFill="1" applyBorder="1" applyAlignment="1" applyProtection="1"/>
    <xf numFmtId="0" fontId="12" fillId="0" borderId="0" xfId="0" applyFont="1"/>
    <xf numFmtId="0" fontId="5" fillId="28" borderId="24" xfId="5" applyFont="1" applyFill="1" applyBorder="1" applyAlignment="1" applyProtection="1">
      <alignment horizontal="center" vertical="center"/>
    </xf>
    <xf numFmtId="3" fontId="5" fillId="28" borderId="24" xfId="5" applyNumberFormat="1" applyFont="1" applyFill="1" applyBorder="1" applyAlignment="1" applyProtection="1">
      <alignment horizontal="center" vertical="center"/>
    </xf>
    <xf numFmtId="3" fontId="4" fillId="30" borderId="24" xfId="5" applyNumberFormat="1" applyFont="1" applyFill="1" applyBorder="1" applyAlignment="1" applyProtection="1">
      <alignment vertical="center"/>
    </xf>
    <xf numFmtId="3" fontId="4" fillId="66" borderId="24" xfId="5" applyNumberFormat="1" applyFont="1" applyFill="1" applyBorder="1" applyAlignment="1" applyProtection="1">
      <alignment vertical="center"/>
    </xf>
    <xf numFmtId="3" fontId="4" fillId="64" borderId="24" xfId="5" applyNumberFormat="1" applyFont="1" applyFill="1" applyBorder="1" applyAlignment="1" applyProtection="1">
      <alignment vertical="center"/>
    </xf>
    <xf numFmtId="3" fontId="4" fillId="65" borderId="24" xfId="5" applyNumberFormat="1" applyFont="1" applyFill="1" applyBorder="1" applyAlignment="1" applyProtection="1">
      <alignment vertical="center"/>
    </xf>
    <xf numFmtId="0" fontId="4" fillId="0" borderId="74" xfId="5" applyFont="1" applyFill="1" applyBorder="1" applyAlignment="1" applyProtection="1">
      <alignment horizontal="center" vertical="center"/>
    </xf>
    <xf numFmtId="3" fontId="4" fillId="0" borderId="74" xfId="5" applyNumberFormat="1" applyFont="1" applyFill="1" applyBorder="1" applyAlignment="1" applyProtection="1">
      <alignment vertical="center"/>
    </xf>
    <xf numFmtId="0" fontId="6" fillId="0" borderId="251" xfId="5" applyFont="1" applyFill="1" applyBorder="1" applyAlignment="1" applyProtection="1">
      <alignment horizontal="left" vertical="center"/>
    </xf>
    <xf numFmtId="3" fontId="5" fillId="0" borderId="253" xfId="5" applyNumberFormat="1" applyFont="1" applyFill="1" applyBorder="1" applyAlignment="1" applyProtection="1">
      <alignment vertical="center"/>
    </xf>
    <xf numFmtId="3" fontId="5" fillId="6" borderId="60" xfId="5" applyNumberFormat="1" applyFont="1" applyFill="1" applyBorder="1" applyAlignment="1" applyProtection="1">
      <alignment vertical="center"/>
    </xf>
    <xf numFmtId="3" fontId="5" fillId="6" borderId="79" xfId="5" applyNumberFormat="1" applyFont="1" applyFill="1" applyBorder="1" applyAlignment="1" applyProtection="1">
      <alignment vertical="center"/>
    </xf>
    <xf numFmtId="3" fontId="5" fillId="7" borderId="253" xfId="5" applyNumberFormat="1" applyFont="1" applyFill="1" applyBorder="1" applyAlignment="1" applyProtection="1">
      <alignment vertical="center"/>
    </xf>
    <xf numFmtId="3" fontId="5" fillId="7" borderId="60" xfId="5" applyNumberFormat="1" applyFont="1" applyFill="1" applyBorder="1" applyAlignment="1" applyProtection="1">
      <alignment vertical="center"/>
    </xf>
    <xf numFmtId="3" fontId="5" fillId="8" borderId="60" xfId="5" applyNumberFormat="1" applyFont="1" applyFill="1" applyBorder="1" applyAlignment="1" applyProtection="1">
      <alignment vertical="center"/>
    </xf>
    <xf numFmtId="3" fontId="5" fillId="9" borderId="60" xfId="5" applyNumberFormat="1" applyFont="1" applyFill="1" applyBorder="1" applyAlignment="1" applyProtection="1">
      <alignment vertical="center"/>
    </xf>
    <xf numFmtId="3" fontId="5" fillId="8" borderId="79" xfId="5" applyNumberFormat="1" applyFont="1" applyFill="1" applyBorder="1" applyAlignment="1" applyProtection="1">
      <alignment vertical="center"/>
    </xf>
    <xf numFmtId="167" fontId="4" fillId="3" borderId="1" xfId="0" applyNumberFormat="1" applyFont="1" applyFill="1" applyBorder="1" applyAlignment="1"/>
    <xf numFmtId="167" fontId="4" fillId="0" borderId="1" xfId="0" applyNumberFormat="1" applyFont="1" applyBorder="1" applyAlignment="1"/>
    <xf numFmtId="167" fontId="9" fillId="3" borderId="1" xfId="0" applyNumberFormat="1" applyFont="1" applyFill="1" applyBorder="1" applyAlignment="1"/>
    <xf numFmtId="167" fontId="9" fillId="0" borderId="1" xfId="0" applyNumberFormat="1" applyFont="1" applyBorder="1" applyAlignment="1"/>
    <xf numFmtId="167" fontId="9" fillId="0" borderId="1" xfId="1" applyNumberFormat="1" applyFont="1" applyFill="1" applyBorder="1" applyAlignment="1" applyProtection="1"/>
    <xf numFmtId="167" fontId="4" fillId="0" borderId="1" xfId="1" applyNumberFormat="1" applyFont="1" applyFill="1" applyBorder="1" applyAlignment="1" applyProtection="1"/>
    <xf numFmtId="167" fontId="4" fillId="3" borderId="1" xfId="1" applyNumberFormat="1" applyFont="1" applyFill="1" applyBorder="1" applyAlignment="1" applyProtection="1"/>
    <xf numFmtId="167" fontId="4" fillId="3" borderId="3" xfId="0" applyNumberFormat="1" applyFont="1" applyFill="1" applyBorder="1" applyAlignment="1"/>
    <xf numFmtId="167" fontId="4" fillId="0" borderId="3" xfId="0" applyNumberFormat="1" applyFont="1" applyBorder="1" applyAlignment="1"/>
    <xf numFmtId="167" fontId="4" fillId="0" borderId="3" xfId="1" applyNumberFormat="1" applyFont="1" applyFill="1" applyBorder="1" applyAlignment="1" applyProtection="1"/>
    <xf numFmtId="167" fontId="4" fillId="3" borderId="2" xfId="0" applyNumberFormat="1" applyFont="1" applyFill="1" applyBorder="1" applyAlignment="1"/>
    <xf numFmtId="167" fontId="4" fillId="0" borderId="2" xfId="0" applyNumberFormat="1" applyFont="1" applyBorder="1" applyAlignment="1"/>
    <xf numFmtId="167" fontId="4" fillId="0" borderId="2" xfId="1" applyNumberFormat="1" applyFont="1" applyFill="1" applyBorder="1" applyAlignment="1" applyProtection="1"/>
    <xf numFmtId="167" fontId="9" fillId="3" borderId="3" xfId="0" applyNumberFormat="1" applyFont="1" applyFill="1" applyBorder="1" applyAlignment="1"/>
    <xf numFmtId="167" fontId="9" fillId="0" borderId="3" xfId="0" applyNumberFormat="1" applyFont="1" applyBorder="1" applyAlignment="1"/>
    <xf numFmtId="167" fontId="9" fillId="0" borderId="1" xfId="0" applyNumberFormat="1" applyFont="1" applyFill="1" applyBorder="1" applyAlignment="1"/>
    <xf numFmtId="167" fontId="4" fillId="3" borderId="3" xfId="0" applyNumberFormat="1" applyFont="1" applyFill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0" fontId="12" fillId="0" borderId="0" xfId="0" applyFont="1" applyAlignment="1"/>
    <xf numFmtId="167" fontId="12" fillId="0" borderId="0" xfId="0" applyNumberFormat="1" applyFont="1" applyAlignment="1"/>
    <xf numFmtId="167" fontId="17" fillId="31" borderId="23" xfId="1" applyNumberFormat="1" applyFont="1" applyFill="1" applyBorder="1" applyAlignment="1" applyProtection="1"/>
    <xf numFmtId="0" fontId="19" fillId="0" borderId="0" xfId="0" applyFont="1" applyAlignment="1"/>
    <xf numFmtId="0" fontId="24" fillId="0" borderId="200" xfId="0" applyFont="1" applyBorder="1" applyAlignment="1"/>
    <xf numFmtId="167" fontId="4" fillId="68" borderId="203" xfId="0" applyNumberFormat="1" applyFont="1" applyFill="1" applyBorder="1" applyAlignment="1">
      <alignment horizontal="center"/>
    </xf>
    <xf numFmtId="0" fontId="9" fillId="0" borderId="7" xfId="0" applyFont="1" applyBorder="1" applyAlignment="1"/>
    <xf numFmtId="167" fontId="9" fillId="68" borderId="8" xfId="1" applyNumberFormat="1" applyFont="1" applyFill="1" applyBorder="1" applyAlignment="1" applyProtection="1"/>
    <xf numFmtId="0" fontId="4" fillId="0" borderId="7" xfId="0" applyFont="1" applyBorder="1" applyAlignment="1"/>
    <xf numFmtId="167" fontId="4" fillId="68" borderId="8" xfId="1" applyNumberFormat="1" applyFont="1" applyFill="1" applyBorder="1" applyAlignment="1" applyProtection="1"/>
    <xf numFmtId="0" fontId="24" fillId="0" borderId="7" xfId="0" applyFont="1" applyBorder="1" applyAlignment="1"/>
    <xf numFmtId="0" fontId="4" fillId="0" borderId="200" xfId="0" applyFont="1" applyBorder="1" applyAlignment="1"/>
    <xf numFmtId="167" fontId="4" fillId="68" borderId="203" xfId="1" applyNumberFormat="1" applyFont="1" applyFill="1" applyBorder="1" applyAlignment="1" applyProtection="1"/>
    <xf numFmtId="0" fontId="4" fillId="0" borderId="42" xfId="0" applyFont="1" applyBorder="1" applyAlignment="1"/>
    <xf numFmtId="167" fontId="4" fillId="68" borderId="19" xfId="1" applyNumberFormat="1" applyFont="1" applyFill="1" applyBorder="1" applyAlignment="1" applyProtection="1"/>
    <xf numFmtId="0" fontId="17" fillId="31" borderId="255" xfId="0" applyFont="1" applyFill="1" applyBorder="1" applyAlignment="1"/>
    <xf numFmtId="167" fontId="17" fillId="31" borderId="256" xfId="1" applyNumberFormat="1" applyFont="1" applyFill="1" applyBorder="1" applyAlignment="1" applyProtection="1"/>
    <xf numFmtId="0" fontId="9" fillId="0" borderId="200" xfId="0" applyFont="1" applyBorder="1" applyAlignment="1"/>
    <xf numFmtId="167" fontId="9" fillId="5" borderId="203" xfId="1" applyNumberFormat="1" applyFont="1" applyFill="1" applyBorder="1" applyAlignment="1" applyProtection="1"/>
    <xf numFmtId="167" fontId="9" fillId="5" borderId="8" xfId="1" applyNumberFormat="1" applyFont="1" applyFill="1" applyBorder="1" applyAlignment="1" applyProtection="1"/>
    <xf numFmtId="0" fontId="9" fillId="0" borderId="7" xfId="0" applyFont="1" applyFill="1" applyBorder="1" applyAlignment="1"/>
    <xf numFmtId="167" fontId="4" fillId="5" borderId="8" xfId="1" applyNumberFormat="1" applyFont="1" applyFill="1" applyBorder="1" applyAlignment="1" applyProtection="1"/>
    <xf numFmtId="167" fontId="4" fillId="0" borderId="0" xfId="0" applyNumberFormat="1" applyFont="1" applyBorder="1" applyAlignment="1"/>
    <xf numFmtId="0" fontId="4" fillId="0" borderId="7" xfId="0" applyFont="1" applyFill="1" applyBorder="1" applyAlignment="1"/>
    <xf numFmtId="167" fontId="4" fillId="5" borderId="19" xfId="1" applyNumberFormat="1" applyFont="1" applyFill="1" applyBorder="1" applyAlignment="1" applyProtection="1"/>
    <xf numFmtId="0" fontId="17" fillId="67" borderId="257" xfId="0" applyFont="1" applyFill="1" applyBorder="1" applyAlignment="1"/>
    <xf numFmtId="167" fontId="17" fillId="67" borderId="258" xfId="0" applyNumberFormat="1" applyFont="1" applyFill="1" applyBorder="1" applyAlignment="1"/>
    <xf numFmtId="167" fontId="17" fillId="67" borderId="258" xfId="1" applyNumberFormat="1" applyFont="1" applyFill="1" applyBorder="1" applyAlignment="1" applyProtection="1"/>
    <xf numFmtId="167" fontId="17" fillId="67" borderId="259" xfId="1" applyNumberFormat="1" applyFont="1" applyFill="1" applyBorder="1" applyAlignment="1" applyProtection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28" borderId="24" xfId="0" applyFont="1" applyFill="1" applyBorder="1" applyAlignment="1">
      <alignment horizontal="center" vertical="center" wrapText="1"/>
    </xf>
    <xf numFmtId="0" fontId="11" fillId="28" borderId="2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250" xfId="0" applyFont="1" applyBorder="1" applyAlignment="1">
      <alignment horizontal="left"/>
    </xf>
    <xf numFmtId="0" fontId="12" fillId="0" borderId="248" xfId="0" applyFont="1" applyBorder="1"/>
    <xf numFmtId="3" fontId="12" fillId="0" borderId="249" xfId="0" applyNumberFormat="1" applyFont="1" applyBorder="1" applyAlignment="1">
      <alignment horizontal="right" indent="9"/>
    </xf>
    <xf numFmtId="0" fontId="12" fillId="0" borderId="7" xfId="0" applyFont="1" applyBorder="1" applyAlignment="1">
      <alignment horizontal="left"/>
    </xf>
    <xf numFmtId="0" fontId="12" fillId="0" borderId="1" xfId="0" applyFont="1" applyBorder="1"/>
    <xf numFmtId="3" fontId="12" fillId="0" borderId="8" xfId="0" applyNumberFormat="1" applyFont="1" applyBorder="1" applyAlignment="1">
      <alignment horizontal="right" indent="9"/>
    </xf>
    <xf numFmtId="14" fontId="12" fillId="0" borderId="7" xfId="0" applyNumberFormat="1" applyFont="1" applyBorder="1" applyAlignment="1">
      <alignment horizontal="left"/>
    </xf>
    <xf numFmtId="0" fontId="12" fillId="0" borderId="213" xfId="0" applyFont="1" applyBorder="1" applyAlignment="1">
      <alignment horizontal="left"/>
    </xf>
    <xf numFmtId="0" fontId="12" fillId="0" borderId="12" xfId="0" applyFont="1" applyBorder="1"/>
    <xf numFmtId="3" fontId="12" fillId="0" borderId="46" xfId="0" applyNumberFormat="1" applyFont="1" applyBorder="1" applyAlignment="1">
      <alignment horizontal="right" vertical="top" indent="9"/>
    </xf>
    <xf numFmtId="0" fontId="4" fillId="28" borderId="24" xfId="3" applyFont="1" applyFill="1" applyBorder="1" applyAlignment="1">
      <alignment vertical="center"/>
    </xf>
    <xf numFmtId="0" fontId="6" fillId="0" borderId="250" xfId="3" applyFont="1" applyFill="1" applyBorder="1" applyAlignment="1">
      <alignment vertical="center"/>
    </xf>
    <xf numFmtId="0" fontId="6" fillId="0" borderId="248" xfId="3" applyFont="1" applyFill="1" applyBorder="1" applyAlignment="1">
      <alignment vertical="center"/>
    </xf>
    <xf numFmtId="0" fontId="6" fillId="0" borderId="7" xfId="3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1" xfId="3" applyFont="1" applyBorder="1" applyAlignment="1">
      <alignment vertical="center"/>
    </xf>
    <xf numFmtId="0" fontId="6" fillId="0" borderId="213" xfId="3" applyFont="1" applyFill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Fill="1" applyAlignment="1">
      <alignment vertical="center"/>
    </xf>
    <xf numFmtId="0" fontId="5" fillId="28" borderId="213" xfId="3" applyFont="1" applyFill="1" applyBorder="1" applyAlignment="1">
      <alignment horizontal="center" vertical="center" wrapText="1"/>
    </xf>
    <xf numFmtId="0" fontId="5" fillId="28" borderId="12" xfId="3" applyFont="1" applyFill="1" applyBorder="1" applyAlignment="1">
      <alignment horizontal="center" vertical="center" wrapText="1"/>
    </xf>
    <xf numFmtId="0" fontId="6" fillId="0" borderId="251" xfId="3" applyFont="1" applyBorder="1" applyAlignment="1">
      <alignment vertical="center"/>
    </xf>
    <xf numFmtId="0" fontId="6" fillId="0" borderId="192" xfId="3" applyFont="1" applyBorder="1" applyAlignment="1">
      <alignment vertical="center"/>
    </xf>
    <xf numFmtId="0" fontId="6" fillId="0" borderId="195" xfId="3" applyFont="1" applyBorder="1" applyAlignment="1">
      <alignment vertical="center"/>
    </xf>
    <xf numFmtId="0" fontId="4" fillId="28" borderId="254" xfId="3" applyFont="1" applyFill="1" applyBorder="1" applyAlignment="1">
      <alignment vertical="center"/>
    </xf>
    <xf numFmtId="0" fontId="4" fillId="28" borderId="71" xfId="3" applyFont="1" applyFill="1" applyBorder="1" applyAlignment="1">
      <alignment vertical="center"/>
    </xf>
    <xf numFmtId="0" fontId="5" fillId="28" borderId="195" xfId="3" applyFont="1" applyFill="1" applyBorder="1" applyAlignment="1">
      <alignment horizontal="center" vertical="center" wrapText="1"/>
    </xf>
    <xf numFmtId="0" fontId="5" fillId="28" borderId="79" xfId="3" applyFont="1" applyFill="1" applyBorder="1" applyAlignment="1">
      <alignment horizontal="center" vertical="center"/>
    </xf>
    <xf numFmtId="0" fontId="10" fillId="0" borderId="253" xfId="3" applyFont="1" applyFill="1" applyBorder="1" applyAlignment="1">
      <alignment vertical="center"/>
    </xf>
    <xf numFmtId="0" fontId="10" fillId="0" borderId="60" xfId="3" applyFont="1" applyFill="1" applyBorder="1" applyAlignment="1">
      <alignment vertical="center"/>
    </xf>
    <xf numFmtId="0" fontId="10" fillId="0" borderId="79" xfId="3" applyFont="1" applyFill="1" applyBorder="1" applyAlignment="1">
      <alignment vertical="center"/>
    </xf>
    <xf numFmtId="0" fontId="44" fillId="0" borderId="0" xfId="0" applyFont="1" applyAlignment="1">
      <alignment horizontal="right"/>
    </xf>
    <xf numFmtId="3" fontId="12" fillId="0" borderId="248" xfId="0" applyNumberFormat="1" applyFont="1" applyFill="1" applyBorder="1"/>
    <xf numFmtId="3" fontId="12" fillId="0" borderId="1" xfId="0" applyNumberFormat="1" applyFont="1" applyFill="1" applyBorder="1"/>
    <xf numFmtId="3" fontId="12" fillId="0" borderId="1" xfId="0" applyNumberFormat="1" applyFont="1" applyBorder="1"/>
    <xf numFmtId="0" fontId="11" fillId="28" borderId="24" xfId="0" applyFont="1" applyFill="1" applyBorder="1" applyAlignment="1">
      <alignment horizontal="center"/>
    </xf>
    <xf numFmtId="0" fontId="11" fillId="28" borderId="53" xfId="0" applyFont="1" applyFill="1" applyBorder="1" applyAlignment="1">
      <alignment horizontal="center"/>
    </xf>
    <xf numFmtId="0" fontId="12" fillId="0" borderId="21" xfId="0" applyFont="1" applyFill="1" applyBorder="1"/>
    <xf numFmtId="3" fontId="12" fillId="0" borderId="21" xfId="0" applyNumberFormat="1" applyFont="1" applyBorder="1" applyAlignment="1">
      <alignment horizontal="left"/>
    </xf>
    <xf numFmtId="0" fontId="12" fillId="0" borderId="260" xfId="0" applyFont="1" applyBorder="1"/>
    <xf numFmtId="0" fontId="12" fillId="0" borderId="21" xfId="0" applyFont="1" applyBorder="1"/>
    <xf numFmtId="0" fontId="12" fillId="0" borderId="21" xfId="0" applyFont="1" applyBorder="1" applyAlignment="1">
      <alignment horizontal="left" indent="2"/>
    </xf>
    <xf numFmtId="0" fontId="11" fillId="28" borderId="71" xfId="0" applyFont="1" applyFill="1" applyBorder="1" applyAlignment="1">
      <alignment horizontal="center"/>
    </xf>
    <xf numFmtId="3" fontId="12" fillId="0" borderId="194" xfId="0" applyNumberFormat="1" applyFont="1" applyBorder="1"/>
    <xf numFmtId="3" fontId="12" fillId="0" borderId="252" xfId="0" applyNumberFormat="1" applyFont="1" applyFill="1" applyBorder="1"/>
    <xf numFmtId="3" fontId="12" fillId="0" borderId="194" xfId="0" applyNumberFormat="1" applyFont="1" applyFill="1" applyBorder="1"/>
    <xf numFmtId="0" fontId="12" fillId="0" borderId="2" xfId="0" applyFont="1" applyBorder="1"/>
    <xf numFmtId="0" fontId="12" fillId="0" borderId="35" xfId="0" applyFont="1" applyBorder="1"/>
    <xf numFmtId="3" fontId="12" fillId="0" borderId="100" xfId="0" applyNumberFormat="1" applyFont="1" applyFill="1" applyBorder="1"/>
    <xf numFmtId="3" fontId="12" fillId="0" borderId="2" xfId="0" applyNumberFormat="1" applyFont="1" applyFill="1" applyBorder="1"/>
    <xf numFmtId="3" fontId="12" fillId="0" borderId="35" xfId="0" applyNumberFormat="1" applyFont="1" applyBorder="1" applyAlignment="1">
      <alignment horizontal="left"/>
    </xf>
    <xf numFmtId="3" fontId="12" fillId="0" borderId="100" xfId="0" applyNumberFormat="1" applyFont="1" applyBorder="1"/>
    <xf numFmtId="3" fontId="12" fillId="0" borderId="2" xfId="0" applyNumberFormat="1" applyFont="1" applyBorder="1"/>
    <xf numFmtId="3" fontId="11" fillId="64" borderId="261" xfId="0" applyNumberFormat="1" applyFont="1" applyFill="1" applyBorder="1"/>
    <xf numFmtId="3" fontId="11" fillId="64" borderId="246" xfId="0" applyNumberFormat="1" applyFont="1" applyFill="1" applyBorder="1"/>
    <xf numFmtId="3" fontId="11" fillId="64" borderId="247" xfId="0" applyNumberFormat="1" applyFont="1" applyFill="1" applyBorder="1"/>
    <xf numFmtId="3" fontId="11" fillId="30" borderId="261" xfId="0" applyNumberFormat="1" applyFont="1" applyFill="1" applyBorder="1"/>
    <xf numFmtId="3" fontId="11" fillId="30" borderId="246" xfId="0" applyNumberFormat="1" applyFont="1" applyFill="1" applyBorder="1"/>
    <xf numFmtId="3" fontId="11" fillId="30" borderId="247" xfId="0" applyNumberFormat="1" applyFont="1" applyFill="1" applyBorder="1"/>
    <xf numFmtId="0" fontId="12" fillId="0" borderId="74" xfId="0" applyFont="1" applyBorder="1"/>
    <xf numFmtId="0" fontId="12" fillId="0" borderId="74" xfId="0" applyFont="1" applyFill="1" applyBorder="1"/>
    <xf numFmtId="3" fontId="12" fillId="0" borderId="74" xfId="0" applyNumberFormat="1" applyFont="1" applyFill="1" applyBorder="1"/>
    <xf numFmtId="3" fontId="11" fillId="70" borderId="194" xfId="0" applyNumberFormat="1" applyFont="1" applyFill="1" applyBorder="1"/>
    <xf numFmtId="3" fontId="11" fillId="70" borderId="1" xfId="0" applyNumberFormat="1" applyFont="1" applyFill="1" applyBorder="1"/>
    <xf numFmtId="0" fontId="15" fillId="0" borderId="1" xfId="0" applyFont="1" applyBorder="1"/>
    <xf numFmtId="0" fontId="15" fillId="0" borderId="21" xfId="0" applyFont="1" applyBorder="1"/>
    <xf numFmtId="3" fontId="15" fillId="0" borderId="194" xfId="0" applyNumberFormat="1" applyFont="1" applyFill="1" applyBorder="1"/>
    <xf numFmtId="3" fontId="15" fillId="0" borderId="1" xfId="0" applyNumberFormat="1" applyFont="1" applyFill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8" borderId="248" xfId="0" applyFont="1" applyFill="1" applyBorder="1" applyAlignment="1">
      <alignment horizontal="center" vertical="center"/>
    </xf>
    <xf numFmtId="0" fontId="5" fillId="28" borderId="91" xfId="0" applyFont="1" applyFill="1" applyBorder="1" applyAlignment="1">
      <alignment horizontal="center" vertical="center"/>
    </xf>
    <xf numFmtId="0" fontId="5" fillId="28" borderId="249" xfId="0" applyFont="1" applyFill="1" applyBorder="1" applyAlignment="1">
      <alignment horizontal="center" vertical="center"/>
    </xf>
    <xf numFmtId="0" fontId="5" fillId="28" borderId="12" xfId="0" applyFont="1" applyFill="1" applyBorder="1" applyAlignment="1">
      <alignment horizontal="center" vertical="center"/>
    </xf>
    <xf numFmtId="0" fontId="5" fillId="28" borderId="77" xfId="0" applyFont="1" applyFill="1" applyBorder="1" applyAlignment="1">
      <alignment horizontal="center" vertical="center"/>
    </xf>
    <xf numFmtId="0" fontId="5" fillId="28" borderId="46" xfId="0" applyFont="1" applyFill="1" applyBorder="1" applyAlignment="1">
      <alignment horizontal="center" vertical="center"/>
    </xf>
    <xf numFmtId="0" fontId="6" fillId="0" borderId="248" xfId="0" applyFont="1" applyBorder="1" applyAlignment="1">
      <alignment vertical="center"/>
    </xf>
    <xf numFmtId="3" fontId="6" fillId="0" borderId="248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4" fillId="64" borderId="24" xfId="0" applyFont="1" applyFill="1" applyBorder="1" applyAlignment="1">
      <alignment vertical="center"/>
    </xf>
    <xf numFmtId="3" fontId="4" fillId="64" borderId="24" xfId="0" applyNumberFormat="1" applyFont="1" applyFill="1" applyBorder="1" applyAlignment="1">
      <alignment vertical="center"/>
    </xf>
    <xf numFmtId="0" fontId="4" fillId="70" borderId="24" xfId="0" applyFont="1" applyFill="1" applyBorder="1" applyAlignment="1">
      <alignment vertical="center"/>
    </xf>
    <xf numFmtId="3" fontId="4" fillId="70" borderId="24" xfId="0" applyNumberFormat="1" applyFont="1" applyFill="1" applyBorder="1" applyAlignment="1">
      <alignment vertical="center"/>
    </xf>
    <xf numFmtId="167" fontId="4" fillId="46" borderId="122" xfId="0" applyNumberFormat="1" applyFont="1" applyFill="1" applyBorder="1" applyAlignment="1" applyProtection="1">
      <alignment vertical="center" readingOrder="1"/>
    </xf>
    <xf numFmtId="167" fontId="4" fillId="46" borderId="126" xfId="0" applyNumberFormat="1" applyFont="1" applyFill="1" applyBorder="1" applyAlignment="1" applyProtection="1">
      <alignment vertical="center" readingOrder="1"/>
    </xf>
    <xf numFmtId="165" fontId="5" fillId="28" borderId="1" xfId="1" applyNumberFormat="1" applyFont="1" applyFill="1" applyBorder="1" applyAlignment="1" applyProtection="1"/>
    <xf numFmtId="165" fontId="5" fillId="56" borderId="1" xfId="1" applyNumberFormat="1" applyFont="1" applyFill="1" applyBorder="1" applyAlignment="1" applyProtection="1"/>
    <xf numFmtId="165" fontId="6" fillId="0" borderId="181" xfId="1" applyNumberFormat="1" applyFont="1" applyFill="1" applyBorder="1" applyAlignment="1" applyProtection="1"/>
    <xf numFmtId="165" fontId="6" fillId="0" borderId="21" xfId="1" applyNumberFormat="1" applyFont="1" applyFill="1" applyBorder="1" applyAlignment="1" applyProtection="1"/>
    <xf numFmtId="165" fontId="10" fillId="23" borderId="21" xfId="2" applyNumberFormat="1" applyFont="1" applyFill="1" applyBorder="1" applyAlignment="1" applyProtection="1"/>
    <xf numFmtId="165" fontId="5" fillId="26" borderId="21" xfId="2" applyNumberFormat="1" applyFont="1" applyFill="1" applyBorder="1" applyAlignment="1" applyProtection="1"/>
    <xf numFmtId="165" fontId="6" fillId="3" borderId="21" xfId="1" applyNumberFormat="1" applyFont="1" applyFill="1" applyBorder="1" applyAlignment="1" applyProtection="1"/>
    <xf numFmtId="165" fontId="10" fillId="53" borderId="21" xfId="2" applyNumberFormat="1" applyFont="1" applyFill="1" applyBorder="1" applyAlignment="1" applyProtection="1"/>
    <xf numFmtId="165" fontId="5" fillId="26" borderId="21" xfId="1" applyNumberFormat="1" applyFont="1" applyFill="1" applyBorder="1" applyAlignment="1" applyProtection="1"/>
    <xf numFmtId="165" fontId="5" fillId="28" borderId="21" xfId="1" applyNumberFormat="1" applyFont="1" applyFill="1" applyBorder="1" applyAlignment="1" applyProtection="1"/>
    <xf numFmtId="165" fontId="10" fillId="23" borderId="194" xfId="2" applyNumberFormat="1" applyFont="1" applyFill="1" applyBorder="1" applyAlignment="1" applyProtection="1"/>
    <xf numFmtId="165" fontId="5" fillId="26" borderId="194" xfId="2" applyNumberFormat="1" applyFont="1" applyFill="1" applyBorder="1" applyAlignment="1" applyProtection="1"/>
    <xf numFmtId="165" fontId="10" fillId="53" borderId="194" xfId="2" applyNumberFormat="1" applyFont="1" applyFill="1" applyBorder="1" applyAlignment="1" applyProtection="1"/>
    <xf numFmtId="165" fontId="5" fillId="3" borderId="194" xfId="2" applyNumberFormat="1" applyFont="1" applyFill="1" applyBorder="1" applyAlignment="1" applyProtection="1"/>
    <xf numFmtId="165" fontId="5" fillId="52" borderId="194" xfId="2" applyNumberFormat="1" applyFont="1" applyFill="1" applyBorder="1" applyAlignment="1" applyProtection="1"/>
    <xf numFmtId="165" fontId="5" fillId="56" borderId="194" xfId="2" applyNumberFormat="1" applyFont="1" applyFill="1" applyBorder="1" applyAlignment="1" applyProtection="1"/>
    <xf numFmtId="165" fontId="5" fillId="0" borderId="252" xfId="2" applyNumberFormat="1" applyFont="1" applyFill="1" applyBorder="1" applyAlignment="1" applyProtection="1"/>
    <xf numFmtId="165" fontId="5" fillId="0" borderId="194" xfId="2" applyNumberFormat="1" applyFont="1" applyFill="1" applyBorder="1" applyAlignment="1" applyProtection="1"/>
    <xf numFmtId="165" fontId="6" fillId="28" borderId="263" xfId="1" applyNumberFormat="1" applyFont="1" applyFill="1" applyBorder="1" applyAlignment="1" applyProtection="1">
      <alignment vertical="center"/>
    </xf>
    <xf numFmtId="165" fontId="5" fillId="42" borderId="264" xfId="1" applyNumberFormat="1" applyFont="1" applyFill="1" applyBorder="1" applyAlignment="1" applyProtection="1">
      <alignment horizontal="center" vertical="center"/>
    </xf>
    <xf numFmtId="49" fontId="5" fillId="28" borderId="139" xfId="1" applyNumberFormat="1" applyFont="1" applyFill="1" applyBorder="1" applyAlignment="1" applyProtection="1">
      <alignment horizontal="center" vertical="center"/>
    </xf>
    <xf numFmtId="49" fontId="5" fillId="28" borderId="16" xfId="1" applyNumberFormat="1" applyFont="1" applyFill="1" applyBorder="1" applyAlignment="1" applyProtection="1">
      <alignment horizontal="center" vertical="center"/>
    </xf>
    <xf numFmtId="49" fontId="5" fillId="28" borderId="93" xfId="1" applyNumberFormat="1" applyFont="1" applyFill="1" applyBorder="1" applyAlignment="1" applyProtection="1">
      <alignment horizontal="center" vertical="center"/>
    </xf>
    <xf numFmtId="165" fontId="5" fillId="50" borderId="144" xfId="1" applyNumberFormat="1" applyFont="1" applyFill="1" applyBorder="1" applyAlignment="1" applyProtection="1">
      <alignment horizontal="center" vertical="center" wrapText="1"/>
    </xf>
    <xf numFmtId="165" fontId="5" fillId="50" borderId="265" xfId="1" applyNumberFormat="1" applyFont="1" applyFill="1" applyBorder="1" applyAlignment="1" applyProtection="1">
      <alignment horizontal="center" vertical="center" wrapText="1"/>
    </xf>
    <xf numFmtId="165" fontId="5" fillId="50" borderId="94" xfId="1" applyNumberFormat="1" applyFont="1" applyFill="1" applyBorder="1" applyAlignment="1" applyProtection="1">
      <alignment horizontal="center" vertical="center" wrapText="1"/>
    </xf>
    <xf numFmtId="165" fontId="43" fillId="60" borderId="1" xfId="2" applyNumberFormat="1" applyFont="1" applyFill="1" applyBorder="1" applyAlignment="1" applyProtection="1"/>
    <xf numFmtId="165" fontId="43" fillId="60" borderId="21" xfId="2" applyNumberFormat="1" applyFont="1" applyFill="1" applyBorder="1" applyAlignment="1" applyProtection="1"/>
    <xf numFmtId="165" fontId="10" fillId="60" borderId="194" xfId="2" applyNumberFormat="1" applyFont="1" applyFill="1" applyBorder="1" applyAlignment="1" applyProtection="1"/>
    <xf numFmtId="0" fontId="5" fillId="0" borderId="21" xfId="0" applyFont="1" applyFill="1" applyBorder="1"/>
    <xf numFmtId="41" fontId="6" fillId="35" borderId="103" xfId="2" applyNumberFormat="1" applyFont="1" applyFill="1" applyBorder="1" applyAlignment="1" applyProtection="1"/>
    <xf numFmtId="41" fontId="6" fillId="15" borderId="58" xfId="2" applyNumberFormat="1" applyFont="1" applyFill="1" applyBorder="1" applyAlignment="1" applyProtection="1"/>
    <xf numFmtId="41" fontId="6" fillId="35" borderId="4" xfId="2" applyNumberFormat="1" applyFont="1" applyFill="1" applyBorder="1" applyAlignment="1" applyProtection="1"/>
    <xf numFmtId="41" fontId="6" fillId="15" borderId="56" xfId="2" applyNumberFormat="1" applyFont="1" applyFill="1" applyBorder="1" applyAlignment="1" applyProtection="1"/>
    <xf numFmtId="41" fontId="10" fillId="23" borderId="4" xfId="2" applyNumberFormat="1" applyFont="1" applyFill="1" applyBorder="1" applyAlignment="1" applyProtection="1"/>
    <xf numFmtId="41" fontId="10" fillId="23" borderId="56" xfId="2" applyNumberFormat="1" applyFont="1" applyFill="1" applyBorder="1" applyAlignment="1" applyProtection="1"/>
    <xf numFmtId="41" fontId="10" fillId="23" borderId="99" xfId="2" applyNumberFormat="1" applyFont="1" applyFill="1" applyBorder="1" applyAlignment="1" applyProtection="1"/>
    <xf numFmtId="41" fontId="10" fillId="23" borderId="8" xfId="2" applyNumberFormat="1" applyFont="1" applyFill="1" applyBorder="1" applyAlignment="1" applyProtection="1"/>
    <xf numFmtId="41" fontId="5" fillId="26" borderId="4" xfId="2" applyNumberFormat="1" applyFont="1" applyFill="1" applyBorder="1" applyAlignment="1" applyProtection="1"/>
    <xf numFmtId="41" fontId="5" fillId="26" borderId="56" xfId="2" applyNumberFormat="1" applyFont="1" applyFill="1" applyBorder="1" applyAlignment="1" applyProtection="1"/>
    <xf numFmtId="41" fontId="5" fillId="26" borderId="99" xfId="2" applyNumberFormat="1" applyFont="1" applyFill="1" applyBorder="1" applyAlignment="1" applyProtection="1"/>
    <xf numFmtId="41" fontId="5" fillId="26" borderId="8" xfId="2" applyNumberFormat="1" applyFont="1" applyFill="1" applyBorder="1" applyAlignment="1" applyProtection="1"/>
    <xf numFmtId="41" fontId="6" fillId="36" borderId="4" xfId="2" applyNumberFormat="1" applyFont="1" applyFill="1" applyBorder="1" applyAlignment="1" applyProtection="1"/>
    <xf numFmtId="41" fontId="6" fillId="44" borderId="56" xfId="2" applyNumberFormat="1" applyFont="1" applyFill="1" applyBorder="1" applyAlignment="1" applyProtection="1"/>
    <xf numFmtId="41" fontId="43" fillId="60" borderId="4" xfId="2" applyNumberFormat="1" applyFont="1" applyFill="1" applyBorder="1" applyAlignment="1" applyProtection="1"/>
    <xf numFmtId="41" fontId="43" fillId="60" borderId="56" xfId="2" applyNumberFormat="1" applyFont="1" applyFill="1" applyBorder="1" applyAlignment="1" applyProtection="1"/>
    <xf numFmtId="41" fontId="43" fillId="60" borderId="99" xfId="2" applyNumberFormat="1" applyFont="1" applyFill="1" applyBorder="1" applyAlignment="1" applyProtection="1"/>
    <xf numFmtId="41" fontId="43" fillId="60" borderId="8" xfId="2" applyNumberFormat="1" applyFont="1" applyFill="1" applyBorder="1" applyAlignment="1" applyProtection="1"/>
    <xf numFmtId="41" fontId="10" fillId="53" borderId="4" xfId="2" applyNumberFormat="1" applyFont="1" applyFill="1" applyBorder="1" applyAlignment="1" applyProtection="1"/>
    <xf numFmtId="41" fontId="10" fillId="53" borderId="56" xfId="2" applyNumberFormat="1" applyFont="1" applyFill="1" applyBorder="1" applyAlignment="1" applyProtection="1"/>
    <xf numFmtId="41" fontId="10" fillId="53" borderId="99" xfId="2" applyNumberFormat="1" applyFont="1" applyFill="1" applyBorder="1" applyAlignment="1" applyProtection="1"/>
    <xf numFmtId="41" fontId="10" fillId="53" borderId="8" xfId="2" applyNumberFormat="1" applyFont="1" applyFill="1" applyBorder="1" applyAlignment="1" applyProtection="1"/>
    <xf numFmtId="41" fontId="6" fillId="15" borderId="192" xfId="2" applyNumberFormat="1" applyFont="1" applyFill="1" applyBorder="1" applyAlignment="1" applyProtection="1"/>
    <xf numFmtId="41" fontId="5" fillId="26" borderId="4" xfId="1" applyNumberFormat="1" applyFont="1" applyFill="1" applyBorder="1" applyAlignment="1" applyProtection="1"/>
    <xf numFmtId="41" fontId="5" fillId="26" borderId="56" xfId="1" applyNumberFormat="1" applyFont="1" applyFill="1" applyBorder="1" applyAlignment="1" applyProtection="1"/>
    <xf numFmtId="41" fontId="5" fillId="26" borderId="99" xfId="1" applyNumberFormat="1" applyFont="1" applyFill="1" applyBorder="1" applyAlignment="1" applyProtection="1"/>
    <xf numFmtId="41" fontId="5" fillId="26" borderId="8" xfId="1" applyNumberFormat="1" applyFont="1" applyFill="1" applyBorder="1" applyAlignment="1" applyProtection="1"/>
    <xf numFmtId="41" fontId="6" fillId="35" borderId="4" xfId="1" applyNumberFormat="1" applyFont="1" applyFill="1" applyBorder="1" applyAlignment="1" applyProtection="1"/>
    <xf numFmtId="41" fontId="6" fillId="15" borderId="56" xfId="1" applyNumberFormat="1" applyFont="1" applyFill="1" applyBorder="1" applyAlignment="1" applyProtection="1"/>
    <xf numFmtId="41" fontId="6" fillId="35" borderId="99" xfId="1" applyNumberFormat="1" applyFont="1" applyFill="1" applyBorder="1" applyAlignment="1" applyProtection="1"/>
    <xf numFmtId="41" fontId="6" fillId="15" borderId="8" xfId="1" applyNumberFormat="1" applyFont="1" applyFill="1" applyBorder="1" applyAlignment="1" applyProtection="1"/>
    <xf numFmtId="41" fontId="5" fillId="26" borderId="13" xfId="1" applyNumberFormat="1" applyFont="1" applyFill="1" applyBorder="1" applyAlignment="1" applyProtection="1"/>
    <xf numFmtId="41" fontId="5" fillId="26" borderId="63" xfId="1" applyNumberFormat="1" applyFont="1" applyFill="1" applyBorder="1" applyAlignment="1" applyProtection="1"/>
    <xf numFmtId="41" fontId="5" fillId="26" borderId="100" xfId="1" applyNumberFormat="1" applyFont="1" applyFill="1" applyBorder="1" applyAlignment="1" applyProtection="1"/>
    <xf numFmtId="41" fontId="5" fillId="26" borderId="19" xfId="1" applyNumberFormat="1" applyFont="1" applyFill="1" applyBorder="1" applyAlignment="1" applyProtection="1"/>
    <xf numFmtId="41" fontId="4" fillId="28" borderId="6" xfId="1" applyNumberFormat="1" applyFont="1" applyFill="1" applyBorder="1" applyAlignment="1" applyProtection="1"/>
    <xf numFmtId="41" fontId="4" fillId="28" borderId="72" xfId="1" applyNumberFormat="1" applyFont="1" applyFill="1" applyBorder="1" applyAlignment="1" applyProtection="1"/>
    <xf numFmtId="41" fontId="4" fillId="28" borderId="101" xfId="1" applyNumberFormat="1" applyFont="1" applyFill="1" applyBorder="1" applyAlignment="1" applyProtection="1"/>
    <xf numFmtId="41" fontId="4" fillId="28" borderId="20" xfId="1" applyNumberFormat="1" applyFont="1" applyFill="1" applyBorder="1" applyAlignment="1" applyProtection="1"/>
    <xf numFmtId="41" fontId="6" fillId="35" borderId="13" xfId="1" applyNumberFormat="1" applyFont="1" applyFill="1" applyBorder="1" applyAlignment="1" applyProtection="1"/>
    <xf numFmtId="41" fontId="6" fillId="15" borderId="63" xfId="1" applyNumberFormat="1" applyFont="1" applyFill="1" applyBorder="1" applyAlignment="1" applyProtection="1"/>
    <xf numFmtId="41" fontId="6" fillId="0" borderId="74" xfId="1" applyNumberFormat="1" applyFont="1" applyFill="1" applyBorder="1" applyAlignment="1" applyProtection="1"/>
    <xf numFmtId="41" fontId="6" fillId="35" borderId="176" xfId="1" applyNumberFormat="1" applyFont="1" applyFill="1" applyBorder="1" applyAlignment="1" applyProtection="1"/>
    <xf numFmtId="41" fontId="6" fillId="15" borderId="188" xfId="1" applyNumberFormat="1" applyFont="1" applyFill="1" applyBorder="1" applyAlignment="1" applyProtection="1"/>
    <xf numFmtId="41" fontId="6" fillId="35" borderId="189" xfId="1" applyNumberFormat="1" applyFont="1" applyFill="1" applyBorder="1" applyAlignment="1" applyProtection="1"/>
    <xf numFmtId="41" fontId="6" fillId="15" borderId="177" xfId="1" applyNumberFormat="1" applyFont="1" applyFill="1" applyBorder="1" applyAlignment="1" applyProtection="1"/>
    <xf numFmtId="41" fontId="6" fillId="35" borderId="174" xfId="1" applyNumberFormat="1" applyFont="1" applyFill="1" applyBorder="1" applyAlignment="1" applyProtection="1"/>
    <xf numFmtId="41" fontId="6" fillId="15" borderId="190" xfId="1" applyNumberFormat="1" applyFont="1" applyFill="1" applyBorder="1" applyAlignment="1" applyProtection="1"/>
    <xf numFmtId="41" fontId="6" fillId="35" borderId="191" xfId="1" applyNumberFormat="1" applyFont="1" applyFill="1" applyBorder="1" applyAlignment="1" applyProtection="1"/>
    <xf numFmtId="41" fontId="6" fillId="15" borderId="178" xfId="1" applyNumberFormat="1" applyFont="1" applyFill="1" applyBorder="1" applyAlignment="1" applyProtection="1"/>
    <xf numFmtId="41" fontId="10" fillId="23" borderId="22" xfId="1" applyNumberFormat="1" applyFont="1" applyFill="1" applyBorder="1" applyAlignment="1" applyProtection="1"/>
    <xf numFmtId="41" fontId="10" fillId="23" borderId="192" xfId="1" applyNumberFormat="1" applyFont="1" applyFill="1" applyBorder="1" applyAlignment="1" applyProtection="1"/>
    <xf numFmtId="41" fontId="10" fillId="23" borderId="193" xfId="1" applyNumberFormat="1" applyFont="1" applyFill="1" applyBorder="1" applyAlignment="1" applyProtection="1"/>
    <xf numFmtId="41" fontId="10" fillId="23" borderId="8" xfId="1" applyNumberFormat="1" applyFont="1" applyFill="1" applyBorder="1" applyAlignment="1" applyProtection="1"/>
    <xf numFmtId="41" fontId="5" fillId="26" borderId="22" xfId="1" applyNumberFormat="1" applyFont="1" applyFill="1" applyBorder="1" applyAlignment="1" applyProtection="1"/>
    <xf numFmtId="41" fontId="5" fillId="26" borderId="192" xfId="1" applyNumberFormat="1" applyFont="1" applyFill="1" applyBorder="1" applyAlignment="1" applyProtection="1"/>
    <xf numFmtId="41" fontId="5" fillId="26" borderId="193" xfId="1" applyNumberFormat="1" applyFont="1" applyFill="1" applyBorder="1" applyAlignment="1" applyProtection="1"/>
    <xf numFmtId="41" fontId="10" fillId="23" borderId="4" xfId="0" applyNumberFormat="1" applyFont="1" applyFill="1" applyBorder="1" applyAlignment="1">
      <alignment vertical="center"/>
    </xf>
    <xf numFmtId="41" fontId="10" fillId="23" borderId="56" xfId="0" applyNumberFormat="1" applyFont="1" applyFill="1" applyBorder="1" applyAlignment="1">
      <alignment vertical="center"/>
    </xf>
    <xf numFmtId="41" fontId="10" fillId="23" borderId="99" xfId="0" applyNumberFormat="1" applyFont="1" applyFill="1" applyBorder="1" applyAlignment="1">
      <alignment vertical="center"/>
    </xf>
    <xf numFmtId="41" fontId="10" fillId="23" borderId="8" xfId="0" applyNumberFormat="1" applyFont="1" applyFill="1" applyBorder="1" applyAlignment="1">
      <alignment vertical="center"/>
    </xf>
    <xf numFmtId="41" fontId="6" fillId="35" borderId="4" xfId="0" applyNumberFormat="1" applyFont="1" applyFill="1" applyBorder="1" applyAlignment="1">
      <alignment vertical="center"/>
    </xf>
    <xf numFmtId="41" fontId="6" fillId="15" borderId="56" xfId="0" applyNumberFormat="1" applyFont="1" applyFill="1" applyBorder="1" applyAlignment="1">
      <alignment vertical="center"/>
    </xf>
    <xf numFmtId="41" fontId="10" fillId="22" borderId="4" xfId="2" applyNumberFormat="1" applyFont="1" applyFill="1" applyBorder="1" applyAlignment="1" applyProtection="1">
      <alignment vertical="center"/>
    </xf>
    <xf numFmtId="41" fontId="10" fillId="22" borderId="56" xfId="2" applyNumberFormat="1" applyFont="1" applyFill="1" applyBorder="1" applyAlignment="1" applyProtection="1">
      <alignment vertical="center"/>
    </xf>
    <xf numFmtId="41" fontId="10" fillId="22" borderId="99" xfId="2" applyNumberFormat="1" applyFont="1" applyFill="1" applyBorder="1" applyAlignment="1" applyProtection="1">
      <alignment vertical="center"/>
    </xf>
    <xf numFmtId="41" fontId="10" fillId="22" borderId="8" xfId="2" applyNumberFormat="1" applyFont="1" applyFill="1" applyBorder="1" applyAlignment="1" applyProtection="1">
      <alignment vertical="center"/>
    </xf>
    <xf numFmtId="41" fontId="5" fillId="24" borderId="4" xfId="2" applyNumberFormat="1" applyFont="1" applyFill="1" applyBorder="1" applyAlignment="1" applyProtection="1">
      <alignment vertical="center"/>
    </xf>
    <xf numFmtId="41" fontId="5" fillId="24" borderId="56" xfId="2" applyNumberFormat="1" applyFont="1" applyFill="1" applyBorder="1" applyAlignment="1" applyProtection="1">
      <alignment vertical="center"/>
    </xf>
    <xf numFmtId="41" fontId="5" fillId="24" borderId="99" xfId="2" applyNumberFormat="1" applyFont="1" applyFill="1" applyBorder="1" applyAlignment="1" applyProtection="1">
      <alignment vertical="center"/>
    </xf>
    <xf numFmtId="41" fontId="5" fillId="24" borderId="8" xfId="2" applyNumberFormat="1" applyFont="1" applyFill="1" applyBorder="1" applyAlignment="1" applyProtection="1">
      <alignment vertical="center"/>
    </xf>
    <xf numFmtId="41" fontId="6" fillId="35" borderId="240" xfId="1" applyNumberFormat="1" applyFont="1" applyFill="1" applyBorder="1" applyAlignment="1" applyProtection="1"/>
    <xf numFmtId="41" fontId="6" fillId="15" borderId="241" xfId="1" applyNumberFormat="1" applyFont="1" applyFill="1" applyBorder="1" applyAlignment="1" applyProtection="1"/>
    <xf numFmtId="41" fontId="5" fillId="26" borderId="194" xfId="1" applyNumberFormat="1" applyFont="1" applyFill="1" applyBorder="1" applyAlignment="1" applyProtection="1"/>
    <xf numFmtId="41" fontId="5" fillId="26" borderId="41" xfId="1" applyNumberFormat="1" applyFont="1" applyFill="1" applyBorder="1" applyAlignment="1" applyProtection="1"/>
    <xf numFmtId="41" fontId="5" fillId="26" borderId="204" xfId="1" applyNumberFormat="1" applyFont="1" applyFill="1" applyBorder="1" applyAlignment="1" applyProtection="1"/>
    <xf numFmtId="41" fontId="6" fillId="35" borderId="209" xfId="1" applyNumberFormat="1" applyFont="1" applyFill="1" applyBorder="1" applyAlignment="1" applyProtection="1"/>
    <xf numFmtId="41" fontId="6" fillId="15" borderId="210" xfId="1" applyNumberFormat="1" applyFont="1" applyFill="1" applyBorder="1" applyAlignment="1" applyProtection="1"/>
    <xf numFmtId="41" fontId="6" fillId="35" borderId="205" xfId="1" applyNumberFormat="1" applyFont="1" applyFill="1" applyBorder="1" applyAlignment="1" applyProtection="1"/>
    <xf numFmtId="41" fontId="6" fillId="15" borderId="206" xfId="1" applyNumberFormat="1" applyFont="1" applyFill="1" applyBorder="1" applyAlignment="1" applyProtection="1"/>
    <xf numFmtId="41" fontId="6" fillId="0" borderId="92" xfId="0" applyNumberFormat="1" applyFont="1" applyFill="1" applyBorder="1"/>
    <xf numFmtId="41" fontId="6" fillId="0" borderId="0" xfId="0" applyNumberFormat="1" applyFont="1" applyFill="1"/>
    <xf numFmtId="41" fontId="5" fillId="19" borderId="33" xfId="2" applyNumberFormat="1" applyFont="1" applyFill="1" applyBorder="1" applyAlignment="1" applyProtection="1"/>
    <xf numFmtId="41" fontId="5" fillId="19" borderId="27" xfId="2" applyNumberFormat="1" applyFont="1" applyFill="1" applyBorder="1" applyAlignment="1" applyProtection="1"/>
    <xf numFmtId="41" fontId="10" fillId="23" borderId="27" xfId="2" applyNumberFormat="1" applyFont="1" applyFill="1" applyBorder="1" applyAlignment="1" applyProtection="1"/>
    <xf numFmtId="41" fontId="5" fillId="26" borderId="27" xfId="2" applyNumberFormat="1" applyFont="1" applyFill="1" applyBorder="1" applyAlignment="1" applyProtection="1"/>
    <xf numFmtId="41" fontId="10" fillId="62" borderId="27" xfId="2" applyNumberFormat="1" applyFont="1" applyFill="1" applyBorder="1" applyAlignment="1" applyProtection="1"/>
    <xf numFmtId="41" fontId="5" fillId="26" borderId="31" xfId="2" applyNumberFormat="1" applyFont="1" applyFill="1" applyBorder="1" applyAlignment="1" applyProtection="1"/>
    <xf numFmtId="41" fontId="4" fillId="28" borderId="24" xfId="2" applyNumberFormat="1" applyFont="1" applyFill="1" applyBorder="1" applyAlignment="1" applyProtection="1"/>
    <xf numFmtId="41" fontId="5" fillId="19" borderId="173" xfId="2" applyNumberFormat="1" applyFont="1" applyFill="1" applyBorder="1" applyAlignment="1" applyProtection="1"/>
    <xf numFmtId="41" fontId="5" fillId="19" borderId="31" xfId="2" applyNumberFormat="1" applyFont="1" applyFill="1" applyBorder="1" applyAlignment="1" applyProtection="1"/>
    <xf numFmtId="41" fontId="5" fillId="19" borderId="33" xfId="1" applyNumberFormat="1" applyFont="1" applyFill="1" applyBorder="1" applyAlignment="1" applyProtection="1"/>
    <xf numFmtId="41" fontId="5" fillId="19" borderId="27" xfId="1" applyNumberFormat="1" applyFont="1" applyFill="1" applyBorder="1" applyAlignment="1" applyProtection="1"/>
    <xf numFmtId="41" fontId="10" fillId="23" borderId="27" xfId="1" applyNumberFormat="1" applyFont="1" applyFill="1" applyBorder="1" applyAlignment="1" applyProtection="1"/>
    <xf numFmtId="41" fontId="5" fillId="26" borderId="27" xfId="1" applyNumberFormat="1" applyFont="1" applyFill="1" applyBorder="1" applyAlignment="1" applyProtection="1"/>
    <xf numFmtId="41" fontId="10" fillId="22" borderId="27" xfId="2" applyNumberFormat="1" applyFont="1" applyFill="1" applyBorder="1" applyAlignment="1" applyProtection="1">
      <alignment vertical="center"/>
    </xf>
    <xf numFmtId="41" fontId="5" fillId="21" borderId="27" xfId="2" applyNumberFormat="1" applyFont="1" applyFill="1" applyBorder="1" applyAlignment="1" applyProtection="1">
      <alignment vertical="center"/>
    </xf>
    <xf numFmtId="41" fontId="5" fillId="51" borderId="27" xfId="2" applyNumberFormat="1" applyFont="1" applyFill="1" applyBorder="1" applyAlignment="1" applyProtection="1">
      <alignment vertical="center"/>
    </xf>
    <xf numFmtId="41" fontId="5" fillId="24" borderId="27" xfId="2" applyNumberFormat="1" applyFont="1" applyFill="1" applyBorder="1" applyAlignment="1" applyProtection="1">
      <alignment vertical="center"/>
    </xf>
    <xf numFmtId="41" fontId="10" fillId="63" borderId="27" xfId="2" applyNumberFormat="1" applyFont="1" applyFill="1" applyBorder="1" applyAlignment="1" applyProtection="1">
      <alignment vertical="center"/>
    </xf>
    <xf numFmtId="41" fontId="5" fillId="26" borderId="31" xfId="1" applyNumberFormat="1" applyFont="1" applyFill="1" applyBorder="1" applyAlignment="1" applyProtection="1"/>
    <xf numFmtId="41" fontId="4" fillId="28" borderId="24" xfId="1" applyNumberFormat="1" applyFont="1" applyFill="1" applyBorder="1" applyAlignment="1" applyProtection="1"/>
    <xf numFmtId="41" fontId="5" fillId="19" borderId="173" xfId="1" applyNumberFormat="1" applyFont="1" applyFill="1" applyBorder="1" applyAlignment="1" applyProtection="1"/>
    <xf numFmtId="41" fontId="5" fillId="19" borderId="31" xfId="1" applyNumberFormat="1" applyFont="1" applyFill="1" applyBorder="1" applyAlignment="1" applyProtection="1"/>
    <xf numFmtId="41" fontId="4" fillId="19" borderId="24" xfId="1" applyNumberFormat="1" applyFont="1" applyFill="1" applyBorder="1" applyAlignment="1" applyProtection="1"/>
    <xf numFmtId="0" fontId="4" fillId="52" borderId="7" xfId="4" applyFont="1" applyFill="1" applyBorder="1"/>
    <xf numFmtId="0" fontId="4" fillId="26" borderId="42" xfId="4" applyFont="1" applyFill="1" applyBorder="1"/>
    <xf numFmtId="41" fontId="4" fillId="21" borderId="173" xfId="4" applyNumberFormat="1" applyFont="1" applyFill="1" applyBorder="1"/>
    <xf numFmtId="41" fontId="9" fillId="35" borderId="148" xfId="0" applyNumberFormat="1" applyFont="1" applyFill="1" applyBorder="1"/>
    <xf numFmtId="41" fontId="9" fillId="15" borderId="156" xfId="0" applyNumberFormat="1" applyFont="1" applyFill="1" applyBorder="1"/>
    <xf numFmtId="41" fontId="4" fillId="24" borderId="27" xfId="4" applyNumberFormat="1" applyFont="1" applyFill="1" applyBorder="1"/>
    <xf numFmtId="41" fontId="4" fillId="24" borderId="22" xfId="4" applyNumberFormat="1" applyFont="1" applyFill="1" applyBorder="1"/>
    <xf numFmtId="41" fontId="4" fillId="24" borderId="106" xfId="4" applyNumberFormat="1" applyFont="1" applyFill="1" applyBorder="1"/>
    <xf numFmtId="41" fontId="4" fillId="24" borderId="158" xfId="4" applyNumberFormat="1" applyFont="1" applyFill="1" applyBorder="1"/>
    <xf numFmtId="41" fontId="4" fillId="24" borderId="38" xfId="4" applyNumberFormat="1" applyFont="1" applyFill="1" applyBorder="1"/>
    <xf numFmtId="41" fontId="4" fillId="21" borderId="27" xfId="4" applyNumberFormat="1" applyFont="1" applyFill="1" applyBorder="1"/>
    <xf numFmtId="41" fontId="9" fillId="35" borderId="126" xfId="0" applyNumberFormat="1" applyFont="1" applyFill="1" applyBorder="1"/>
    <xf numFmtId="41" fontId="9" fillId="15" borderId="159" xfId="0" applyNumberFormat="1" applyFont="1" applyFill="1" applyBorder="1"/>
    <xf numFmtId="41" fontId="4" fillId="24" borderId="27" xfId="1" applyNumberFormat="1" applyFont="1" applyFill="1" applyBorder="1" applyAlignment="1" applyProtection="1"/>
    <xf numFmtId="41" fontId="4" fillId="24" borderId="22" xfId="1" applyNumberFormat="1" applyFont="1" applyFill="1" applyBorder="1" applyAlignment="1" applyProtection="1"/>
    <xf numFmtId="41" fontId="4" fillId="24" borderId="106" xfId="1" applyNumberFormat="1" applyFont="1" applyFill="1" applyBorder="1" applyAlignment="1" applyProtection="1"/>
    <xf numFmtId="41" fontId="4" fillId="24" borderId="158" xfId="1" applyNumberFormat="1" applyFont="1" applyFill="1" applyBorder="1" applyAlignment="1" applyProtection="1"/>
    <xf numFmtId="41" fontId="4" fillId="24" borderId="38" xfId="1" applyNumberFormat="1" applyFont="1" applyFill="1" applyBorder="1" applyAlignment="1" applyProtection="1"/>
    <xf numFmtId="41" fontId="4" fillId="24" borderId="31" xfId="4" applyNumberFormat="1" applyFont="1" applyFill="1" applyBorder="1"/>
    <xf numFmtId="41" fontId="4" fillId="26" borderId="132" xfId="0" applyNumberFormat="1" applyFont="1" applyFill="1" applyBorder="1"/>
    <xf numFmtId="41" fontId="4" fillId="26" borderId="161" xfId="0" applyNumberFormat="1" applyFont="1" applyFill="1" applyBorder="1"/>
    <xf numFmtId="41" fontId="4" fillId="50" borderId="24" xfId="1" applyNumberFormat="1" applyFont="1" applyFill="1" applyBorder="1" applyAlignment="1" applyProtection="1"/>
    <xf numFmtId="41" fontId="4" fillId="50" borderId="74" xfId="1" applyNumberFormat="1" applyFont="1" applyFill="1" applyBorder="1" applyAlignment="1" applyProtection="1"/>
    <xf numFmtId="41" fontId="4" fillId="50" borderId="110" xfId="1" applyNumberFormat="1" applyFont="1" applyFill="1" applyBorder="1" applyAlignment="1" applyProtection="1"/>
    <xf numFmtId="41" fontId="4" fillId="50" borderId="163" xfId="1" applyNumberFormat="1" applyFont="1" applyFill="1" applyBorder="1" applyAlignment="1" applyProtection="1"/>
    <xf numFmtId="41" fontId="4" fillId="50" borderId="54" xfId="1" applyNumberFormat="1" applyFont="1" applyFill="1" applyBorder="1" applyAlignment="1" applyProtection="1"/>
    <xf numFmtId="41" fontId="9" fillId="0" borderId="0" xfId="0" applyNumberFormat="1" applyFont="1"/>
    <xf numFmtId="41" fontId="4" fillId="51" borderId="173" xfId="1" applyNumberFormat="1" applyFont="1" applyFill="1" applyBorder="1" applyAlignment="1" applyProtection="1"/>
    <xf numFmtId="41" fontId="9" fillId="35" borderId="84" xfId="0" applyNumberFormat="1" applyFont="1" applyFill="1" applyBorder="1"/>
    <xf numFmtId="41" fontId="9" fillId="15" borderId="166" xfId="0" applyNumberFormat="1" applyFont="1" applyFill="1" applyBorder="1"/>
    <xf numFmtId="41" fontId="4" fillId="25" borderId="27" xfId="1" applyNumberFormat="1" applyFont="1" applyFill="1" applyBorder="1" applyAlignment="1" applyProtection="1"/>
    <xf numFmtId="41" fontId="4" fillId="26" borderId="122" xfId="0" applyNumberFormat="1" applyFont="1" applyFill="1" applyBorder="1"/>
    <xf numFmtId="41" fontId="4" fillId="26" borderId="168" xfId="0" applyNumberFormat="1" applyFont="1" applyFill="1" applyBorder="1"/>
    <xf numFmtId="41" fontId="4" fillId="26" borderId="124" xfId="0" applyNumberFormat="1" applyFont="1" applyFill="1" applyBorder="1"/>
    <xf numFmtId="41" fontId="4" fillId="26" borderId="142" xfId="0" applyNumberFormat="1" applyFont="1" applyFill="1" applyBorder="1"/>
    <xf numFmtId="41" fontId="4" fillId="51" borderId="27" xfId="1" applyNumberFormat="1" applyFont="1" applyFill="1" applyBorder="1" applyAlignment="1" applyProtection="1"/>
    <xf numFmtId="41" fontId="9" fillId="35" borderId="122" xfId="0" applyNumberFormat="1" applyFont="1" applyFill="1" applyBorder="1"/>
    <xf numFmtId="41" fontId="9" fillId="15" borderId="168" xfId="0" applyNumberFormat="1" applyFont="1" applyFill="1" applyBorder="1"/>
    <xf numFmtId="41" fontId="4" fillId="51" borderId="27" xfId="1" applyNumberFormat="1" applyFont="1" applyFill="1" applyBorder="1" applyAlignment="1" applyProtection="1">
      <alignment vertical="top"/>
    </xf>
    <xf numFmtId="41" fontId="4" fillId="25" borderId="31" xfId="1" applyNumberFormat="1" applyFont="1" applyFill="1" applyBorder="1" applyAlignment="1" applyProtection="1"/>
    <xf numFmtId="41" fontId="4" fillId="26" borderId="83" xfId="0" applyNumberFormat="1" applyFont="1" applyFill="1" applyBorder="1"/>
    <xf numFmtId="41" fontId="4" fillId="26" borderId="169" xfId="0" applyNumberFormat="1" applyFont="1" applyFill="1" applyBorder="1"/>
    <xf numFmtId="41" fontId="4" fillId="26" borderId="131" xfId="0" applyNumberFormat="1" applyFont="1" applyFill="1" applyBorder="1"/>
    <xf numFmtId="41" fontId="4" fillId="26" borderId="143" xfId="0" applyNumberFormat="1" applyFont="1" applyFill="1" applyBorder="1"/>
    <xf numFmtId="41" fontId="17" fillId="43" borderId="24" xfId="1" applyNumberFormat="1" applyFont="1" applyFill="1" applyBorder="1" applyAlignment="1" applyProtection="1"/>
    <xf numFmtId="41" fontId="17" fillId="28" borderId="165" xfId="1" applyNumberFormat="1" applyFont="1" applyFill="1" applyBorder="1" applyAlignment="1" applyProtection="1"/>
    <xf numFmtId="41" fontId="17" fillId="28" borderId="170" xfId="0" applyNumberFormat="1" applyFont="1" applyFill="1" applyBorder="1"/>
    <xf numFmtId="41" fontId="17" fillId="28" borderId="171" xfId="1" applyNumberFormat="1" applyFont="1" applyFill="1" applyBorder="1" applyAlignment="1" applyProtection="1"/>
    <xf numFmtId="41" fontId="17" fillId="28" borderId="164" xfId="0" applyNumberFormat="1" applyFont="1" applyFill="1" applyBorder="1"/>
    <xf numFmtId="41" fontId="5" fillId="51" borderId="33" xfId="2" applyNumberFormat="1" applyFont="1" applyFill="1" applyBorder="1" applyAlignment="1" applyProtection="1">
      <alignment vertical="center"/>
    </xf>
    <xf numFmtId="41" fontId="10" fillId="61" borderId="27" xfId="2" applyNumberFormat="1" applyFont="1" applyFill="1" applyBorder="1" applyAlignment="1" applyProtection="1">
      <alignment vertical="center"/>
    </xf>
    <xf numFmtId="41" fontId="5" fillId="19" borderId="27" xfId="2" applyNumberFormat="1" applyFont="1" applyFill="1" applyBorder="1" applyAlignment="1" applyProtection="1">
      <alignment vertical="center"/>
    </xf>
    <xf numFmtId="41" fontId="5" fillId="54" borderId="27" xfId="2" applyNumberFormat="1" applyFont="1" applyFill="1" applyBorder="1" applyAlignment="1" applyProtection="1">
      <alignment vertical="center"/>
    </xf>
    <xf numFmtId="41" fontId="5" fillId="24" borderId="31" xfId="2" applyNumberFormat="1" applyFont="1" applyFill="1" applyBorder="1" applyAlignment="1" applyProtection="1">
      <alignment vertical="center"/>
    </xf>
    <xf numFmtId="41" fontId="5" fillId="24" borderId="13" xfId="2" applyNumberFormat="1" applyFont="1" applyFill="1" applyBorder="1" applyAlignment="1" applyProtection="1">
      <alignment vertical="center"/>
    </xf>
    <xf numFmtId="41" fontId="5" fillId="24" borderId="63" xfId="2" applyNumberFormat="1" applyFont="1" applyFill="1" applyBorder="1" applyAlignment="1" applyProtection="1">
      <alignment vertical="center"/>
    </xf>
    <xf numFmtId="41" fontId="5" fillId="24" borderId="100" xfId="2" applyNumberFormat="1" applyFont="1" applyFill="1" applyBorder="1" applyAlignment="1" applyProtection="1">
      <alignment vertical="center"/>
    </xf>
    <xf numFmtId="41" fontId="5" fillId="24" borderId="19" xfId="2" applyNumberFormat="1" applyFont="1" applyFill="1" applyBorder="1" applyAlignment="1" applyProtection="1">
      <alignment vertical="center"/>
    </xf>
    <xf numFmtId="41" fontId="4" fillId="29" borderId="24" xfId="2" applyNumberFormat="1" applyFont="1" applyFill="1" applyBorder="1" applyAlignment="1" applyProtection="1">
      <alignment vertical="center"/>
    </xf>
    <xf numFmtId="41" fontId="4" fillId="29" borderId="6" xfId="2" applyNumberFormat="1" applyFont="1" applyFill="1" applyBorder="1" applyAlignment="1" applyProtection="1">
      <alignment vertical="center"/>
    </xf>
    <xf numFmtId="41" fontId="4" fillId="29" borderId="72" xfId="2" applyNumberFormat="1" applyFont="1" applyFill="1" applyBorder="1" applyAlignment="1" applyProtection="1">
      <alignment vertical="center"/>
    </xf>
    <xf numFmtId="41" fontId="4" fillId="29" borderId="101" xfId="2" applyNumberFormat="1" applyFont="1" applyFill="1" applyBorder="1" applyAlignment="1" applyProtection="1">
      <alignment vertical="center"/>
    </xf>
    <xf numFmtId="41" fontId="4" fillId="29" borderId="20" xfId="2" applyNumberFormat="1" applyFont="1" applyFill="1" applyBorder="1" applyAlignment="1" applyProtection="1">
      <alignment vertical="center"/>
    </xf>
    <xf numFmtId="41" fontId="5" fillId="51" borderId="173" xfId="2" applyNumberFormat="1" applyFont="1" applyFill="1" applyBorder="1" applyAlignment="1" applyProtection="1">
      <alignment vertical="center"/>
    </xf>
    <xf numFmtId="41" fontId="5" fillId="51" borderId="28" xfId="2" applyNumberFormat="1" applyFont="1" applyFill="1" applyBorder="1" applyAlignment="1" applyProtection="1">
      <alignment vertical="center"/>
    </xf>
    <xf numFmtId="41" fontId="5" fillId="51" borderId="31" xfId="2" applyNumberFormat="1" applyFont="1" applyFill="1" applyBorder="1" applyAlignment="1" applyProtection="1">
      <alignment vertical="center"/>
    </xf>
    <xf numFmtId="41" fontId="5" fillId="0" borderId="92" xfId="2" applyNumberFormat="1" applyFont="1" applyFill="1" applyBorder="1" applyAlignment="1" applyProtection="1">
      <alignment vertical="center"/>
    </xf>
    <xf numFmtId="41" fontId="5" fillId="21" borderId="33" xfId="2" applyNumberFormat="1" applyFont="1" applyFill="1" applyBorder="1" applyAlignment="1" applyProtection="1">
      <alignment vertical="center"/>
    </xf>
    <xf numFmtId="41" fontId="4" fillId="20" borderId="24" xfId="2" applyNumberFormat="1" applyFont="1" applyFill="1" applyBorder="1" applyAlignment="1" applyProtection="1">
      <alignment vertical="center"/>
    </xf>
    <xf numFmtId="41" fontId="5" fillId="51" borderId="33" xfId="2" applyNumberFormat="1" applyFont="1" applyFill="1" applyBorder="1" applyAlignment="1" applyProtection="1"/>
    <xf numFmtId="41" fontId="6" fillId="35" borderId="227" xfId="0" applyNumberFormat="1" applyFont="1" applyFill="1" applyBorder="1"/>
    <xf numFmtId="41" fontId="6" fillId="15" borderId="228" xfId="0" applyNumberFormat="1" applyFont="1" applyFill="1" applyBorder="1"/>
    <xf numFmtId="41" fontId="5" fillId="51" borderId="27" xfId="2" applyNumberFormat="1" applyFont="1" applyFill="1" applyBorder="1" applyAlignment="1" applyProtection="1"/>
    <xf numFmtId="41" fontId="6" fillId="35" borderId="222" xfId="0" applyNumberFormat="1" applyFont="1" applyFill="1" applyBorder="1"/>
    <xf numFmtId="41" fontId="6" fillId="15" borderId="225" xfId="0" applyNumberFormat="1" applyFont="1" applyFill="1" applyBorder="1"/>
    <xf numFmtId="41" fontId="10" fillId="22" borderId="27" xfId="2" applyNumberFormat="1" applyFont="1" applyFill="1" applyBorder="1" applyAlignment="1" applyProtection="1"/>
    <xf numFmtId="41" fontId="10" fillId="22" borderId="4" xfId="2" applyNumberFormat="1" applyFont="1" applyFill="1" applyBorder="1" applyAlignment="1" applyProtection="1"/>
    <xf numFmtId="41" fontId="10" fillId="22" borderId="56" xfId="2" applyNumberFormat="1" applyFont="1" applyFill="1" applyBorder="1" applyAlignment="1" applyProtection="1"/>
    <xf numFmtId="41" fontId="10" fillId="22" borderId="99" xfId="2" applyNumberFormat="1" applyFont="1" applyFill="1" applyBorder="1" applyAlignment="1" applyProtection="1"/>
    <xf numFmtId="41" fontId="10" fillId="22" borderId="8" xfId="2" applyNumberFormat="1" applyFont="1" applyFill="1" applyBorder="1" applyAlignment="1" applyProtection="1"/>
    <xf numFmtId="41" fontId="5" fillId="24" borderId="27" xfId="2" applyNumberFormat="1" applyFont="1" applyFill="1" applyBorder="1" applyAlignment="1" applyProtection="1"/>
    <xf numFmtId="41" fontId="5" fillId="24" borderId="4" xfId="2" applyNumberFormat="1" applyFont="1" applyFill="1" applyBorder="1" applyAlignment="1" applyProtection="1"/>
    <xf numFmtId="41" fontId="5" fillId="24" borderId="56" xfId="2" applyNumberFormat="1" applyFont="1" applyFill="1" applyBorder="1" applyAlignment="1" applyProtection="1"/>
    <xf numFmtId="41" fontId="5" fillId="24" borderId="99" xfId="2" applyNumberFormat="1" applyFont="1" applyFill="1" applyBorder="1" applyAlignment="1" applyProtection="1"/>
    <xf numFmtId="41" fontId="5" fillId="24" borderId="8" xfId="2" applyNumberFormat="1" applyFont="1" applyFill="1" applyBorder="1" applyAlignment="1" applyProtection="1"/>
    <xf numFmtId="41" fontId="10" fillId="61" borderId="27" xfId="2" applyNumberFormat="1" applyFont="1" applyFill="1" applyBorder="1" applyAlignment="1" applyProtection="1"/>
    <xf numFmtId="41" fontId="43" fillId="62" borderId="222" xfId="0" applyNumberFormat="1" applyFont="1" applyFill="1" applyBorder="1"/>
    <xf numFmtId="41" fontId="43" fillId="62" borderId="225" xfId="0" applyNumberFormat="1" applyFont="1" applyFill="1" applyBorder="1"/>
    <xf numFmtId="41" fontId="43" fillId="62" borderId="226" xfId="0" applyNumberFormat="1" applyFont="1" applyFill="1" applyBorder="1"/>
    <xf numFmtId="41" fontId="43" fillId="62" borderId="231" xfId="0" applyNumberFormat="1" applyFont="1" applyFill="1" applyBorder="1"/>
    <xf numFmtId="41" fontId="5" fillId="21" borderId="27" xfId="2" applyNumberFormat="1" applyFont="1" applyFill="1" applyBorder="1" applyAlignment="1" applyProtection="1"/>
    <xf numFmtId="41" fontId="6" fillId="35" borderId="268" xfId="0" applyNumberFormat="1" applyFont="1" applyFill="1" applyBorder="1"/>
    <xf numFmtId="41" fontId="6" fillId="15" borderId="269" xfId="0" applyNumberFormat="1" applyFont="1" applyFill="1" applyBorder="1"/>
    <xf numFmtId="41" fontId="6" fillId="35" borderId="200" xfId="0" applyNumberFormat="1" applyFont="1" applyFill="1" applyBorder="1"/>
    <xf numFmtId="41" fontId="6" fillId="15" borderId="201" xfId="0" applyNumberFormat="1" applyFont="1" applyFill="1" applyBorder="1"/>
    <xf numFmtId="41" fontId="6" fillId="35" borderId="242" xfId="0" applyNumberFormat="1" applyFont="1" applyFill="1" applyBorder="1"/>
    <xf numFmtId="41" fontId="6" fillId="15" borderId="243" xfId="0" applyNumberFormat="1" applyFont="1" applyFill="1" applyBorder="1"/>
    <xf numFmtId="41" fontId="5" fillId="26" borderId="222" xfId="0" applyNumberFormat="1" applyFont="1" applyFill="1" applyBorder="1"/>
    <xf numFmtId="41" fontId="5" fillId="26" borderId="225" xfId="0" applyNumberFormat="1" applyFont="1" applyFill="1" applyBorder="1"/>
    <xf numFmtId="41" fontId="5" fillId="26" borderId="226" xfId="0" applyNumberFormat="1" applyFont="1" applyFill="1" applyBorder="1"/>
    <xf numFmtId="41" fontId="5" fillId="26" borderId="231" xfId="0" applyNumberFormat="1" applyFont="1" applyFill="1" applyBorder="1"/>
    <xf numFmtId="41" fontId="5" fillId="54" borderId="27" xfId="2" applyNumberFormat="1" applyFont="1" applyFill="1" applyBorder="1" applyAlignment="1" applyProtection="1"/>
    <xf numFmtId="41" fontId="5" fillId="24" borderId="31" xfId="2" applyNumberFormat="1" applyFont="1" applyFill="1" applyBorder="1" applyAlignment="1" applyProtection="1"/>
    <xf numFmtId="41" fontId="5" fillId="24" borderId="13" xfId="2" applyNumberFormat="1" applyFont="1" applyFill="1" applyBorder="1" applyAlignment="1" applyProtection="1"/>
    <xf numFmtId="41" fontId="5" fillId="24" borderId="63" xfId="2" applyNumberFormat="1" applyFont="1" applyFill="1" applyBorder="1" applyAlignment="1" applyProtection="1"/>
    <xf numFmtId="41" fontId="5" fillId="24" borderId="100" xfId="2" applyNumberFormat="1" applyFont="1" applyFill="1" applyBorder="1" applyAlignment="1" applyProtection="1"/>
    <xf numFmtId="41" fontId="5" fillId="24" borderId="19" xfId="2" applyNumberFormat="1" applyFont="1" applyFill="1" applyBorder="1" applyAlignment="1" applyProtection="1"/>
    <xf numFmtId="41" fontId="4" fillId="29" borderId="24" xfId="2" applyNumberFormat="1" applyFont="1" applyFill="1" applyBorder="1" applyAlignment="1" applyProtection="1"/>
    <xf numFmtId="41" fontId="4" fillId="29" borderId="6" xfId="2" applyNumberFormat="1" applyFont="1" applyFill="1" applyBorder="1" applyAlignment="1" applyProtection="1"/>
    <xf numFmtId="41" fontId="4" fillId="29" borderId="72" xfId="2" applyNumberFormat="1" applyFont="1" applyFill="1" applyBorder="1" applyAlignment="1" applyProtection="1"/>
    <xf numFmtId="41" fontId="4" fillId="29" borderId="101" xfId="2" applyNumberFormat="1" applyFont="1" applyFill="1" applyBorder="1" applyAlignment="1" applyProtection="1"/>
    <xf numFmtId="41" fontId="4" fillId="29" borderId="20" xfId="2" applyNumberFormat="1" applyFont="1" applyFill="1" applyBorder="1" applyAlignment="1" applyProtection="1"/>
    <xf numFmtId="41" fontId="5" fillId="51" borderId="173" xfId="2" applyNumberFormat="1" applyFont="1" applyFill="1" applyBorder="1" applyAlignment="1" applyProtection="1"/>
    <xf numFmtId="41" fontId="6" fillId="35" borderId="221" xfId="0" applyNumberFormat="1" applyFont="1" applyFill="1" applyBorder="1"/>
    <xf numFmtId="41" fontId="6" fillId="15" borderId="223" xfId="0" applyNumberFormat="1" applyFont="1" applyFill="1" applyBorder="1"/>
    <xf numFmtId="41" fontId="5" fillId="51" borderId="31" xfId="2" applyNumberFormat="1" applyFont="1" applyFill="1" applyBorder="1" applyAlignment="1" applyProtection="1"/>
    <xf numFmtId="41" fontId="6" fillId="35" borderId="234" xfId="0" applyNumberFormat="1" applyFont="1" applyFill="1" applyBorder="1"/>
    <xf numFmtId="41" fontId="6" fillId="15" borderId="235" xfId="0" applyNumberFormat="1" applyFont="1" applyFill="1" applyBorder="1"/>
    <xf numFmtId="41" fontId="5" fillId="0" borderId="0" xfId="2" applyNumberFormat="1" applyFont="1" applyFill="1" applyBorder="1" applyAlignment="1" applyProtection="1"/>
    <xf numFmtId="41" fontId="6" fillId="0" borderId="0" xfId="0" applyNumberFormat="1" applyFont="1" applyFill="1" applyBorder="1"/>
    <xf numFmtId="41" fontId="5" fillId="21" borderId="33" xfId="2" applyNumberFormat="1" applyFont="1" applyFill="1" applyBorder="1" applyAlignment="1" applyProtection="1"/>
    <xf numFmtId="41" fontId="10" fillId="23" borderId="222" xfId="0" applyNumberFormat="1" applyFont="1" applyFill="1" applyBorder="1"/>
    <xf numFmtId="41" fontId="10" fillId="23" borderId="225" xfId="0" applyNumberFormat="1" applyFont="1" applyFill="1" applyBorder="1"/>
    <xf numFmtId="41" fontId="10" fillId="23" borderId="226" xfId="0" applyNumberFormat="1" applyFont="1" applyFill="1" applyBorder="1"/>
    <xf numFmtId="41" fontId="10" fillId="23" borderId="231" xfId="0" applyNumberFormat="1" applyFont="1" applyFill="1" applyBorder="1"/>
    <xf numFmtId="41" fontId="10" fillId="63" borderId="27" xfId="2" applyNumberFormat="1" applyFont="1" applyFill="1" applyBorder="1" applyAlignment="1" applyProtection="1"/>
    <xf numFmtId="41" fontId="5" fillId="26" borderId="234" xfId="0" applyNumberFormat="1" applyFont="1" applyFill="1" applyBorder="1"/>
    <xf numFmtId="41" fontId="5" fillId="26" borderId="235" xfId="0" applyNumberFormat="1" applyFont="1" applyFill="1" applyBorder="1"/>
    <xf numFmtId="41" fontId="5" fillId="26" borderId="236" xfId="0" applyNumberFormat="1" applyFont="1" applyFill="1" applyBorder="1"/>
    <xf numFmtId="41" fontId="5" fillId="26" borderId="237" xfId="0" applyNumberFormat="1" applyFont="1" applyFill="1" applyBorder="1"/>
    <xf numFmtId="41" fontId="5" fillId="59" borderId="27" xfId="7" applyNumberFormat="1" applyFont="1" applyFill="1" applyBorder="1" applyAlignment="1" applyProtection="1"/>
    <xf numFmtId="41" fontId="5" fillId="0" borderId="0" xfId="0" applyNumberFormat="1" applyFont="1" applyFill="1" applyBorder="1"/>
    <xf numFmtId="41" fontId="4" fillId="20" borderId="24" xfId="2" applyNumberFormat="1" applyFont="1" applyFill="1" applyBorder="1" applyAlignment="1" applyProtection="1"/>
    <xf numFmtId="41" fontId="5" fillId="0" borderId="0" xfId="0" applyNumberFormat="1" applyFont="1"/>
    <xf numFmtId="41" fontId="6" fillId="0" borderId="0" xfId="0" applyNumberFormat="1" applyFont="1"/>
    <xf numFmtId="0" fontId="16" fillId="20" borderId="47" xfId="0" applyFont="1" applyFill="1" applyBorder="1" applyAlignment="1">
      <alignment horizontal="center" vertical="center"/>
    </xf>
    <xf numFmtId="0" fontId="16" fillId="20" borderId="12" xfId="0" applyFont="1" applyFill="1" applyBorder="1" applyAlignment="1">
      <alignment horizontal="center" vertical="center"/>
    </xf>
    <xf numFmtId="0" fontId="16" fillId="20" borderId="46" xfId="0" applyFont="1" applyFill="1" applyBorder="1" applyAlignment="1">
      <alignment horizontal="center" vertical="center"/>
    </xf>
    <xf numFmtId="0" fontId="14" fillId="17" borderId="32" xfId="0" applyFont="1" applyFill="1" applyBorder="1" applyAlignment="1">
      <alignment horizontal="center" vertical="center"/>
    </xf>
    <xf numFmtId="0" fontId="16" fillId="33" borderId="47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46" xfId="0" applyFont="1" applyFill="1" applyBorder="1" applyAlignment="1">
      <alignment horizontal="center" vertical="center"/>
    </xf>
    <xf numFmtId="0" fontId="16" fillId="31" borderId="32" xfId="0" applyFont="1" applyFill="1" applyBorder="1" applyAlignment="1">
      <alignment horizontal="center" vertical="center"/>
    </xf>
    <xf numFmtId="0" fontId="16" fillId="39" borderId="47" xfId="0" applyFont="1" applyFill="1" applyBorder="1" applyAlignment="1">
      <alignment horizontal="center" vertical="center"/>
    </xf>
    <xf numFmtId="0" fontId="16" fillId="39" borderId="12" xfId="0" applyFont="1" applyFill="1" applyBorder="1" applyAlignment="1">
      <alignment horizontal="center" vertical="center"/>
    </xf>
    <xf numFmtId="0" fontId="16" fillId="39" borderId="46" xfId="0" applyFont="1" applyFill="1" applyBorder="1" applyAlignment="1">
      <alignment horizontal="center" vertical="center"/>
    </xf>
    <xf numFmtId="0" fontId="16" fillId="38" borderId="32" xfId="0" applyFont="1" applyFill="1" applyBorder="1" applyAlignment="1">
      <alignment horizontal="center" vertical="center"/>
    </xf>
    <xf numFmtId="0" fontId="16" fillId="31" borderId="52" xfId="0" applyFont="1" applyFill="1" applyBorder="1" applyAlignment="1">
      <alignment horizontal="center" vertical="center"/>
    </xf>
    <xf numFmtId="49" fontId="6" fillId="0" borderId="270" xfId="0" applyNumberFormat="1" applyFont="1" applyBorder="1" applyAlignment="1">
      <alignment vertical="center" wrapText="1"/>
    </xf>
    <xf numFmtId="0" fontId="6" fillId="0" borderId="267" xfId="0" applyFont="1" applyBorder="1" applyAlignment="1">
      <alignment vertical="center" wrapText="1"/>
    </xf>
    <xf numFmtId="3" fontId="6" fillId="20" borderId="270" xfId="1" applyNumberFormat="1" applyFont="1" applyFill="1" applyBorder="1" applyAlignment="1" applyProtection="1">
      <alignment vertical="center" wrapText="1"/>
    </xf>
    <xf numFmtId="3" fontId="6" fillId="19" borderId="266" xfId="1" applyNumberFormat="1" applyFont="1" applyFill="1" applyBorder="1" applyAlignment="1" applyProtection="1">
      <alignment vertical="center" wrapText="1"/>
    </xf>
    <xf numFmtId="3" fontId="6" fillId="19" borderId="192" xfId="1" applyNumberFormat="1" applyFont="1" applyFill="1" applyBorder="1" applyAlignment="1" applyProtection="1">
      <alignment vertical="center" wrapText="1"/>
    </xf>
    <xf numFmtId="3" fontId="5" fillId="18" borderId="271" xfId="1" applyNumberFormat="1" applyFont="1" applyFill="1" applyBorder="1" applyAlignment="1" applyProtection="1">
      <alignment vertical="center" wrapText="1"/>
    </xf>
    <xf numFmtId="3" fontId="6" fillId="34" borderId="272" xfId="1" applyNumberFormat="1" applyFont="1" applyFill="1" applyBorder="1" applyAlignment="1" applyProtection="1">
      <alignment vertical="center" wrapText="1"/>
    </xf>
    <xf numFmtId="3" fontId="6" fillId="34" borderId="266" xfId="1" applyNumberFormat="1" applyFont="1" applyFill="1" applyBorder="1" applyAlignment="1" applyProtection="1">
      <alignment vertical="center" wrapText="1"/>
    </xf>
    <xf numFmtId="3" fontId="6" fillId="34" borderId="192" xfId="1" applyNumberFormat="1" applyFont="1" applyFill="1" applyBorder="1" applyAlignment="1" applyProtection="1">
      <alignment vertical="center" wrapText="1"/>
    </xf>
    <xf numFmtId="3" fontId="5" fillId="32" borderId="271" xfId="1" applyNumberFormat="1" applyFont="1" applyFill="1" applyBorder="1" applyAlignment="1" applyProtection="1">
      <alignment vertical="center" wrapText="1"/>
    </xf>
    <xf numFmtId="3" fontId="6" fillId="15" borderId="270" xfId="0" applyNumberFormat="1" applyFont="1" applyFill="1" applyBorder="1" applyAlignment="1">
      <alignment vertical="center" wrapText="1"/>
    </xf>
    <xf numFmtId="3" fontId="6" fillId="15" borderId="266" xfId="0" applyNumberFormat="1" applyFont="1" applyFill="1" applyBorder="1" applyAlignment="1">
      <alignment vertical="center" wrapText="1"/>
    </xf>
    <xf numFmtId="3" fontId="6" fillId="15" borderId="267" xfId="0" applyNumberFormat="1" applyFont="1" applyFill="1" applyBorder="1" applyAlignment="1">
      <alignment vertical="center" wrapText="1"/>
    </xf>
    <xf numFmtId="3" fontId="6" fillId="34" borderId="267" xfId="1" applyNumberFormat="1" applyFont="1" applyFill="1" applyBorder="1" applyAlignment="1" applyProtection="1">
      <alignment vertical="center" wrapText="1"/>
    </xf>
    <xf numFmtId="3" fontId="6" fillId="15" borderId="272" xfId="0" applyNumberFormat="1" applyFont="1" applyFill="1" applyBorder="1" applyAlignment="1">
      <alignment vertical="center" wrapText="1"/>
    </xf>
    <xf numFmtId="3" fontId="6" fillId="15" borderId="192" xfId="0" applyNumberFormat="1" applyFont="1" applyFill="1" applyBorder="1" applyAlignment="1">
      <alignment vertical="center" wrapText="1"/>
    </xf>
    <xf numFmtId="41" fontId="5" fillId="19" borderId="274" xfId="1" applyNumberFormat="1" applyFont="1" applyFill="1" applyBorder="1" applyAlignment="1" applyProtection="1"/>
    <xf numFmtId="41" fontId="5" fillId="35" borderId="273" xfId="1" applyNumberFormat="1" applyFont="1" applyFill="1" applyBorder="1" applyAlignment="1" applyProtection="1"/>
    <xf numFmtId="41" fontId="5" fillId="15" borderId="192" xfId="1" applyNumberFormat="1" applyFont="1" applyFill="1" applyBorder="1" applyAlignment="1" applyProtection="1"/>
    <xf numFmtId="3" fontId="6" fillId="20" borderId="266" xfId="1" applyNumberFormat="1" applyFont="1" applyFill="1" applyBorder="1" applyAlignment="1" applyProtection="1">
      <alignment vertical="center" wrapText="1"/>
    </xf>
    <xf numFmtId="49" fontId="10" fillId="22" borderId="7" xfId="0" applyNumberFormat="1" applyFont="1" applyFill="1" applyBorder="1" applyAlignment="1">
      <alignment vertical="center" wrapText="1"/>
    </xf>
    <xf numFmtId="0" fontId="10" fillId="22" borderId="21" xfId="0" applyFont="1" applyFill="1" applyBorder="1" applyAlignment="1">
      <alignment vertical="center" wrapText="1"/>
    </xf>
    <xf numFmtId="3" fontId="10" fillId="22" borderId="7" xfId="1" applyNumberFormat="1" applyFont="1" applyFill="1" applyBorder="1" applyAlignment="1" applyProtection="1">
      <alignment vertical="center" wrapText="1"/>
    </xf>
    <xf numFmtId="3" fontId="10" fillId="22" borderId="1" xfId="1" applyNumberFormat="1" applyFont="1" applyFill="1" applyBorder="1" applyAlignment="1" applyProtection="1">
      <alignment vertical="center" wrapText="1"/>
    </xf>
    <xf numFmtId="3" fontId="10" fillId="22" borderId="56" xfId="1" applyNumberFormat="1" applyFont="1" applyFill="1" applyBorder="1" applyAlignment="1" applyProtection="1">
      <alignment vertical="center" wrapText="1"/>
    </xf>
    <xf numFmtId="3" fontId="10" fillId="22" borderId="60" xfId="1" applyNumberFormat="1" applyFont="1" applyFill="1" applyBorder="1" applyAlignment="1" applyProtection="1">
      <alignment vertical="center" wrapText="1"/>
    </xf>
    <xf numFmtId="3" fontId="10" fillId="22" borderId="4" xfId="1" applyNumberFormat="1" applyFont="1" applyFill="1" applyBorder="1" applyAlignment="1" applyProtection="1">
      <alignment vertical="center" wrapText="1"/>
    </xf>
    <xf numFmtId="3" fontId="10" fillId="23" borderId="7" xfId="0" applyNumberFormat="1" applyFont="1" applyFill="1" applyBorder="1" applyAlignment="1">
      <alignment vertical="center" wrapText="1"/>
    </xf>
    <xf numFmtId="3" fontId="10" fillId="23" borderId="1" xfId="0" applyNumberFormat="1" applyFont="1" applyFill="1" applyBorder="1" applyAlignment="1">
      <alignment vertical="center" wrapText="1"/>
    </xf>
    <xf numFmtId="3" fontId="10" fillId="23" borderId="21" xfId="0" applyNumberFormat="1" applyFont="1" applyFill="1" applyBorder="1" applyAlignment="1">
      <alignment vertical="center" wrapText="1"/>
    </xf>
    <xf numFmtId="3" fontId="10" fillId="23" borderId="62" xfId="0" applyNumberFormat="1" applyFont="1" applyFill="1" applyBorder="1" applyAlignment="1">
      <alignment vertical="center" wrapText="1"/>
    </xf>
    <xf numFmtId="3" fontId="10" fillId="22" borderId="21" xfId="1" applyNumberFormat="1" applyFont="1" applyFill="1" applyBorder="1" applyAlignment="1" applyProtection="1">
      <alignment vertical="center" wrapText="1"/>
    </xf>
    <xf numFmtId="3" fontId="10" fillId="23" borderId="4" xfId="0" applyNumberFormat="1" applyFont="1" applyFill="1" applyBorder="1" applyAlignment="1">
      <alignment vertical="center" wrapText="1"/>
    </xf>
    <xf numFmtId="3" fontId="10" fillId="23" borderId="56" xfId="0" applyNumberFormat="1" applyFont="1" applyFill="1" applyBorder="1" applyAlignment="1">
      <alignment vertical="center" wrapText="1"/>
    </xf>
    <xf numFmtId="49" fontId="10" fillId="23" borderId="7" xfId="0" applyNumberFormat="1" applyFont="1" applyFill="1" applyBorder="1" applyAlignment="1">
      <alignment vertical="center" wrapText="1"/>
    </xf>
    <xf numFmtId="0" fontId="10" fillId="53" borderId="21" xfId="0" applyFont="1" applyFill="1" applyBorder="1" applyAlignment="1">
      <alignment vertical="center" wrapText="1"/>
    </xf>
    <xf numFmtId="3" fontId="10" fillId="53" borderId="7" xfId="1" applyNumberFormat="1" applyFont="1" applyFill="1" applyBorder="1" applyAlignment="1" applyProtection="1">
      <alignment vertical="center" wrapText="1"/>
    </xf>
    <xf numFmtId="3" fontId="10" fillId="23" borderId="1" xfId="1" applyNumberFormat="1" applyFont="1" applyFill="1" applyBorder="1" applyAlignment="1" applyProtection="1">
      <alignment vertical="center" wrapText="1"/>
    </xf>
    <xf numFmtId="3" fontId="10" fillId="23" borderId="56" xfId="1" applyNumberFormat="1" applyFont="1" applyFill="1" applyBorder="1" applyAlignment="1" applyProtection="1">
      <alignment vertical="center" wrapText="1"/>
    </xf>
    <xf numFmtId="49" fontId="5" fillId="24" borderId="7" xfId="0" applyNumberFormat="1" applyFont="1" applyFill="1" applyBorder="1" applyAlignment="1">
      <alignment vertical="center" wrapText="1"/>
    </xf>
    <xf numFmtId="0" fontId="5" fillId="24" borderId="21" xfId="0" applyFont="1" applyFill="1" applyBorder="1" applyAlignment="1">
      <alignment vertical="center" wrapText="1"/>
    </xf>
    <xf numFmtId="3" fontId="5" fillId="24" borderId="7" xfId="1" applyNumberFormat="1" applyFont="1" applyFill="1" applyBorder="1" applyAlignment="1" applyProtection="1">
      <alignment vertical="center" wrapText="1"/>
    </xf>
    <xf numFmtId="3" fontId="5" fillId="24" borderId="1" xfId="1" applyNumberFormat="1" applyFont="1" applyFill="1" applyBorder="1" applyAlignment="1" applyProtection="1">
      <alignment vertical="center" wrapText="1"/>
    </xf>
    <xf numFmtId="3" fontId="5" fillId="24" borderId="56" xfId="1" applyNumberFormat="1" applyFont="1" applyFill="1" applyBorder="1" applyAlignment="1" applyProtection="1">
      <alignment vertical="center" wrapText="1"/>
    </xf>
    <xf numFmtId="3" fontId="5" fillId="24" borderId="60" xfId="1" applyNumberFormat="1" applyFont="1" applyFill="1" applyBorder="1" applyAlignment="1" applyProtection="1">
      <alignment vertical="center" wrapText="1"/>
    </xf>
    <xf numFmtId="3" fontId="5" fillId="24" borderId="4" xfId="1" applyNumberFormat="1" applyFont="1" applyFill="1" applyBorder="1" applyAlignment="1" applyProtection="1">
      <alignment vertical="center" wrapText="1"/>
    </xf>
    <xf numFmtId="3" fontId="5" fillId="25" borderId="60" xfId="1" applyNumberFormat="1" applyFont="1" applyFill="1" applyBorder="1" applyAlignment="1" applyProtection="1">
      <alignment vertical="center" wrapText="1"/>
    </xf>
    <xf numFmtId="3" fontId="5" fillId="26" borderId="7" xfId="0" applyNumberFormat="1" applyFont="1" applyFill="1" applyBorder="1" applyAlignment="1">
      <alignment vertical="center" wrapText="1"/>
    </xf>
    <xf numFmtId="3" fontId="5" fillId="26" borderId="1" xfId="0" applyNumberFormat="1" applyFont="1" applyFill="1" applyBorder="1" applyAlignment="1">
      <alignment vertical="center" wrapText="1"/>
    </xf>
    <xf numFmtId="3" fontId="5" fillId="26" borderId="21" xfId="0" applyNumberFormat="1" applyFont="1" applyFill="1" applyBorder="1" applyAlignment="1">
      <alignment vertical="center" wrapText="1"/>
    </xf>
    <xf numFmtId="3" fontId="5" fillId="26" borderId="62" xfId="0" applyNumberFormat="1" applyFont="1" applyFill="1" applyBorder="1" applyAlignment="1">
      <alignment vertical="center" wrapText="1"/>
    </xf>
    <xf numFmtId="3" fontId="5" fillId="24" borderId="21" xfId="1" applyNumberFormat="1" applyFont="1" applyFill="1" applyBorder="1" applyAlignment="1" applyProtection="1">
      <alignment vertical="center" wrapText="1"/>
    </xf>
    <xf numFmtId="3" fontId="5" fillId="26" borderId="4" xfId="0" applyNumberFormat="1" applyFont="1" applyFill="1" applyBorder="1" applyAlignment="1">
      <alignment vertical="center" wrapText="1"/>
    </xf>
    <xf numFmtId="3" fontId="5" fillId="26" borderId="56" xfId="0" applyNumberFormat="1" applyFont="1" applyFill="1" applyBorder="1" applyAlignment="1">
      <alignment vertical="center" wrapText="1"/>
    </xf>
    <xf numFmtId="3" fontId="5" fillId="25" borderId="4" xfId="1" applyNumberFormat="1" applyFont="1" applyFill="1" applyBorder="1" applyAlignment="1" applyProtection="1">
      <alignment vertical="center" wrapText="1"/>
    </xf>
    <xf numFmtId="3" fontId="5" fillId="25" borderId="1" xfId="1" applyNumberFormat="1" applyFont="1" applyFill="1" applyBorder="1" applyAlignment="1" applyProtection="1">
      <alignment vertical="center" wrapText="1"/>
    </xf>
    <xf numFmtId="3" fontId="5" fillId="25" borderId="56" xfId="1" applyNumberFormat="1" applyFont="1" applyFill="1" applyBorder="1" applyAlignment="1" applyProtection="1">
      <alignment vertical="center" wrapText="1"/>
    </xf>
    <xf numFmtId="3" fontId="5" fillId="25" borderId="21" xfId="1" applyNumberFormat="1" applyFont="1" applyFill="1" applyBorder="1" applyAlignment="1" applyProtection="1">
      <alignment vertical="center" wrapText="1"/>
    </xf>
    <xf numFmtId="3" fontId="40" fillId="16" borderId="68" xfId="6" applyNumberFormat="1" applyFont="1" applyFill="1" applyBorder="1" applyAlignment="1" applyProtection="1">
      <alignment vertical="center" wrapText="1"/>
    </xf>
    <xf numFmtId="3" fontId="40" fillId="16" borderId="69" xfId="6" applyNumberFormat="1" applyFont="1" applyFill="1" applyBorder="1" applyAlignment="1" applyProtection="1">
      <alignment vertical="center" wrapText="1"/>
    </xf>
    <xf numFmtId="3" fontId="40" fillId="16" borderId="70" xfId="6" applyNumberFormat="1" applyFont="1" applyFill="1" applyBorder="1" applyAlignment="1" applyProtection="1">
      <alignment vertical="center" wrapText="1"/>
    </xf>
    <xf numFmtId="3" fontId="40" fillId="16" borderId="71" xfId="6" applyNumberFormat="1" applyFont="1" applyFill="1" applyBorder="1" applyAlignment="1" applyProtection="1">
      <alignment vertical="center" wrapText="1"/>
    </xf>
    <xf numFmtId="3" fontId="40" fillId="27" borderId="6" xfId="1" applyNumberFormat="1" applyFont="1" applyFill="1" applyBorder="1" applyAlignment="1" applyProtection="1">
      <alignment vertical="center" wrapText="1"/>
    </xf>
    <xf numFmtId="3" fontId="40" fillId="27" borderId="9" xfId="1" applyNumberFormat="1" applyFont="1" applyFill="1" applyBorder="1" applyAlignment="1" applyProtection="1">
      <alignment vertical="center" wrapText="1"/>
    </xf>
    <xf numFmtId="3" fontId="40" fillId="27" borderId="72" xfId="1" applyNumberFormat="1" applyFont="1" applyFill="1" applyBorder="1" applyAlignment="1" applyProtection="1">
      <alignment vertical="center" wrapText="1"/>
    </xf>
    <xf numFmtId="3" fontId="40" fillId="27" borderId="71" xfId="1" applyNumberFormat="1" applyFont="1" applyFill="1" applyBorder="1" applyAlignment="1" applyProtection="1">
      <alignment vertical="center" wrapText="1"/>
    </xf>
    <xf numFmtId="3" fontId="40" fillId="28" borderId="10" xfId="0" applyNumberFormat="1" applyFont="1" applyFill="1" applyBorder="1" applyAlignment="1">
      <alignment vertical="center" wrapText="1"/>
    </xf>
    <xf numFmtId="3" fontId="40" fillId="28" borderId="9" xfId="0" applyNumberFormat="1" applyFont="1" applyFill="1" applyBorder="1" applyAlignment="1">
      <alignment vertical="center" wrapText="1"/>
    </xf>
    <xf numFmtId="3" fontId="40" fillId="28" borderId="73" xfId="0" applyNumberFormat="1" applyFont="1" applyFill="1" applyBorder="1" applyAlignment="1">
      <alignment vertical="center" wrapText="1"/>
    </xf>
    <xf numFmtId="3" fontId="40" fillId="28" borderId="71" xfId="0" applyNumberFormat="1" applyFont="1" applyFill="1" applyBorder="1" applyAlignment="1">
      <alignment vertical="center" wrapText="1"/>
    </xf>
    <xf numFmtId="3" fontId="40" fillId="27" borderId="73" xfId="1" applyNumberFormat="1" applyFont="1" applyFill="1" applyBorder="1" applyAlignment="1" applyProtection="1">
      <alignment vertical="center" wrapText="1"/>
    </xf>
    <xf numFmtId="3" fontId="40" fillId="28" borderId="6" xfId="0" applyNumberFormat="1" applyFont="1" applyFill="1" applyBorder="1" applyAlignment="1">
      <alignment vertical="center" wrapText="1"/>
    </xf>
    <xf numFmtId="3" fontId="40" fillId="28" borderId="72" xfId="0" applyNumberFormat="1" applyFont="1" applyFill="1" applyBorder="1" applyAlignment="1">
      <alignment vertical="center" wrapText="1"/>
    </xf>
    <xf numFmtId="3" fontId="40" fillId="29" borderId="10" xfId="1" applyNumberFormat="1" applyFont="1" applyFill="1" applyBorder="1" applyAlignment="1" applyProtection="1">
      <alignment vertical="center" wrapText="1"/>
    </xf>
    <xf numFmtId="3" fontId="40" fillId="29" borderId="9" xfId="1" applyNumberFormat="1" applyFont="1" applyFill="1" applyBorder="1" applyAlignment="1" applyProtection="1">
      <alignment vertical="center" wrapText="1"/>
    </xf>
    <xf numFmtId="3" fontId="40" fillId="29" borderId="72" xfId="1" applyNumberFormat="1" applyFont="1" applyFill="1" applyBorder="1" applyAlignment="1" applyProtection="1">
      <alignment vertical="center" wrapText="1"/>
    </xf>
    <xf numFmtId="3" fontId="40" fillId="29" borderId="71" xfId="1" applyNumberFormat="1" applyFont="1" applyFill="1" applyBorder="1" applyAlignment="1" applyProtection="1">
      <alignment vertical="center" wrapText="1"/>
    </xf>
    <xf numFmtId="3" fontId="40" fillId="29" borderId="6" xfId="1" applyNumberFormat="1" applyFont="1" applyFill="1" applyBorder="1" applyAlignment="1" applyProtection="1">
      <alignment vertical="center" wrapText="1"/>
    </xf>
    <xf numFmtId="3" fontId="40" fillId="29" borderId="73" xfId="1" applyNumberFormat="1" applyFont="1" applyFill="1" applyBorder="1" applyAlignment="1" applyProtection="1">
      <alignment vertical="center" wrapText="1"/>
    </xf>
    <xf numFmtId="0" fontId="10" fillId="53" borderId="275" xfId="0" applyFont="1" applyFill="1" applyBorder="1" applyAlignment="1">
      <alignment vertical="center" wrapText="1"/>
    </xf>
    <xf numFmtId="3" fontId="10" fillId="53" borderId="270" xfId="1" applyNumberFormat="1" applyFont="1" applyFill="1" applyBorder="1" applyAlignment="1" applyProtection="1">
      <alignment vertical="center" wrapText="1"/>
    </xf>
    <xf numFmtId="0" fontId="6" fillId="0" borderId="275" xfId="0" applyFont="1" applyBorder="1" applyAlignment="1">
      <alignment vertical="center" wrapText="1"/>
    </xf>
    <xf numFmtId="0" fontId="10" fillId="23" borderId="275" xfId="0" applyFont="1" applyFill="1" applyBorder="1" applyAlignment="1">
      <alignment vertical="center" wrapText="1"/>
    </xf>
    <xf numFmtId="0" fontId="5" fillId="24" borderId="275" xfId="0" applyFont="1" applyFill="1" applyBorder="1" applyAlignment="1">
      <alignment vertical="center" wrapText="1"/>
    </xf>
    <xf numFmtId="3" fontId="5" fillId="24" borderId="270" xfId="1" applyNumberFormat="1" applyFont="1" applyFill="1" applyBorder="1" applyAlignment="1" applyProtection="1">
      <alignment vertical="center" wrapText="1"/>
    </xf>
    <xf numFmtId="0" fontId="6" fillId="0" borderId="275" xfId="0" applyFont="1" applyFill="1" applyBorder="1" applyAlignment="1">
      <alignment vertical="center" wrapText="1"/>
    </xf>
    <xf numFmtId="0" fontId="6" fillId="3" borderId="275" xfId="0" applyFont="1" applyFill="1" applyBorder="1" applyAlignment="1">
      <alignment vertical="center" wrapText="1"/>
    </xf>
    <xf numFmtId="0" fontId="6" fillId="3" borderId="276" xfId="0" applyFont="1" applyFill="1" applyBorder="1" applyAlignment="1">
      <alignment vertical="center" wrapText="1"/>
    </xf>
    <xf numFmtId="3" fontId="6" fillId="20" borderId="213" xfId="1" applyNumberFormat="1" applyFont="1" applyFill="1" applyBorder="1" applyAlignment="1" applyProtection="1">
      <alignment vertical="center" wrapText="1"/>
    </xf>
    <xf numFmtId="41" fontId="6" fillId="35" borderId="172" xfId="1" applyNumberFormat="1" applyFont="1" applyFill="1" applyBorder="1" applyAlignment="1" applyProtection="1"/>
    <xf numFmtId="41" fontId="6" fillId="15" borderId="201" xfId="1" applyNumberFormat="1" applyFont="1" applyFill="1" applyBorder="1" applyAlignment="1" applyProtection="1"/>
    <xf numFmtId="167" fontId="5" fillId="0" borderId="279" xfId="0" applyNumberFormat="1" applyFont="1" applyFill="1" applyBorder="1" applyAlignment="1" applyProtection="1">
      <alignment horizontal="right" vertical="center"/>
    </xf>
    <xf numFmtId="167" fontId="5" fillId="0" borderId="261" xfId="0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left"/>
      <protection locked="0"/>
    </xf>
    <xf numFmtId="0" fontId="9" fillId="3" borderId="41" xfId="0" applyFont="1" applyFill="1" applyBorder="1" applyProtection="1">
      <protection locked="0"/>
    </xf>
    <xf numFmtId="167" fontId="19" fillId="21" borderId="63" xfId="1" applyNumberFormat="1" applyFont="1" applyFill="1" applyBorder="1" applyAlignment="1" applyProtection="1">
      <protection locked="0"/>
    </xf>
    <xf numFmtId="167" fontId="9" fillId="33" borderId="100" xfId="1" applyNumberFormat="1" applyFont="1" applyFill="1" applyBorder="1" applyAlignment="1" applyProtection="1">
      <protection locked="0"/>
    </xf>
    <xf numFmtId="167" fontId="9" fillId="33" borderId="46" xfId="1" applyNumberFormat="1" applyFont="1" applyFill="1" applyBorder="1" applyAlignment="1" applyProtection="1">
      <protection locked="0"/>
    </xf>
    <xf numFmtId="0" fontId="9" fillId="0" borderId="13" xfId="0" applyFont="1" applyBorder="1" applyProtection="1">
      <protection locked="0"/>
    </xf>
    <xf numFmtId="167" fontId="9" fillId="33" borderId="13" xfId="1" applyNumberFormat="1" applyFont="1" applyFill="1" applyBorder="1" applyAlignment="1" applyProtection="1">
      <protection locked="0"/>
    </xf>
    <xf numFmtId="165" fontId="4" fillId="0" borderId="4" xfId="1" applyNumberFormat="1" applyFont="1" applyFill="1" applyBorder="1" applyAlignment="1" applyProtection="1">
      <protection locked="0"/>
    </xf>
    <xf numFmtId="0" fontId="4" fillId="0" borderId="22" xfId="0" applyFont="1" applyFill="1" applyBorder="1" applyProtection="1">
      <protection locked="0"/>
    </xf>
    <xf numFmtId="167" fontId="35" fillId="21" borderId="56" xfId="1" applyNumberFormat="1" applyFont="1" applyFill="1" applyBorder="1" applyAlignment="1" applyProtection="1">
      <protection locked="0"/>
    </xf>
    <xf numFmtId="167" fontId="23" fillId="33" borderId="99" xfId="1" applyNumberFormat="1" applyFont="1" applyFill="1" applyBorder="1" applyAlignment="1" applyProtection="1">
      <protection locked="0"/>
    </xf>
    <xf numFmtId="167" fontId="23" fillId="33" borderId="4" xfId="1" applyNumberFormat="1" applyFont="1" applyFill="1" applyBorder="1" applyAlignment="1" applyProtection="1">
      <protection locked="0"/>
    </xf>
    <xf numFmtId="165" fontId="9" fillId="0" borderId="4" xfId="1" applyNumberFormat="1" applyFont="1" applyFill="1" applyBorder="1" applyAlignment="1" applyProtection="1">
      <protection locked="0"/>
    </xf>
    <xf numFmtId="0" fontId="36" fillId="0" borderId="21" xfId="0" applyFont="1" applyFill="1" applyBorder="1" applyProtection="1">
      <protection locked="0"/>
    </xf>
    <xf numFmtId="167" fontId="19" fillId="21" borderId="56" xfId="1" applyNumberFormat="1" applyFont="1" applyFill="1" applyBorder="1" applyAlignment="1" applyProtection="1">
      <protection locked="0"/>
    </xf>
    <xf numFmtId="167" fontId="9" fillId="33" borderId="99" xfId="1" applyNumberFormat="1" applyFont="1" applyFill="1" applyBorder="1" applyAlignment="1" applyProtection="1">
      <protection locked="0"/>
    </xf>
    <xf numFmtId="167" fontId="9" fillId="33" borderId="4" xfId="1" applyNumberFormat="1" applyFont="1" applyFill="1" applyBorder="1" applyAlignment="1" applyProtection="1">
      <protection locked="0"/>
    </xf>
    <xf numFmtId="0" fontId="9" fillId="0" borderId="21" xfId="0" applyFont="1" applyFill="1" applyBorder="1" applyProtection="1">
      <protection locked="0"/>
    </xf>
    <xf numFmtId="167" fontId="19" fillId="51" borderId="56" xfId="1" applyNumberFormat="1" applyFont="1" applyFill="1" applyBorder="1" applyAlignment="1" applyProtection="1">
      <protection locked="0"/>
    </xf>
    <xf numFmtId="167" fontId="9" fillId="34" borderId="99" xfId="1" applyNumberFormat="1" applyFont="1" applyFill="1" applyBorder="1" applyAlignment="1" applyProtection="1">
      <protection locked="0"/>
    </xf>
    <xf numFmtId="167" fontId="9" fillId="34" borderId="4" xfId="1" applyNumberFormat="1" applyFont="1" applyFill="1" applyBorder="1" applyAlignment="1" applyProtection="1">
      <protection locked="0"/>
    </xf>
    <xf numFmtId="165" fontId="22" fillId="0" borderId="4" xfId="1" applyNumberFormat="1" applyFont="1" applyFill="1" applyBorder="1" applyAlignment="1" applyProtection="1">
      <protection locked="0"/>
    </xf>
    <xf numFmtId="0" fontId="0" fillId="0" borderId="0" xfId="0" applyAlignment="1" applyProtection="1">
      <alignment vertical="center"/>
    </xf>
    <xf numFmtId="0" fontId="9" fillId="0" borderId="34" xfId="0" applyFont="1" applyFill="1" applyBorder="1" applyAlignment="1" applyProtection="1">
      <alignment vertical="center"/>
    </xf>
    <xf numFmtId="167" fontId="17" fillId="51" borderId="251" xfId="0" applyNumberFormat="1" applyFont="1" applyFill="1" applyBorder="1" applyAlignment="1" applyProtection="1">
      <alignment vertical="center"/>
    </xf>
    <xf numFmtId="167" fontId="9" fillId="35" borderId="252" xfId="0" applyNumberFormat="1" applyFont="1" applyFill="1" applyBorder="1" applyAlignment="1" applyProtection="1">
      <alignment vertical="center"/>
    </xf>
    <xf numFmtId="167" fontId="9" fillId="35" borderId="50" xfId="0" applyNumberFormat="1" applyFont="1" applyFill="1" applyBorder="1" applyAlignment="1" applyProtection="1">
      <alignment vertical="center"/>
    </xf>
    <xf numFmtId="0" fontId="17" fillId="25" borderId="15" xfId="0" applyFont="1" applyFill="1" applyBorder="1" applyAlignment="1" applyProtection="1">
      <alignment vertical="center"/>
    </xf>
    <xf numFmtId="167" fontId="17" fillId="25" borderId="104" xfId="0" applyNumberFormat="1" applyFont="1" applyFill="1" applyBorder="1" applyAlignment="1" applyProtection="1">
      <alignment vertical="center"/>
    </xf>
    <xf numFmtId="167" fontId="4" fillId="25" borderId="111" xfId="0" applyNumberFormat="1" applyFont="1" applyFill="1" applyBorder="1" applyAlignment="1" applyProtection="1">
      <alignment vertical="center"/>
    </xf>
    <xf numFmtId="167" fontId="4" fillId="25" borderId="112" xfId="0" applyNumberFormat="1" applyFont="1" applyFill="1" applyBorder="1" applyAlignment="1" applyProtection="1">
      <alignment vertical="center"/>
    </xf>
    <xf numFmtId="0" fontId="9" fillId="0" borderId="22" xfId="0" applyFont="1" applyFill="1" applyBorder="1" applyAlignment="1" applyProtection="1">
      <alignment vertical="center"/>
    </xf>
    <xf numFmtId="167" fontId="17" fillId="51" borderId="201" xfId="0" applyNumberFormat="1" applyFont="1" applyFill="1" applyBorder="1" applyAlignment="1" applyProtection="1">
      <alignment vertical="center"/>
    </xf>
    <xf numFmtId="167" fontId="9" fillId="35" borderId="194" xfId="0" applyNumberFormat="1" applyFont="1" applyFill="1" applyBorder="1" applyAlignment="1" applyProtection="1">
      <alignment vertical="center"/>
    </xf>
    <xf numFmtId="167" fontId="9" fillId="35" borderId="8" xfId="0" applyNumberFormat="1" applyFont="1" applyFill="1" applyBorder="1" applyAlignment="1" applyProtection="1">
      <alignment vertical="center"/>
    </xf>
    <xf numFmtId="0" fontId="17" fillId="25" borderId="21" xfId="0" applyFont="1" applyFill="1" applyBorder="1" applyAlignment="1" applyProtection="1">
      <alignment vertical="center"/>
    </xf>
    <xf numFmtId="167" fontId="17" fillId="25" borderId="105" xfId="0" applyNumberFormat="1" applyFont="1" applyFill="1" applyBorder="1" applyAlignment="1" applyProtection="1">
      <alignment vertical="center"/>
    </xf>
    <xf numFmtId="167" fontId="4" fillId="25" borderId="113" xfId="0" applyNumberFormat="1" applyFont="1" applyFill="1" applyBorder="1" applyAlignment="1" applyProtection="1">
      <alignment vertical="center"/>
    </xf>
    <xf numFmtId="167" fontId="4" fillId="25" borderId="114" xfId="0" applyNumberFormat="1" applyFont="1" applyFill="1" applyBorder="1" applyAlignment="1" applyProtection="1">
      <alignment vertical="center"/>
    </xf>
    <xf numFmtId="0" fontId="17" fillId="25" borderId="22" xfId="0" applyFont="1" applyFill="1" applyBorder="1" applyAlignment="1" applyProtection="1">
      <alignment vertical="center"/>
    </xf>
    <xf numFmtId="167" fontId="17" fillId="25" borderId="192" xfId="0" applyNumberFormat="1" applyFont="1" applyFill="1" applyBorder="1" applyAlignment="1" applyProtection="1">
      <alignment vertical="center"/>
    </xf>
    <xf numFmtId="167" fontId="4" fillId="25" borderId="194" xfId="0" applyNumberFormat="1" applyFont="1" applyFill="1" applyBorder="1" applyAlignment="1" applyProtection="1">
      <alignment vertical="center"/>
    </xf>
    <xf numFmtId="167" fontId="4" fillId="25" borderId="8" xfId="0" applyNumberFormat="1" applyFont="1" applyFill="1" applyBorder="1" applyAlignment="1" applyProtection="1">
      <alignment vertical="center"/>
    </xf>
    <xf numFmtId="16" fontId="17" fillId="25" borderId="1" xfId="0" applyNumberFormat="1" applyFont="1" applyFill="1" applyBorder="1" applyAlignment="1" applyProtection="1">
      <alignment horizontal="left" vertical="center"/>
    </xf>
    <xf numFmtId="16" fontId="9" fillId="3" borderId="7" xfId="0" applyNumberFormat="1" applyFont="1" applyFill="1" applyBorder="1" applyAlignment="1" applyProtection="1">
      <alignment vertical="center"/>
    </xf>
    <xf numFmtId="0" fontId="9" fillId="0" borderId="21" xfId="0" applyFont="1" applyFill="1" applyBorder="1" applyAlignment="1" applyProtection="1">
      <alignment vertical="center"/>
    </xf>
    <xf numFmtId="167" fontId="17" fillId="54" borderId="105" xfId="0" applyNumberFormat="1" applyFont="1" applyFill="1" applyBorder="1" applyAlignment="1" applyProtection="1">
      <alignment vertical="center"/>
    </xf>
    <xf numFmtId="167" fontId="9" fillId="35" borderId="113" xfId="0" applyNumberFormat="1" applyFont="1" applyFill="1" applyBorder="1" applyAlignment="1" applyProtection="1">
      <alignment vertical="center"/>
    </xf>
    <xf numFmtId="167" fontId="9" fillId="35" borderId="114" xfId="0" applyNumberFormat="1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vertical="center"/>
    </xf>
    <xf numFmtId="167" fontId="17" fillId="51" borderId="192" xfId="0" applyNumberFormat="1" applyFont="1" applyFill="1" applyBorder="1" applyAlignment="1" applyProtection="1">
      <alignment vertical="center"/>
    </xf>
    <xf numFmtId="16" fontId="9" fillId="0" borderId="7" xfId="0" applyNumberFormat="1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7" fillId="25" borderId="1" xfId="0" applyFont="1" applyFill="1" applyBorder="1" applyAlignment="1" applyProtection="1">
      <alignment horizontal="left" vertical="center"/>
    </xf>
    <xf numFmtId="167" fontId="17" fillId="25" borderId="107" xfId="0" applyNumberFormat="1" applyFont="1" applyFill="1" applyBorder="1" applyAlignment="1" applyProtection="1">
      <alignment vertical="center"/>
    </xf>
    <xf numFmtId="166" fontId="9" fillId="3" borderId="22" xfId="0" applyNumberFormat="1" applyFont="1" applyFill="1" applyBorder="1" applyAlignment="1" applyProtection="1">
      <alignment horizontal="left" vertical="center"/>
    </xf>
    <xf numFmtId="0" fontId="9" fillId="0" borderId="7" xfId="0" applyFont="1" applyBorder="1" applyAlignment="1" applyProtection="1">
      <alignment vertical="center"/>
    </xf>
    <xf numFmtId="167" fontId="17" fillId="51" borderId="107" xfId="0" applyNumberFormat="1" applyFont="1" applyFill="1" applyBorder="1" applyAlignment="1" applyProtection="1">
      <alignment vertical="center"/>
    </xf>
    <xf numFmtId="166" fontId="9" fillId="0" borderId="22" xfId="0" applyNumberFormat="1" applyFont="1" applyFill="1" applyBorder="1" applyAlignment="1" applyProtection="1">
      <alignment horizontal="left" vertical="center"/>
    </xf>
    <xf numFmtId="166" fontId="9" fillId="0" borderId="7" xfId="0" applyNumberFormat="1" applyFont="1" applyFill="1" applyBorder="1" applyAlignment="1" applyProtection="1">
      <alignment vertical="center" wrapText="1"/>
    </xf>
    <xf numFmtId="166" fontId="9" fillId="0" borderId="21" xfId="0" applyNumberFormat="1" applyFont="1" applyFill="1" applyBorder="1" applyAlignment="1" applyProtection="1">
      <alignment horizontal="left" vertical="center" wrapText="1"/>
    </xf>
    <xf numFmtId="0" fontId="17" fillId="25" borderId="2" xfId="0" applyFont="1" applyFill="1" applyBorder="1" applyAlignment="1" applyProtection="1">
      <alignment horizontal="left" vertical="center"/>
    </xf>
    <xf numFmtId="166" fontId="17" fillId="25" borderId="41" xfId="0" applyNumberFormat="1" applyFont="1" applyFill="1" applyBorder="1" applyAlignment="1" applyProtection="1">
      <alignment vertical="center"/>
    </xf>
    <xf numFmtId="167" fontId="17" fillId="25" borderId="277" xfId="0" applyNumberFormat="1" applyFont="1" applyFill="1" applyBorder="1" applyAlignment="1" applyProtection="1">
      <alignment vertical="center"/>
    </xf>
    <xf numFmtId="167" fontId="4" fillId="25" borderId="278" xfId="0" applyNumberFormat="1" applyFont="1" applyFill="1" applyBorder="1" applyAlignment="1" applyProtection="1">
      <alignment vertical="center"/>
    </xf>
    <xf numFmtId="167" fontId="4" fillId="25" borderId="19" xfId="0" applyNumberFormat="1" applyFont="1" applyFill="1" applyBorder="1" applyAlignment="1" applyProtection="1">
      <alignment vertical="center"/>
    </xf>
    <xf numFmtId="166" fontId="17" fillId="25" borderId="42" xfId="0" applyNumberFormat="1" applyFont="1" applyFill="1" applyBorder="1" applyAlignment="1" applyProtection="1">
      <alignment vertical="center" wrapText="1"/>
    </xf>
    <xf numFmtId="166" fontId="17" fillId="25" borderId="35" xfId="0" applyNumberFormat="1" applyFont="1" applyFill="1" applyBorder="1" applyAlignment="1" applyProtection="1">
      <alignment horizontal="left" vertical="center" wrapText="1"/>
    </xf>
    <xf numFmtId="167" fontId="17" fillId="25" borderId="108" xfId="0" applyNumberFormat="1" applyFont="1" applyFill="1" applyBorder="1" applyAlignment="1" applyProtection="1">
      <alignment vertical="center"/>
    </xf>
    <xf numFmtId="167" fontId="4" fillId="25" borderId="115" xfId="0" applyNumberFormat="1" applyFont="1" applyFill="1" applyBorder="1" applyAlignment="1" applyProtection="1">
      <alignment vertical="center"/>
    </xf>
    <xf numFmtId="167" fontId="4" fillId="25" borderId="116" xfId="0" applyNumberFormat="1" applyFont="1" applyFill="1" applyBorder="1" applyAlignment="1" applyProtection="1">
      <alignment vertical="center"/>
    </xf>
    <xf numFmtId="167" fontId="17" fillId="29" borderId="279" xfId="0" applyNumberFormat="1" applyFont="1" applyFill="1" applyBorder="1" applyAlignment="1" applyProtection="1">
      <alignment vertical="center"/>
    </xf>
    <xf numFmtId="167" fontId="4" fillId="29" borderId="261" xfId="0" applyNumberFormat="1" applyFont="1" applyFill="1" applyBorder="1" applyAlignment="1" applyProtection="1">
      <alignment vertical="center"/>
    </xf>
    <xf numFmtId="167" fontId="4" fillId="29" borderId="20" xfId="0" applyNumberFormat="1" applyFont="1" applyFill="1" applyBorder="1" applyAlignment="1" applyProtection="1">
      <alignment vertical="center"/>
    </xf>
    <xf numFmtId="167" fontId="17" fillId="29" borderId="109" xfId="0" applyNumberFormat="1" applyFont="1" applyFill="1" applyBorder="1" applyAlignment="1" applyProtection="1">
      <alignment vertical="center"/>
    </xf>
    <xf numFmtId="167" fontId="4" fillId="29" borderId="101" xfId="0" applyNumberFormat="1" applyFont="1" applyFill="1" applyBorder="1" applyAlignment="1" applyProtection="1">
      <alignment vertical="center"/>
    </xf>
    <xf numFmtId="167" fontId="9" fillId="35" borderId="202" xfId="0" applyNumberFormat="1" applyFont="1" applyFill="1" applyBorder="1" applyAlignment="1" applyProtection="1">
      <alignment vertical="center"/>
    </xf>
    <xf numFmtId="167" fontId="9" fillId="35" borderId="18" xfId="0" applyNumberFormat="1" applyFont="1" applyFill="1" applyBorder="1" applyAlignment="1" applyProtection="1">
      <alignment vertical="center"/>
    </xf>
    <xf numFmtId="0" fontId="17" fillId="25" borderId="36" xfId="0" applyFont="1" applyFill="1" applyBorder="1" applyAlignment="1" applyProtection="1">
      <alignment vertical="center"/>
    </xf>
    <xf numFmtId="167" fontId="4" fillId="25" borderId="117" xfId="0" applyNumberFormat="1" applyFont="1" applyFill="1" applyBorder="1" applyAlignment="1" applyProtection="1">
      <alignment vertical="center"/>
    </xf>
    <xf numFmtId="167" fontId="4" fillId="25" borderId="50" xfId="0" applyNumberFormat="1" applyFont="1" applyFill="1" applyBorder="1" applyAlignment="1" applyProtection="1">
      <alignment vertical="center"/>
    </xf>
    <xf numFmtId="16" fontId="9" fillId="0" borderId="1" xfId="0" applyNumberFormat="1" applyFont="1" applyFill="1" applyBorder="1" applyAlignment="1" applyProtection="1">
      <alignment horizontal="left" vertical="center"/>
    </xf>
    <xf numFmtId="167" fontId="4" fillId="25" borderId="99" xfId="0" applyNumberFormat="1" applyFont="1" applyFill="1" applyBorder="1" applyAlignment="1" applyProtection="1">
      <alignment vertical="center"/>
    </xf>
    <xf numFmtId="167" fontId="9" fillId="35" borderId="99" xfId="0" applyNumberFormat="1" applyFont="1" applyFill="1" applyBorder="1" applyAlignment="1" applyProtection="1">
      <alignment vertical="center"/>
    </xf>
    <xf numFmtId="0" fontId="17" fillId="25" borderId="41" xfId="0" applyFont="1" applyFill="1" applyBorder="1" applyAlignment="1" applyProtection="1">
      <alignment vertical="center"/>
    </xf>
    <xf numFmtId="0" fontId="9" fillId="0" borderId="39" xfId="0" applyFont="1" applyBorder="1" applyAlignment="1" applyProtection="1">
      <alignment vertical="center"/>
    </xf>
    <xf numFmtId="0" fontId="9" fillId="0" borderId="102" xfId="0" applyFont="1" applyBorder="1" applyAlignment="1" applyProtection="1">
      <alignment horizontal="left" vertical="center"/>
    </xf>
    <xf numFmtId="167" fontId="17" fillId="19" borderId="280" xfId="0" applyNumberFormat="1" applyFont="1" applyFill="1" applyBorder="1" applyAlignment="1" applyProtection="1">
      <alignment vertical="center"/>
    </xf>
    <xf numFmtId="167" fontId="9" fillId="35" borderId="281" xfId="0" quotePrefix="1" applyNumberFormat="1" applyFont="1" applyFill="1" applyBorder="1" applyAlignment="1" applyProtection="1">
      <alignment vertical="center"/>
    </xf>
    <xf numFmtId="167" fontId="9" fillId="35" borderId="8" xfId="0" quotePrefix="1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horizontal="left" vertical="center"/>
    </xf>
    <xf numFmtId="166" fontId="9" fillId="0" borderId="34" xfId="0" applyNumberFormat="1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vertical="center"/>
    </xf>
    <xf numFmtId="167" fontId="17" fillId="51" borderId="282" xfId="0" applyNumberFormat="1" applyFont="1" applyFill="1" applyBorder="1" applyAlignment="1" applyProtection="1">
      <alignment vertical="center"/>
    </xf>
    <xf numFmtId="167" fontId="9" fillId="35" borderId="283" xfId="0" applyNumberFormat="1" applyFont="1" applyFill="1" applyBorder="1" applyAlignment="1" applyProtection="1">
      <alignment vertical="center"/>
    </xf>
    <xf numFmtId="166" fontId="17" fillId="25" borderId="41" xfId="0" applyNumberFormat="1" applyFont="1" applyFill="1" applyBorder="1" applyAlignment="1" applyProtection="1">
      <alignment horizontal="left" vertical="center"/>
    </xf>
    <xf numFmtId="167" fontId="17" fillId="25" borderId="284" xfId="0" applyNumberFormat="1" applyFont="1" applyFill="1" applyBorder="1" applyAlignment="1" applyProtection="1">
      <alignment vertical="center"/>
    </xf>
    <xf numFmtId="167" fontId="4" fillId="25" borderId="285" xfId="0" applyNumberFormat="1" applyFont="1" applyFill="1" applyBorder="1" applyAlignment="1" applyProtection="1">
      <alignment vertical="center"/>
    </xf>
    <xf numFmtId="167" fontId="4" fillId="25" borderId="46" xfId="0" applyNumberFormat="1" applyFont="1" applyFill="1" applyBorder="1" applyAlignment="1" applyProtection="1">
      <alignment vertical="center"/>
    </xf>
    <xf numFmtId="167" fontId="4" fillId="25" borderId="100" xfId="0" applyNumberFormat="1" applyFont="1" applyFill="1" applyBorder="1" applyAlignment="1" applyProtection="1">
      <alignment vertical="center"/>
    </xf>
    <xf numFmtId="167" fontId="5" fillId="0" borderId="279" xfId="0" applyNumberFormat="1" applyFont="1" applyFill="1" applyBorder="1" applyAlignment="1" applyProtection="1">
      <alignment vertical="center"/>
    </xf>
    <xf numFmtId="167" fontId="6" fillId="0" borderId="261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7" fontId="17" fillId="50" borderId="279" xfId="0" applyNumberFormat="1" applyFont="1" applyFill="1" applyBorder="1" applyAlignment="1" applyProtection="1">
      <alignment vertical="center"/>
    </xf>
    <xf numFmtId="167" fontId="17" fillId="50" borderId="261" xfId="0" applyNumberFormat="1" applyFont="1" applyFill="1" applyBorder="1" applyAlignment="1" applyProtection="1">
      <alignment vertical="center"/>
    </xf>
    <xf numFmtId="167" fontId="17" fillId="50" borderId="20" xfId="0" applyNumberFormat="1" applyFont="1" applyFill="1" applyBorder="1" applyAlignment="1" applyProtection="1">
      <alignment vertical="center"/>
    </xf>
    <xf numFmtId="167" fontId="17" fillId="43" borderId="109" xfId="0" applyNumberFormat="1" applyFont="1" applyFill="1" applyBorder="1" applyAlignment="1" applyProtection="1">
      <alignment vertical="center"/>
    </xf>
    <xf numFmtId="167" fontId="17" fillId="43" borderId="101" xfId="0" applyNumberFormat="1" applyFont="1" applyFill="1" applyBorder="1" applyAlignment="1" applyProtection="1">
      <alignment vertical="center"/>
    </xf>
    <xf numFmtId="167" fontId="17" fillId="43" borderId="2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/>
    <xf numFmtId="38" fontId="0" fillId="0" borderId="0" xfId="0" applyNumberFormat="1" applyProtection="1"/>
    <xf numFmtId="38" fontId="0" fillId="0" borderId="0" xfId="0" applyNumberFormat="1" applyBorder="1" applyProtection="1"/>
    <xf numFmtId="167" fontId="6" fillId="0" borderId="20" xfId="0" applyNumberFormat="1" applyFont="1" applyFill="1" applyBorder="1" applyAlignment="1" applyProtection="1">
      <alignment vertical="center"/>
      <protection locked="0"/>
    </xf>
    <xf numFmtId="167" fontId="4" fillId="0" borderId="2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/>
    <xf numFmtId="0" fontId="4" fillId="18" borderId="89" xfId="0" applyFont="1" applyFill="1" applyBorder="1" applyAlignment="1" applyProtection="1">
      <alignment horizontal="center" vertical="center" wrapText="1"/>
    </xf>
    <xf numFmtId="0" fontId="4" fillId="18" borderId="90" xfId="0" applyFont="1" applyFill="1" applyBorder="1" applyAlignment="1" applyProtection="1">
      <alignment horizontal="center" vertical="center" wrapText="1"/>
    </xf>
    <xf numFmtId="167" fontId="4" fillId="18" borderId="185" xfId="0" applyNumberFormat="1" applyFont="1" applyFill="1" applyBorder="1" applyAlignment="1" applyProtection="1">
      <alignment horizontal="center" vertical="center"/>
    </xf>
    <xf numFmtId="16" fontId="36" fillId="23" borderId="86" xfId="0" applyNumberFormat="1" applyFont="1" applyFill="1" applyBorder="1" applyAlignment="1" applyProtection="1">
      <alignment horizontal="center"/>
    </xf>
    <xf numFmtId="0" fontId="36" fillId="53" borderId="119" xfId="0" applyFont="1" applyFill="1" applyBorder="1" applyAlignment="1" applyProtection="1">
      <alignment horizontal="left" vertical="center" wrapText="1" indent="4"/>
    </xf>
    <xf numFmtId="0" fontId="36" fillId="53" borderId="87" xfId="0" applyFont="1" applyFill="1" applyBorder="1" applyAlignment="1" applyProtection="1">
      <alignment horizontal="center" vertical="center" wrapText="1"/>
    </xf>
    <xf numFmtId="0" fontId="9" fillId="0" borderId="127" xfId="0" applyFont="1" applyFill="1" applyBorder="1" applyAlignment="1" applyProtection="1">
      <alignment horizontal="center"/>
    </xf>
    <xf numFmtId="0" fontId="9" fillId="0" borderId="120" xfId="0" applyFont="1" applyFill="1" applyBorder="1" applyAlignment="1" applyProtection="1">
      <alignment horizontal="left" vertical="center" wrapText="1"/>
    </xf>
    <xf numFmtId="0" fontId="36" fillId="23" borderId="127" xfId="0" applyFont="1" applyFill="1" applyBorder="1" applyAlignment="1" applyProtection="1">
      <alignment horizontal="center"/>
    </xf>
    <xf numFmtId="0" fontId="36" fillId="53" borderId="120" xfId="0" applyFont="1" applyFill="1" applyBorder="1" applyAlignment="1" applyProtection="1">
      <alignment horizontal="left" vertical="center" wrapText="1" indent="4"/>
    </xf>
    <xf numFmtId="0" fontId="4" fillId="46" borderId="127" xfId="0" applyFont="1" applyFill="1" applyBorder="1" applyAlignment="1" applyProtection="1">
      <alignment horizontal="center"/>
    </xf>
    <xf numFmtId="0" fontId="4" fillId="47" borderId="120" xfId="0" applyFont="1" applyFill="1" applyBorder="1" applyProtection="1"/>
    <xf numFmtId="0" fontId="4" fillId="0" borderId="0" xfId="0" applyFont="1" applyProtection="1"/>
    <xf numFmtId="0" fontId="4" fillId="25" borderId="127" xfId="0" applyFont="1" applyFill="1" applyBorder="1" applyAlignment="1" applyProtection="1">
      <alignment horizontal="center" vertical="center"/>
    </xf>
    <xf numFmtId="0" fontId="4" fillId="25" borderId="120" xfId="0" applyFont="1" applyFill="1" applyBorder="1" applyAlignment="1" applyProtection="1">
      <alignment horizontal="left" vertical="center" indent="2"/>
    </xf>
    <xf numFmtId="0" fontId="9" fillId="0" borderId="0" xfId="0" applyFont="1" applyAlignment="1" applyProtection="1">
      <alignment vertical="center"/>
    </xf>
    <xf numFmtId="0" fontId="4" fillId="0" borderId="120" xfId="0" applyFont="1" applyFill="1" applyBorder="1" applyAlignment="1" applyProtection="1">
      <alignment horizontal="left" vertical="center" wrapText="1"/>
    </xf>
    <xf numFmtId="0" fontId="36" fillId="0" borderId="37" xfId="0" applyFont="1" applyFill="1" applyBorder="1" applyProtection="1"/>
    <xf numFmtId="0" fontId="9" fillId="0" borderId="120" xfId="0" applyFont="1" applyFill="1" applyBorder="1" applyAlignment="1" applyProtection="1">
      <alignment horizontal="left" vertical="center" wrapText="1" indent="1"/>
    </xf>
    <xf numFmtId="2" fontId="4" fillId="0" borderId="37" xfId="0" applyNumberFormat="1" applyFont="1" applyFill="1" applyBorder="1" applyProtection="1"/>
    <xf numFmtId="2" fontId="4" fillId="0" borderId="37" xfId="0" applyNumberFormat="1" applyFont="1" applyFill="1" applyBorder="1" applyAlignment="1" applyProtection="1">
      <alignment horizontal="right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/>
    </xf>
    <xf numFmtId="0" fontId="4" fillId="25" borderId="127" xfId="0" applyFont="1" applyFill="1" applyBorder="1" applyAlignment="1" applyProtection="1">
      <alignment horizontal="center"/>
    </xf>
    <xf numFmtId="0" fontId="4" fillId="25" borderId="120" xfId="0" applyFont="1" applyFill="1" applyBorder="1" applyAlignment="1" applyProtection="1">
      <alignment horizontal="left" vertical="center" wrapText="1" indent="2"/>
    </xf>
    <xf numFmtId="3" fontId="4" fillId="25" borderId="127" xfId="0" applyNumberFormat="1" applyFont="1" applyFill="1" applyBorder="1" applyAlignment="1" applyProtection="1">
      <alignment horizontal="right" vertical="center" wrapText="1"/>
    </xf>
    <xf numFmtId="3" fontId="4" fillId="25" borderId="37" xfId="0" applyNumberFormat="1" applyFont="1" applyFill="1" applyBorder="1" applyAlignment="1" applyProtection="1">
      <alignment horizontal="right" vertical="center" wrapText="1"/>
    </xf>
    <xf numFmtId="0" fontId="9" fillId="0" borderId="120" xfId="0" applyFont="1" applyFill="1" applyBorder="1" applyProtection="1"/>
    <xf numFmtId="0" fontId="4" fillId="25" borderId="120" xfId="0" applyFont="1" applyFill="1" applyBorder="1" applyAlignment="1" applyProtection="1">
      <alignment horizontal="left" indent="2"/>
    </xf>
    <xf numFmtId="166" fontId="4" fillId="25" borderId="127" xfId="0" applyNumberFormat="1" applyFont="1" applyFill="1" applyBorder="1" applyProtection="1"/>
    <xf numFmtId="166" fontId="4" fillId="25" borderId="37" xfId="0" applyNumberFormat="1" applyFont="1" applyFill="1" applyBorder="1" applyProtection="1"/>
    <xf numFmtId="16" fontId="4" fillId="25" borderId="127" xfId="0" applyNumberFormat="1" applyFont="1" applyFill="1" applyBorder="1" applyAlignment="1" applyProtection="1">
      <alignment horizontal="center"/>
    </xf>
    <xf numFmtId="0" fontId="4" fillId="26" borderId="127" xfId="0" applyFont="1" applyFill="1" applyBorder="1" applyAlignment="1" applyProtection="1">
      <alignment horizontal="center"/>
    </xf>
    <xf numFmtId="0" fontId="4" fillId="52" borderId="120" xfId="0" applyFont="1" applyFill="1" applyBorder="1" applyAlignment="1" applyProtection="1">
      <alignment horizontal="left" indent="2"/>
    </xf>
    <xf numFmtId="0" fontId="4" fillId="25" borderId="129" xfId="0" applyFont="1" applyFill="1" applyBorder="1" applyAlignment="1" applyProtection="1">
      <alignment horizontal="center"/>
    </xf>
    <xf numFmtId="0" fontId="4" fillId="25" borderId="130" xfId="0" applyFont="1" applyFill="1" applyBorder="1" applyAlignment="1" applyProtection="1">
      <alignment horizontal="left" indent="2"/>
    </xf>
    <xf numFmtId="166" fontId="17" fillId="27" borderId="134" xfId="0" applyNumberFormat="1" applyFont="1" applyFill="1" applyBorder="1" applyProtection="1"/>
    <xf numFmtId="166" fontId="17" fillId="27" borderId="135" xfId="0" applyNumberFormat="1" applyFont="1" applyFill="1" applyBorder="1" applyProtection="1"/>
    <xf numFmtId="0" fontId="9" fillId="0" borderId="0" xfId="0" applyFont="1" applyAlignment="1" applyProtection="1">
      <alignment horizontal="center"/>
    </xf>
    <xf numFmtId="167" fontId="9" fillId="0" borderId="0" xfId="0" applyNumberFormat="1" applyFont="1" applyAlignment="1" applyProtection="1">
      <alignment vertical="center"/>
    </xf>
    <xf numFmtId="167" fontId="36" fillId="23" borderId="118" xfId="0" applyNumberFormat="1" applyFont="1" applyFill="1" applyBorder="1" applyAlignment="1" applyProtection="1">
      <alignment vertical="center" readingOrder="1"/>
      <protection locked="0"/>
    </xf>
    <xf numFmtId="167" fontId="36" fillId="23" borderId="88" xfId="0" applyNumberFormat="1" applyFont="1" applyFill="1" applyBorder="1" applyAlignment="1" applyProtection="1">
      <alignment vertical="center" readingOrder="1"/>
      <protection locked="0"/>
    </xf>
    <xf numFmtId="167" fontId="9" fillId="35" borderId="124" xfId="0" applyNumberFormat="1" applyFont="1" applyFill="1" applyBorder="1" applyAlignment="1" applyProtection="1">
      <alignment vertical="center" readingOrder="1"/>
      <protection locked="0"/>
    </xf>
    <xf numFmtId="167" fontId="9" fillId="15" borderId="128" xfId="0" applyNumberFormat="1" applyFont="1" applyFill="1" applyBorder="1" applyAlignment="1" applyProtection="1">
      <alignment vertical="center" readingOrder="1"/>
      <protection locked="0"/>
    </xf>
    <xf numFmtId="167" fontId="4" fillId="35" borderId="124" xfId="0" applyNumberFormat="1" applyFont="1" applyFill="1" applyBorder="1" applyAlignment="1" applyProtection="1">
      <alignment vertical="center" readingOrder="1"/>
      <protection locked="0"/>
    </xf>
    <xf numFmtId="167" fontId="4" fillId="46" borderId="124" xfId="0" applyNumberFormat="1" applyFont="1" applyFill="1" applyBorder="1" applyAlignment="1" applyProtection="1">
      <alignment vertical="center" readingOrder="1"/>
      <protection locked="0"/>
    </xf>
    <xf numFmtId="167" fontId="4" fillId="46" borderId="128" xfId="0" applyNumberFormat="1" applyFont="1" applyFill="1" applyBorder="1" applyAlignment="1" applyProtection="1">
      <alignment vertical="center" readingOrder="1"/>
      <protection locked="0"/>
    </xf>
    <xf numFmtId="167" fontId="4" fillId="26" borderId="124" xfId="0" applyNumberFormat="1" applyFont="1" applyFill="1" applyBorder="1" applyAlignment="1" applyProtection="1">
      <alignment vertical="center" readingOrder="1"/>
      <protection locked="0"/>
    </xf>
    <xf numFmtId="167" fontId="4" fillId="26" borderId="128" xfId="0" applyNumberFormat="1" applyFont="1" applyFill="1" applyBorder="1" applyAlignment="1" applyProtection="1">
      <alignment vertical="center" readingOrder="1"/>
      <protection locked="0"/>
    </xf>
    <xf numFmtId="167" fontId="4" fillId="26" borderId="131" xfId="0" applyNumberFormat="1" applyFont="1" applyFill="1" applyBorder="1" applyAlignment="1" applyProtection="1">
      <alignment vertical="center" readingOrder="1"/>
      <protection locked="0"/>
    </xf>
    <xf numFmtId="167" fontId="4" fillId="26" borderId="133" xfId="0" applyNumberFormat="1" applyFont="1" applyFill="1" applyBorder="1" applyAlignment="1" applyProtection="1">
      <alignment vertical="center" readingOrder="1"/>
      <protection locked="0"/>
    </xf>
    <xf numFmtId="167" fontId="4" fillId="25" borderId="124" xfId="0" applyNumberFormat="1" applyFont="1" applyFill="1" applyBorder="1" applyAlignment="1" applyProtection="1">
      <alignment horizontal="right" vertical="center" readingOrder="1"/>
      <protection locked="0"/>
    </xf>
    <xf numFmtId="167" fontId="4" fillId="25" borderId="128" xfId="0" applyNumberFormat="1" applyFont="1" applyFill="1" applyBorder="1" applyAlignment="1" applyProtection="1">
      <alignment horizontal="right" vertical="center" readingOrder="1"/>
      <protection locked="0"/>
    </xf>
    <xf numFmtId="167" fontId="4" fillId="25" borderId="124" xfId="0" applyNumberFormat="1" applyFont="1" applyFill="1" applyBorder="1" applyAlignment="1" applyProtection="1">
      <alignment vertical="center" readingOrder="1"/>
      <protection locked="0"/>
    </xf>
    <xf numFmtId="167" fontId="4" fillId="25" borderId="128" xfId="0" applyNumberFormat="1" applyFont="1" applyFill="1" applyBorder="1" applyAlignment="1" applyProtection="1">
      <alignment vertical="center" readingOrder="1"/>
      <protection locked="0"/>
    </xf>
    <xf numFmtId="0" fontId="19" fillId="0" borderId="0" xfId="0" applyFont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</xf>
    <xf numFmtId="166" fontId="19" fillId="3" borderId="21" xfId="0" applyNumberFormat="1" applyFont="1" applyFill="1" applyBorder="1" applyAlignment="1" applyProtection="1">
      <alignment horizontal="left" vertical="center"/>
    </xf>
    <xf numFmtId="0" fontId="19" fillId="0" borderId="21" xfId="0" applyFont="1" applyBorder="1" applyAlignment="1" applyProtection="1">
      <alignment vertical="center"/>
    </xf>
    <xf numFmtId="0" fontId="19" fillId="3" borderId="21" xfId="0" applyFont="1" applyFill="1" applyBorder="1" applyAlignment="1" applyProtection="1">
      <alignment vertical="center"/>
    </xf>
    <xf numFmtId="0" fontId="19" fillId="0" borderId="21" xfId="0" applyFont="1" applyFill="1" applyBorder="1" applyAlignment="1" applyProtection="1">
      <alignment vertical="center"/>
    </xf>
    <xf numFmtId="0" fontId="19" fillId="53" borderId="42" xfId="0" applyFont="1" applyFill="1" applyBorder="1" applyAlignment="1" applyProtection="1">
      <alignment horizontal="center" vertical="center"/>
    </xf>
    <xf numFmtId="0" fontId="19" fillId="23" borderId="35" xfId="0" applyFont="1" applyFill="1" applyBorder="1" applyAlignment="1" applyProtection="1">
      <alignment vertical="center"/>
    </xf>
    <xf numFmtId="0" fontId="17" fillId="52" borderId="10" xfId="0" applyFont="1" applyFill="1" applyBorder="1" applyAlignment="1" applyProtection="1">
      <alignment horizontal="center" vertical="center"/>
    </xf>
    <xf numFmtId="0" fontId="17" fillId="57" borderId="73" xfId="0" applyFont="1" applyFill="1" applyBorder="1" applyAlignment="1" applyProtection="1">
      <alignment vertical="center"/>
    </xf>
    <xf numFmtId="0" fontId="19" fillId="53" borderId="35" xfId="0" applyFont="1" applyFill="1" applyBorder="1" applyAlignment="1" applyProtection="1">
      <alignment vertical="center"/>
    </xf>
    <xf numFmtId="0" fontId="41" fillId="56" borderId="10" xfId="0" applyFont="1" applyFill="1" applyBorder="1" applyAlignment="1" applyProtection="1">
      <alignment horizontal="center" vertical="center"/>
    </xf>
    <xf numFmtId="0" fontId="41" fillId="58" borderId="73" xfId="0" applyFont="1" applyFill="1" applyBorder="1" applyAlignment="1" applyProtection="1">
      <alignment vertical="center"/>
    </xf>
    <xf numFmtId="0" fontId="42" fillId="0" borderId="0" xfId="0" applyFont="1" applyAlignment="1" applyProtection="1">
      <alignment vertical="center"/>
    </xf>
    <xf numFmtId="165" fontId="19" fillId="15" borderId="8" xfId="1" applyNumberFormat="1" applyFont="1" applyFill="1" applyBorder="1" applyAlignment="1" applyProtection="1">
      <alignment vertical="center"/>
      <protection locked="0"/>
    </xf>
    <xf numFmtId="165" fontId="17" fillId="44" borderId="8" xfId="1" applyNumberFormat="1" applyFont="1" applyFill="1" applyBorder="1" applyAlignment="1" applyProtection="1">
      <alignment vertical="center"/>
      <protection locked="0"/>
    </xf>
    <xf numFmtId="165" fontId="19" fillId="44" borderId="8" xfId="1" applyNumberFormat="1" applyFont="1" applyFill="1" applyBorder="1" applyAlignment="1" applyProtection="1">
      <alignment vertical="center"/>
      <protection locked="0"/>
    </xf>
    <xf numFmtId="165" fontId="19" fillId="23" borderId="19" xfId="1" applyNumberFormat="1" applyFont="1" applyFill="1" applyBorder="1" applyAlignment="1" applyProtection="1">
      <alignment vertical="center"/>
      <protection locked="0"/>
    </xf>
    <xf numFmtId="41" fontId="9" fillId="35" borderId="157" xfId="0" applyNumberFormat="1" applyFont="1" applyFill="1" applyBorder="1" applyProtection="1">
      <protection locked="0"/>
    </xf>
    <xf numFmtId="41" fontId="9" fillId="15" borderId="149" xfId="0" applyNumberFormat="1" applyFont="1" applyFill="1" applyBorder="1" applyProtection="1">
      <protection locked="0"/>
    </xf>
    <xf numFmtId="41" fontId="9" fillId="35" borderId="160" xfId="0" applyNumberFormat="1" applyFont="1" applyFill="1" applyBorder="1" applyProtection="1">
      <protection locked="0"/>
    </xf>
    <xf numFmtId="41" fontId="9" fillId="15" borderId="150" xfId="0" applyNumberFormat="1" applyFont="1" applyFill="1" applyBorder="1" applyProtection="1">
      <protection locked="0"/>
    </xf>
    <xf numFmtId="41" fontId="4" fillId="26" borderId="162" xfId="0" applyNumberFormat="1" applyFont="1" applyFill="1" applyBorder="1" applyProtection="1">
      <protection locked="0"/>
    </xf>
    <xf numFmtId="41" fontId="4" fillId="26" borderId="151" xfId="0" applyNumberFormat="1" applyFont="1" applyFill="1" applyBorder="1" applyProtection="1">
      <protection locked="0"/>
    </xf>
    <xf numFmtId="41" fontId="9" fillId="35" borderId="167" xfId="0" applyNumberFormat="1" applyFont="1" applyFill="1" applyBorder="1" applyProtection="1">
      <protection locked="0"/>
    </xf>
    <xf numFmtId="41" fontId="9" fillId="15" borderId="141" xfId="0" applyNumberFormat="1" applyFont="1" applyFill="1" applyBorder="1" applyProtection="1">
      <protection locked="0"/>
    </xf>
    <xf numFmtId="41" fontId="9" fillId="35" borderId="124" xfId="0" applyNumberFormat="1" applyFont="1" applyFill="1" applyBorder="1" applyProtection="1">
      <protection locked="0"/>
    </xf>
    <xf numFmtId="41" fontId="9" fillId="15" borderId="142" xfId="0" applyNumberFormat="1" applyFont="1" applyFill="1" applyBorder="1" applyProtection="1">
      <protection locked="0"/>
    </xf>
    <xf numFmtId="41" fontId="6" fillId="35" borderId="117" xfId="2" applyNumberFormat="1" applyFont="1" applyFill="1" applyBorder="1" applyAlignment="1" applyProtection="1">
      <protection locked="0"/>
    </xf>
    <xf numFmtId="41" fontId="6" fillId="15" borderId="50" xfId="2" applyNumberFormat="1" applyFont="1" applyFill="1" applyBorder="1" applyAlignment="1" applyProtection="1">
      <protection locked="0"/>
    </xf>
    <xf numFmtId="41" fontId="6" fillId="35" borderId="99" xfId="2" applyNumberFormat="1" applyFont="1" applyFill="1" applyBorder="1" applyAlignment="1" applyProtection="1">
      <protection locked="0"/>
    </xf>
    <xf numFmtId="41" fontId="6" fillId="15" borderId="8" xfId="2" applyNumberFormat="1" applyFont="1" applyFill="1" applyBorder="1" applyAlignment="1" applyProtection="1">
      <protection locked="0"/>
    </xf>
    <xf numFmtId="41" fontId="6" fillId="36" borderId="99" xfId="2" applyNumberFormat="1" applyFont="1" applyFill="1" applyBorder="1" applyAlignment="1" applyProtection="1">
      <protection locked="0"/>
    </xf>
    <xf numFmtId="41" fontId="6" fillId="44" borderId="8" xfId="2" applyNumberFormat="1" applyFont="1" applyFill="1" applyBorder="1" applyAlignment="1" applyProtection="1">
      <protection locked="0"/>
    </xf>
    <xf numFmtId="41" fontId="6" fillId="35" borderId="194" xfId="2" applyNumberFormat="1" applyFont="1" applyFill="1" applyBorder="1" applyAlignment="1" applyProtection="1">
      <protection locked="0"/>
    </xf>
    <xf numFmtId="41" fontId="6" fillId="35" borderId="99" xfId="1" applyNumberFormat="1" applyFont="1" applyFill="1" applyBorder="1" applyAlignment="1" applyProtection="1">
      <protection locked="0"/>
    </xf>
    <xf numFmtId="41" fontId="6" fillId="15" borderId="8" xfId="1" applyNumberFormat="1" applyFont="1" applyFill="1" applyBorder="1" applyAlignment="1" applyProtection="1">
      <protection locked="0"/>
    </xf>
    <xf numFmtId="41" fontId="6" fillId="35" borderId="202" xfId="1" applyNumberFormat="1" applyFont="1" applyFill="1" applyBorder="1" applyAlignment="1" applyProtection="1">
      <protection locked="0"/>
    </xf>
    <xf numFmtId="41" fontId="6" fillId="15" borderId="203" xfId="1" applyNumberFormat="1" applyFont="1" applyFill="1" applyBorder="1" applyAlignment="1" applyProtection="1">
      <protection locked="0"/>
    </xf>
    <xf numFmtId="41" fontId="6" fillId="35" borderId="100" xfId="1" applyNumberFormat="1" applyFont="1" applyFill="1" applyBorder="1" applyAlignment="1" applyProtection="1">
      <protection locked="0"/>
    </xf>
    <xf numFmtId="41" fontId="6" fillId="15" borderId="19" xfId="1" applyNumberFormat="1" applyFont="1" applyFill="1" applyBorder="1" applyAlignment="1" applyProtection="1">
      <protection locked="0"/>
    </xf>
    <xf numFmtId="41" fontId="6" fillId="35" borderId="191" xfId="1" applyNumberFormat="1" applyFont="1" applyFill="1" applyBorder="1" applyAlignment="1" applyProtection="1">
      <protection locked="0"/>
    </xf>
    <xf numFmtId="41" fontId="6" fillId="15" borderId="178" xfId="1" applyNumberFormat="1" applyFont="1" applyFill="1" applyBorder="1" applyAlignment="1" applyProtection="1">
      <protection locked="0"/>
    </xf>
    <xf numFmtId="41" fontId="5" fillId="35" borderId="193" xfId="1" applyNumberFormat="1" applyFont="1" applyFill="1" applyBorder="1" applyAlignment="1" applyProtection="1">
      <protection locked="0"/>
    </xf>
    <xf numFmtId="41" fontId="5" fillId="15" borderId="275" xfId="1" applyNumberFormat="1" applyFont="1" applyFill="1" applyBorder="1" applyAlignment="1" applyProtection="1">
      <protection locked="0"/>
    </xf>
    <xf numFmtId="41" fontId="6" fillId="35" borderId="99" xfId="0" applyNumberFormat="1" applyFont="1" applyFill="1" applyBorder="1" applyAlignment="1" applyProtection="1">
      <alignment vertical="center"/>
      <protection locked="0"/>
    </xf>
    <xf numFmtId="41" fontId="6" fillId="15" borderId="8" xfId="0" applyNumberFormat="1" applyFont="1" applyFill="1" applyBorder="1" applyAlignment="1" applyProtection="1">
      <alignment vertical="center"/>
      <protection locked="0"/>
    </xf>
    <xf numFmtId="41" fontId="6" fillId="35" borderId="238" xfId="1" applyNumberFormat="1" applyFont="1" applyFill="1" applyBorder="1" applyAlignment="1" applyProtection="1">
      <protection locked="0"/>
    </xf>
    <xf numFmtId="41" fontId="6" fillId="15" borderId="239" xfId="1" applyNumberFormat="1" applyFont="1" applyFill="1" applyBorder="1" applyAlignment="1" applyProtection="1">
      <protection locked="0"/>
    </xf>
    <xf numFmtId="41" fontId="6" fillId="35" borderId="211" xfId="1" applyNumberFormat="1" applyFont="1" applyFill="1" applyBorder="1" applyAlignment="1" applyProtection="1">
      <protection locked="0"/>
    </xf>
    <xf numFmtId="41" fontId="6" fillId="15" borderId="212" xfId="1" applyNumberFormat="1" applyFont="1" applyFill="1" applyBorder="1" applyAlignment="1" applyProtection="1">
      <protection locked="0"/>
    </xf>
    <xf numFmtId="41" fontId="6" fillId="35" borderId="207" xfId="1" applyNumberFormat="1" applyFont="1" applyFill="1" applyBorder="1" applyAlignment="1" applyProtection="1">
      <protection locked="0"/>
    </xf>
    <xf numFmtId="41" fontId="6" fillId="15" borderId="208" xfId="1" applyNumberFormat="1" applyFont="1" applyFill="1" applyBorder="1" applyAlignment="1" applyProtection="1">
      <protection locked="0"/>
    </xf>
    <xf numFmtId="41" fontId="10" fillId="22" borderId="99" xfId="2" applyNumberFormat="1" applyFont="1" applyFill="1" applyBorder="1" applyAlignment="1" applyProtection="1">
      <alignment vertical="center"/>
      <protection locked="0"/>
    </xf>
    <xf numFmtId="41" fontId="10" fillId="22" borderId="8" xfId="2" applyNumberFormat="1" applyFont="1" applyFill="1" applyBorder="1" applyAlignment="1" applyProtection="1">
      <alignment vertical="center"/>
      <protection locked="0"/>
    </xf>
    <xf numFmtId="41" fontId="5" fillId="26" borderId="99" xfId="1" applyNumberFormat="1" applyFont="1" applyFill="1" applyBorder="1" applyAlignment="1" applyProtection="1">
      <protection locked="0"/>
    </xf>
    <xf numFmtId="41" fontId="4" fillId="35" borderId="165" xfId="1" applyNumberFormat="1" applyFont="1" applyFill="1" applyBorder="1" applyAlignment="1" applyProtection="1">
      <protection locked="0"/>
    </xf>
    <xf numFmtId="41" fontId="4" fillId="15" borderId="186" xfId="1" applyNumberFormat="1" applyFont="1" applyFill="1" applyBorder="1" applyAlignment="1" applyProtection="1">
      <protection locked="0"/>
    </xf>
    <xf numFmtId="41" fontId="4" fillId="35" borderId="187" xfId="1" applyNumberFormat="1" applyFont="1" applyFill="1" applyBorder="1" applyAlignment="1" applyProtection="1">
      <protection locked="0"/>
    </xf>
    <xf numFmtId="41" fontId="4" fillId="15" borderId="175" xfId="1" applyNumberFormat="1" applyFont="1" applyFill="1" applyBorder="1" applyAlignment="1" applyProtection="1">
      <protection locked="0"/>
    </xf>
    <xf numFmtId="41" fontId="6" fillId="35" borderId="117" xfId="0" applyNumberFormat="1" applyFont="1" applyFill="1" applyBorder="1" applyAlignment="1" applyProtection="1">
      <alignment vertical="center"/>
      <protection locked="0"/>
    </xf>
    <xf numFmtId="41" fontId="6" fillId="15" borderId="50" xfId="0" applyNumberFormat="1" applyFont="1" applyFill="1" applyBorder="1" applyAlignment="1" applyProtection="1">
      <alignment vertical="center"/>
      <protection locked="0"/>
    </xf>
    <xf numFmtId="41" fontId="6" fillId="35" borderId="194" xfId="0" applyNumberFormat="1" applyFont="1" applyFill="1" applyBorder="1" applyAlignment="1" applyProtection="1">
      <alignment vertical="center"/>
      <protection locked="0"/>
    </xf>
    <xf numFmtId="41" fontId="6" fillId="35" borderId="202" xfId="0" applyNumberFormat="1" applyFont="1" applyFill="1" applyBorder="1" applyAlignment="1" applyProtection="1">
      <alignment vertical="center"/>
      <protection locked="0"/>
    </xf>
    <xf numFmtId="41" fontId="6" fillId="15" borderId="203" xfId="0" applyNumberFormat="1" applyFont="1" applyFill="1" applyBorder="1" applyAlignment="1" applyProtection="1">
      <alignment vertical="center"/>
      <protection locked="0"/>
    </xf>
    <xf numFmtId="41" fontId="6" fillId="35" borderId="199" xfId="0" applyNumberFormat="1" applyFont="1" applyFill="1" applyBorder="1" applyAlignment="1" applyProtection="1">
      <alignment vertical="center"/>
      <protection locked="0"/>
    </xf>
    <xf numFmtId="41" fontId="6" fillId="15" borderId="11" xfId="0" applyNumberFormat="1" applyFont="1" applyFill="1" applyBorder="1" applyAlignment="1" applyProtection="1">
      <alignment vertical="center"/>
      <protection locked="0"/>
    </xf>
    <xf numFmtId="41" fontId="6" fillId="35" borderId="100" xfId="0" applyNumberFormat="1" applyFont="1" applyFill="1" applyBorder="1" applyAlignment="1" applyProtection="1">
      <alignment vertical="center"/>
      <protection locked="0"/>
    </xf>
    <xf numFmtId="41" fontId="6" fillId="15" borderId="19" xfId="0" applyNumberFormat="1" applyFont="1" applyFill="1" applyBorder="1" applyAlignment="1" applyProtection="1">
      <alignment vertical="center"/>
      <protection locked="0"/>
    </xf>
    <xf numFmtId="41" fontId="5" fillId="26" borderId="99" xfId="0" applyNumberFormat="1" applyFont="1" applyFill="1" applyBorder="1" applyAlignment="1" applyProtection="1">
      <alignment vertical="center"/>
      <protection locked="0"/>
    </xf>
    <xf numFmtId="41" fontId="5" fillId="26" borderId="8" xfId="0" applyNumberFormat="1" applyFont="1" applyFill="1" applyBorder="1" applyAlignment="1" applyProtection="1">
      <alignment vertical="center"/>
      <protection locked="0"/>
    </xf>
    <xf numFmtId="41" fontId="4" fillId="35" borderId="6" xfId="0" applyNumberFormat="1" applyFont="1" applyFill="1" applyBorder="1" applyAlignment="1" applyProtection="1">
      <alignment vertical="center"/>
      <protection locked="0"/>
    </xf>
    <xf numFmtId="41" fontId="4" fillId="15" borderId="72" xfId="0" applyNumberFormat="1" applyFont="1" applyFill="1" applyBorder="1" applyAlignment="1" applyProtection="1">
      <alignment vertical="center"/>
      <protection locked="0"/>
    </xf>
    <xf numFmtId="41" fontId="4" fillId="35" borderId="101" xfId="0" applyNumberFormat="1" applyFont="1" applyFill="1" applyBorder="1" applyAlignment="1" applyProtection="1">
      <alignment vertical="center"/>
      <protection locked="0"/>
    </xf>
    <xf numFmtId="41" fontId="4" fillId="15" borderId="20" xfId="0" applyNumberFormat="1" applyFont="1" applyFill="1" applyBorder="1" applyAlignment="1" applyProtection="1">
      <alignment vertical="center"/>
      <protection locked="0"/>
    </xf>
    <xf numFmtId="0" fontId="6" fillId="0" borderId="15" xfId="0" applyFont="1" applyFill="1" applyBorder="1"/>
    <xf numFmtId="0" fontId="6" fillId="0" borderId="197" xfId="0" applyFont="1" applyFill="1" applyBorder="1"/>
    <xf numFmtId="0" fontId="6" fillId="0" borderId="14" xfId="0" applyFont="1" applyFill="1" applyBorder="1"/>
    <xf numFmtId="0" fontId="6" fillId="0" borderId="49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vertical="center"/>
    </xf>
    <xf numFmtId="41" fontId="6" fillId="35" borderId="103" xfId="0" applyNumberFormat="1" applyFont="1" applyFill="1" applyBorder="1" applyAlignment="1" applyProtection="1">
      <alignment vertical="center"/>
    </xf>
    <xf numFmtId="41" fontId="6" fillId="15" borderId="58" xfId="0" applyNumberFormat="1" applyFont="1" applyFill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41" fontId="6" fillId="35" borderId="4" xfId="0" applyNumberFormat="1" applyFont="1" applyFill="1" applyBorder="1" applyAlignment="1" applyProtection="1">
      <alignment vertical="center"/>
    </xf>
    <xf numFmtId="41" fontId="6" fillId="15" borderId="56" xfId="0" applyNumberFormat="1" applyFont="1" applyFill="1" applyBorder="1" applyAlignment="1" applyProtection="1">
      <alignment vertical="center"/>
    </xf>
    <xf numFmtId="0" fontId="10" fillId="22" borderId="7" xfId="0" applyFont="1" applyFill="1" applyBorder="1" applyAlignment="1" applyProtection="1">
      <alignment vertical="center"/>
    </xf>
    <xf numFmtId="0" fontId="10" fillId="22" borderId="21" xfId="0" applyFont="1" applyFill="1" applyBorder="1" applyAlignment="1" applyProtection="1">
      <alignment horizontal="left" vertical="center" indent="1"/>
    </xf>
    <xf numFmtId="0" fontId="5" fillId="24" borderId="7" xfId="0" applyFont="1" applyFill="1" applyBorder="1" applyAlignment="1" applyProtection="1">
      <alignment vertical="center"/>
    </xf>
    <xf numFmtId="0" fontId="5" fillId="24" borderId="21" xfId="0" applyFont="1" applyFill="1" applyBorder="1" applyAlignment="1" applyProtection="1">
      <alignment horizontal="left" vertical="center" indent="3"/>
    </xf>
    <xf numFmtId="0" fontId="6" fillId="0" borderId="21" xfId="0" applyFont="1" applyFill="1" applyBorder="1" applyAlignment="1" applyProtection="1">
      <alignment vertical="center"/>
    </xf>
    <xf numFmtId="0" fontId="43" fillId="60" borderId="7" xfId="0" applyFont="1" applyFill="1" applyBorder="1" applyAlignment="1" applyProtection="1">
      <alignment vertical="center"/>
    </xf>
    <xf numFmtId="0" fontId="43" fillId="60" borderId="21" xfId="0" applyFont="1" applyFill="1" applyBorder="1" applyAlignment="1" applyProtection="1">
      <alignment vertical="center"/>
    </xf>
    <xf numFmtId="41" fontId="43" fillId="62" borderId="4" xfId="0" applyNumberFormat="1" applyFont="1" applyFill="1" applyBorder="1" applyAlignment="1" applyProtection="1">
      <alignment vertical="center"/>
    </xf>
    <xf numFmtId="41" fontId="43" fillId="62" borderId="56" xfId="0" applyNumberFormat="1" applyFont="1" applyFill="1" applyBorder="1" applyAlignment="1" applyProtection="1">
      <alignment vertical="center"/>
    </xf>
    <xf numFmtId="41" fontId="43" fillId="62" borderId="99" xfId="0" applyNumberFormat="1" applyFont="1" applyFill="1" applyBorder="1" applyAlignment="1" applyProtection="1">
      <alignment vertical="center"/>
    </xf>
    <xf numFmtId="41" fontId="43" fillId="62" borderId="8" xfId="0" applyNumberFormat="1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43" fillId="62" borderId="7" xfId="0" applyFont="1" applyFill="1" applyBorder="1" applyAlignment="1" applyProtection="1">
      <alignment vertical="center"/>
    </xf>
    <xf numFmtId="0" fontId="43" fillId="62" borderId="21" xfId="0" applyFont="1" applyFill="1" applyBorder="1" applyAlignment="1" applyProtection="1">
      <alignment vertical="center"/>
    </xf>
    <xf numFmtId="41" fontId="6" fillId="15" borderId="192" xfId="0" applyNumberFormat="1" applyFont="1" applyFill="1" applyBorder="1" applyAlignment="1" applyProtection="1">
      <alignment vertical="center"/>
    </xf>
    <xf numFmtId="16" fontId="5" fillId="24" borderId="7" xfId="0" applyNumberFormat="1" applyFont="1" applyFill="1" applyBorder="1" applyAlignment="1" applyProtection="1">
      <alignment vertical="center"/>
    </xf>
    <xf numFmtId="41" fontId="5" fillId="26" borderId="4" xfId="0" applyNumberFormat="1" applyFont="1" applyFill="1" applyBorder="1" applyAlignment="1" applyProtection="1">
      <alignment vertical="center"/>
    </xf>
    <xf numFmtId="41" fontId="5" fillId="26" borderId="56" xfId="0" applyNumberFormat="1" applyFont="1" applyFill="1" applyBorder="1" applyAlignment="1" applyProtection="1">
      <alignment vertical="center"/>
    </xf>
    <xf numFmtId="41" fontId="5" fillId="26" borderId="99" xfId="0" applyNumberFormat="1" applyFont="1" applyFill="1" applyBorder="1" applyAlignment="1" applyProtection="1">
      <alignment vertical="center"/>
    </xf>
    <xf numFmtId="41" fontId="5" fillId="26" borderId="8" xfId="0" applyNumberFormat="1" applyFont="1" applyFill="1" applyBorder="1" applyAlignment="1" applyProtection="1">
      <alignment vertical="center"/>
    </xf>
    <xf numFmtId="16" fontId="6" fillId="0" borderId="7" xfId="0" applyNumberFormat="1" applyFont="1" applyBorder="1" applyAlignment="1" applyProtection="1">
      <alignment vertical="center"/>
    </xf>
    <xf numFmtId="0" fontId="5" fillId="24" borderId="42" xfId="0" applyFont="1" applyFill="1" applyBorder="1" applyAlignment="1" applyProtection="1">
      <alignment vertical="center"/>
    </xf>
    <xf numFmtId="0" fontId="5" fillId="24" borderId="35" xfId="0" applyFont="1" applyFill="1" applyBorder="1" applyAlignment="1" applyProtection="1">
      <alignment horizontal="left" vertical="center" indent="3"/>
    </xf>
    <xf numFmtId="0" fontId="6" fillId="0" borderId="200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41" fontId="6" fillId="35" borderId="43" xfId="0" applyNumberFormat="1" applyFont="1" applyFill="1" applyBorder="1" applyAlignment="1" applyProtection="1">
      <alignment vertical="center"/>
    </xf>
    <xf numFmtId="41" fontId="6" fillId="15" borderId="201" xfId="0" applyNumberFormat="1" applyFont="1" applyFill="1" applyBorder="1" applyAlignment="1" applyProtection="1">
      <alignment vertical="center"/>
    </xf>
    <xf numFmtId="0" fontId="6" fillId="0" borderId="197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41" fontId="6" fillId="35" borderId="81" xfId="0" applyNumberFormat="1" applyFont="1" applyFill="1" applyBorder="1" applyAlignment="1" applyProtection="1">
      <alignment vertical="center"/>
    </xf>
    <xf numFmtId="41" fontId="6" fillId="15" borderId="198" xfId="0" applyNumberFormat="1" applyFont="1" applyFill="1" applyBorder="1" applyAlignment="1" applyProtection="1">
      <alignment vertical="center"/>
    </xf>
    <xf numFmtId="0" fontId="6" fillId="0" borderId="42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41" fontId="6" fillId="35" borderId="13" xfId="0" applyNumberFormat="1" applyFont="1" applyFill="1" applyBorder="1" applyAlignment="1" applyProtection="1">
      <alignment vertical="center"/>
    </xf>
    <xf numFmtId="41" fontId="6" fillId="15" borderId="63" xfId="0" applyNumberFormat="1" applyFont="1" applyFill="1" applyBorder="1" applyAlignment="1" applyProtection="1">
      <alignment vertical="center"/>
    </xf>
    <xf numFmtId="0" fontId="6" fillId="0" borderId="92" xfId="0" applyFont="1" applyFill="1" applyBorder="1" applyAlignment="1" applyProtection="1">
      <alignment vertical="center"/>
    </xf>
    <xf numFmtId="41" fontId="6" fillId="0" borderId="92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7" xfId="0" applyFont="1" applyFill="1" applyBorder="1" applyProtection="1"/>
    <xf numFmtId="0" fontId="5" fillId="0" borderId="21" xfId="0" applyFont="1" applyFill="1" applyBorder="1" applyProtection="1"/>
    <xf numFmtId="0" fontId="6" fillId="0" borderId="0" xfId="0" applyFont="1" applyFill="1" applyProtection="1"/>
    <xf numFmtId="0" fontId="6" fillId="0" borderId="22" xfId="0" applyFont="1" applyFill="1" applyBorder="1" applyProtection="1"/>
    <xf numFmtId="41" fontId="10" fillId="23" borderId="4" xfId="0" applyNumberFormat="1" applyFont="1" applyFill="1" applyBorder="1" applyAlignment="1" applyProtection="1">
      <alignment vertical="center"/>
    </xf>
    <xf numFmtId="41" fontId="10" fillId="23" borderId="56" xfId="0" applyNumberFormat="1" applyFont="1" applyFill="1" applyBorder="1" applyAlignment="1" applyProtection="1">
      <alignment vertical="center"/>
    </xf>
    <xf numFmtId="41" fontId="10" fillId="23" borderId="99" xfId="0" applyNumberFormat="1" applyFont="1" applyFill="1" applyBorder="1" applyAlignment="1" applyProtection="1">
      <alignment vertical="center"/>
    </xf>
    <xf numFmtId="41" fontId="10" fillId="23" borderId="8" xfId="0" applyNumberFormat="1" applyFont="1" applyFill="1" applyBorder="1" applyAlignment="1" applyProtection="1">
      <alignment vertical="center"/>
    </xf>
    <xf numFmtId="0" fontId="10" fillId="23" borderId="7" xfId="0" applyFont="1" applyFill="1" applyBorder="1" applyAlignment="1" applyProtection="1">
      <alignment vertical="center"/>
    </xf>
    <xf numFmtId="0" fontId="10" fillId="23" borderId="21" xfId="0" applyFont="1" applyFill="1" applyBorder="1" applyAlignment="1" applyProtection="1">
      <alignment horizontal="left" vertical="center" indent="1"/>
    </xf>
    <xf numFmtId="41" fontId="5" fillId="26" borderId="13" xfId="0" applyNumberFormat="1" applyFont="1" applyFill="1" applyBorder="1" applyAlignment="1" applyProtection="1">
      <alignment vertical="center"/>
    </xf>
    <xf numFmtId="41" fontId="5" fillId="26" borderId="63" xfId="0" applyNumberFormat="1" applyFont="1" applyFill="1" applyBorder="1" applyAlignment="1" applyProtection="1">
      <alignment vertical="center"/>
    </xf>
    <xf numFmtId="41" fontId="5" fillId="26" borderId="100" xfId="0" applyNumberFormat="1" applyFont="1" applyFill="1" applyBorder="1" applyAlignment="1" applyProtection="1">
      <alignment vertical="center"/>
    </xf>
    <xf numFmtId="41" fontId="5" fillId="26" borderId="19" xfId="0" applyNumberFormat="1" applyFont="1" applyFill="1" applyBorder="1" applyAlignment="1" applyProtection="1">
      <alignment vertical="center"/>
    </xf>
    <xf numFmtId="41" fontId="4" fillId="28" borderId="6" xfId="0" applyNumberFormat="1" applyFont="1" applyFill="1" applyBorder="1" applyAlignment="1" applyProtection="1">
      <alignment vertical="center"/>
    </xf>
    <xf numFmtId="41" fontId="4" fillId="28" borderId="72" xfId="0" applyNumberFormat="1" applyFont="1" applyFill="1" applyBorder="1" applyAlignment="1" applyProtection="1">
      <alignment vertical="center"/>
    </xf>
    <xf numFmtId="41" fontId="4" fillId="28" borderId="101" xfId="0" applyNumberFormat="1" applyFont="1" applyFill="1" applyBorder="1" applyAlignment="1" applyProtection="1">
      <alignment vertical="center"/>
    </xf>
    <xf numFmtId="41" fontId="4" fillId="28" borderId="20" xfId="0" applyNumberFormat="1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2" xfId="0" applyFont="1" applyBorder="1" applyAlignment="1" applyProtection="1">
      <alignment vertical="center"/>
    </xf>
    <xf numFmtId="41" fontId="5" fillId="0" borderId="92" xfId="0" applyNumberFormat="1" applyFont="1" applyBorder="1" applyAlignment="1" applyProtection="1">
      <alignment vertical="center"/>
    </xf>
    <xf numFmtId="41" fontId="6" fillId="0" borderId="92" xfId="0" applyNumberFormat="1" applyFont="1" applyBorder="1" applyAlignment="1" applyProtection="1">
      <alignment vertical="center"/>
    </xf>
    <xf numFmtId="41" fontId="5" fillId="0" borderId="0" xfId="0" applyNumberFormat="1" applyFont="1" applyAlignment="1" applyProtection="1">
      <alignment vertical="center"/>
    </xf>
    <xf numFmtId="41" fontId="6" fillId="0" borderId="0" xfId="0" applyNumberFormat="1" applyFont="1" applyAlignment="1" applyProtection="1">
      <alignment vertical="center"/>
    </xf>
    <xf numFmtId="165" fontId="6" fillId="36" borderId="117" xfId="2" applyNumberFormat="1" applyFont="1" applyFill="1" applyBorder="1" applyAlignment="1" applyProtection="1">
      <protection locked="0"/>
    </xf>
    <xf numFmtId="165" fontId="6" fillId="44" borderId="50" xfId="2" applyNumberFormat="1" applyFont="1" applyFill="1" applyBorder="1" applyAlignment="1" applyProtection="1">
      <protection locked="0"/>
    </xf>
    <xf numFmtId="165" fontId="6" fillId="36" borderId="99" xfId="2" applyNumberFormat="1" applyFont="1" applyFill="1" applyBorder="1" applyAlignment="1" applyProtection="1">
      <protection locked="0"/>
    </xf>
    <xf numFmtId="165" fontId="6" fillId="44" borderId="8" xfId="2" applyNumberFormat="1" applyFont="1" applyFill="1" applyBorder="1" applyAlignment="1" applyProtection="1">
      <protection locked="0"/>
    </xf>
    <xf numFmtId="165" fontId="6" fillId="36" borderId="194" xfId="2" applyNumberFormat="1" applyFont="1" applyFill="1" applyBorder="1" applyAlignment="1" applyProtection="1">
      <protection locked="0"/>
    </xf>
    <xf numFmtId="165" fontId="6" fillId="36" borderId="202" xfId="2" applyNumberFormat="1" applyFont="1" applyFill="1" applyBorder="1" applyAlignment="1" applyProtection="1">
      <protection locked="0"/>
    </xf>
    <xf numFmtId="165" fontId="6" fillId="44" borderId="203" xfId="2" applyNumberFormat="1" applyFont="1" applyFill="1" applyBorder="1" applyAlignment="1" applyProtection="1">
      <protection locked="0"/>
    </xf>
    <xf numFmtId="165" fontId="6" fillId="36" borderId="199" xfId="2" applyNumberFormat="1" applyFont="1" applyFill="1" applyBorder="1" applyAlignment="1" applyProtection="1">
      <protection locked="0"/>
    </xf>
    <xf numFmtId="165" fontId="6" fillId="44" borderId="11" xfId="2" applyNumberFormat="1" applyFont="1" applyFill="1" applyBorder="1" applyAlignment="1" applyProtection="1">
      <protection locked="0"/>
    </xf>
    <xf numFmtId="165" fontId="6" fillId="36" borderId="100" xfId="2" applyNumberFormat="1" applyFont="1" applyFill="1" applyBorder="1" applyAlignment="1" applyProtection="1">
      <protection locked="0"/>
    </xf>
    <xf numFmtId="165" fontId="6" fillId="44" borderId="19" xfId="2" applyNumberFormat="1" applyFont="1" applyFill="1" applyBorder="1" applyAlignment="1" applyProtection="1">
      <protection locked="0"/>
    </xf>
    <xf numFmtId="165" fontId="6" fillId="35" borderId="191" xfId="1" applyNumberFormat="1" applyFont="1" applyFill="1" applyBorder="1" applyAlignment="1" applyProtection="1">
      <protection locked="0"/>
    </xf>
    <xf numFmtId="165" fontId="6" fillId="15" borderId="178" xfId="1" applyNumberFormat="1" applyFont="1" applyFill="1" applyBorder="1" applyAlignment="1" applyProtection="1">
      <protection locked="0"/>
    </xf>
    <xf numFmtId="165" fontId="6" fillId="36" borderId="1" xfId="2" applyNumberFormat="1" applyFont="1" applyFill="1" applyBorder="1" applyAlignment="1" applyProtection="1">
      <protection locked="0"/>
    </xf>
    <xf numFmtId="165" fontId="10" fillId="22" borderId="99" xfId="2" applyNumberFormat="1" applyFont="1" applyFill="1" applyBorder="1" applyAlignment="1" applyProtection="1">
      <protection locked="0"/>
    </xf>
    <xf numFmtId="165" fontId="10" fillId="22" borderId="8" xfId="2" applyNumberFormat="1" applyFont="1" applyFill="1" applyBorder="1" applyAlignment="1" applyProtection="1">
      <protection locked="0"/>
    </xf>
    <xf numFmtId="165" fontId="5" fillId="24" borderId="99" xfId="2" applyNumberFormat="1" applyFont="1" applyFill="1" applyBorder="1" applyAlignment="1" applyProtection="1">
      <protection locked="0"/>
    </xf>
    <xf numFmtId="165" fontId="5" fillId="24" borderId="8" xfId="2" applyNumberFormat="1" applyFont="1" applyFill="1" applyBorder="1" applyAlignment="1" applyProtection="1">
      <protection locked="0"/>
    </xf>
    <xf numFmtId="165" fontId="5" fillId="24" borderId="99" xfId="1" applyNumberFormat="1" applyFont="1" applyFill="1" applyBorder="1" applyAlignment="1" applyProtection="1">
      <protection locked="0"/>
    </xf>
    <xf numFmtId="165" fontId="5" fillId="24" borderId="8" xfId="1" applyNumberFormat="1" applyFont="1" applyFill="1" applyBorder="1" applyAlignment="1" applyProtection="1">
      <protection locked="0"/>
    </xf>
    <xf numFmtId="165" fontId="9" fillId="36" borderId="6" xfId="2" applyNumberFormat="1" applyFont="1" applyFill="1" applyBorder="1" applyAlignment="1" applyProtection="1">
      <protection locked="0"/>
    </xf>
    <xf numFmtId="165" fontId="9" fillId="44" borderId="72" xfId="2" applyNumberFormat="1" applyFont="1" applyFill="1" applyBorder="1" applyAlignment="1" applyProtection="1">
      <protection locked="0"/>
    </xf>
    <xf numFmtId="165" fontId="9" fillId="36" borderId="101" xfId="2" applyNumberFormat="1" applyFont="1" applyFill="1" applyBorder="1" applyAlignment="1" applyProtection="1">
      <protection locked="0"/>
    </xf>
    <xf numFmtId="165" fontId="9" fillId="44" borderId="20" xfId="2" applyNumberFormat="1" applyFont="1" applyFill="1" applyBorder="1" applyAlignment="1" applyProtection="1">
      <protection locked="0"/>
    </xf>
    <xf numFmtId="41" fontId="6" fillId="35" borderId="229" xfId="0" applyNumberFormat="1" applyFont="1" applyFill="1" applyBorder="1" applyProtection="1">
      <protection locked="0"/>
    </xf>
    <xf numFmtId="41" fontId="6" fillId="15" borderId="230" xfId="0" applyNumberFormat="1" applyFont="1" applyFill="1" applyBorder="1" applyProtection="1">
      <protection locked="0"/>
    </xf>
    <xf numFmtId="41" fontId="6" fillId="35" borderId="226" xfId="0" applyNumberFormat="1" applyFont="1" applyFill="1" applyBorder="1" applyProtection="1">
      <protection locked="0"/>
    </xf>
    <xf numFmtId="41" fontId="6" fillId="15" borderId="231" xfId="0" applyNumberFormat="1" applyFont="1" applyFill="1" applyBorder="1" applyProtection="1">
      <protection locked="0"/>
    </xf>
    <xf numFmtId="41" fontId="6" fillId="35" borderId="244" xfId="0" applyNumberFormat="1" applyFont="1" applyFill="1" applyBorder="1" applyProtection="1">
      <protection locked="0"/>
    </xf>
    <xf numFmtId="41" fontId="6" fillId="15" borderId="245" xfId="0" applyNumberFormat="1" applyFont="1" applyFill="1" applyBorder="1" applyProtection="1">
      <protection locked="0"/>
    </xf>
    <xf numFmtId="41" fontId="6" fillId="35" borderId="224" xfId="0" applyNumberFormat="1" applyFont="1" applyFill="1" applyBorder="1" applyProtection="1">
      <protection locked="0"/>
    </xf>
    <xf numFmtId="41" fontId="6" fillId="15" borderId="141" xfId="0" applyNumberFormat="1" applyFont="1" applyFill="1" applyBorder="1" applyProtection="1">
      <protection locked="0"/>
    </xf>
    <xf numFmtId="41" fontId="6" fillId="35" borderId="236" xfId="0" applyNumberFormat="1" applyFont="1" applyFill="1" applyBorder="1" applyProtection="1">
      <protection locked="0"/>
    </xf>
    <xf numFmtId="41" fontId="6" fillId="15" borderId="237" xfId="0" applyNumberFormat="1" applyFont="1" applyFill="1" applyBorder="1" applyProtection="1">
      <protection locked="0"/>
    </xf>
    <xf numFmtId="41" fontId="10" fillId="23" borderId="226" xfId="0" applyNumberFormat="1" applyFont="1" applyFill="1" applyBorder="1" applyProtection="1">
      <protection locked="0"/>
    </xf>
    <xf numFmtId="41" fontId="10" fillId="23" borderId="231" xfId="0" applyNumberFormat="1" applyFont="1" applyFill="1" applyBorder="1" applyProtection="1">
      <protection locked="0"/>
    </xf>
    <xf numFmtId="41" fontId="5" fillId="26" borderId="226" xfId="0" applyNumberFormat="1" applyFont="1" applyFill="1" applyBorder="1" applyProtection="1">
      <protection locked="0"/>
    </xf>
    <xf numFmtId="41" fontId="5" fillId="26" borderId="231" xfId="0" applyNumberFormat="1" applyFont="1" applyFill="1" applyBorder="1" applyProtection="1">
      <protection locked="0"/>
    </xf>
    <xf numFmtId="41" fontId="4" fillId="35" borderId="165" xfId="0" applyNumberFormat="1" applyFont="1" applyFill="1" applyBorder="1" applyProtection="1">
      <protection locked="0"/>
    </xf>
    <xf numFmtId="41" fontId="4" fillId="15" borderId="232" xfId="0" applyNumberFormat="1" applyFont="1" applyFill="1" applyBorder="1" applyProtection="1">
      <protection locked="0"/>
    </xf>
    <xf numFmtId="41" fontId="4" fillId="35" borderId="233" xfId="0" applyNumberFormat="1" applyFont="1" applyFill="1" applyBorder="1" applyProtection="1">
      <protection locked="0"/>
    </xf>
    <xf numFmtId="41" fontId="4" fillId="15" borderId="164" xfId="0" applyNumberFormat="1" applyFont="1" applyFill="1" applyBorder="1" applyProtection="1">
      <protection locked="0"/>
    </xf>
    <xf numFmtId="0" fontId="5" fillId="28" borderId="24" xfId="0" applyFont="1" applyFill="1" applyBorder="1" applyAlignment="1" applyProtection="1">
      <alignment horizontal="center" vertical="center"/>
    </xf>
    <xf numFmtId="0" fontId="6" fillId="0" borderId="250" xfId="0" applyFont="1" applyBorder="1" applyAlignment="1" applyProtection="1">
      <alignment vertical="center"/>
    </xf>
    <xf numFmtId="3" fontId="6" fillId="0" borderId="252" xfId="5" applyNumberFormat="1" applyFont="1" applyFill="1" applyBorder="1" applyAlignment="1" applyProtection="1">
      <alignment vertical="center"/>
    </xf>
    <xf numFmtId="3" fontId="6" fillId="0" borderId="248" xfId="5" applyNumberFormat="1" applyFont="1" applyFill="1" applyBorder="1" applyAlignment="1" applyProtection="1">
      <alignment vertical="center"/>
    </xf>
    <xf numFmtId="3" fontId="6" fillId="0" borderId="251" xfId="5" applyNumberFormat="1" applyFont="1" applyFill="1" applyBorder="1" applyAlignment="1" applyProtection="1">
      <alignment vertical="center"/>
    </xf>
    <xf numFmtId="0" fontId="6" fillId="0" borderId="192" xfId="5" applyFont="1" applyFill="1" applyBorder="1" applyAlignment="1" applyProtection="1">
      <alignment horizontal="left" vertical="center"/>
    </xf>
    <xf numFmtId="3" fontId="6" fillId="0" borderId="194" xfId="5" applyNumberFormat="1" applyFont="1" applyFill="1" applyBorder="1" applyAlignment="1" applyProtection="1">
      <alignment vertical="center"/>
    </xf>
    <xf numFmtId="3" fontId="6" fillId="0" borderId="1" xfId="5" applyNumberFormat="1" applyFont="1" applyFill="1" applyBorder="1" applyAlignment="1" applyProtection="1">
      <alignment vertical="center"/>
    </xf>
    <xf numFmtId="3" fontId="6" fillId="0" borderId="192" xfId="5" applyNumberFormat="1" applyFont="1" applyFill="1" applyBorder="1" applyAlignment="1" applyProtection="1">
      <alignment vertical="center"/>
    </xf>
    <xf numFmtId="166" fontId="6" fillId="0" borderId="192" xfId="5" applyNumberFormat="1" applyFont="1" applyFill="1" applyBorder="1" applyAlignment="1" applyProtection="1">
      <alignment vertical="center"/>
    </xf>
    <xf numFmtId="0" fontId="6" fillId="0" borderId="7" xfId="0" applyFont="1" applyBorder="1" applyAlignment="1" applyProtection="1">
      <alignment vertical="center" wrapText="1"/>
    </xf>
    <xf numFmtId="3" fontId="6" fillId="10" borderId="194" xfId="5" applyNumberFormat="1" applyFont="1" applyFill="1" applyBorder="1" applyAlignment="1" applyProtection="1">
      <alignment vertical="center"/>
    </xf>
    <xf numFmtId="3" fontId="6" fillId="10" borderId="1" xfId="5" applyNumberFormat="1" applyFont="1" applyFill="1" applyBorder="1" applyAlignment="1" applyProtection="1">
      <alignment vertical="center"/>
    </xf>
    <xf numFmtId="3" fontId="6" fillId="10" borderId="192" xfId="5" applyNumberFormat="1" applyFont="1" applyFill="1" applyBorder="1" applyAlignment="1" applyProtection="1">
      <alignment vertical="center"/>
    </xf>
    <xf numFmtId="0" fontId="6" fillId="0" borderId="42" xfId="0" applyFont="1" applyBorder="1" applyAlignment="1" applyProtection="1">
      <alignment vertical="center"/>
    </xf>
    <xf numFmtId="166" fontId="6" fillId="0" borderId="195" xfId="5" applyNumberFormat="1" applyFont="1" applyFill="1" applyBorder="1" applyAlignment="1" applyProtection="1">
      <alignment vertical="center"/>
    </xf>
    <xf numFmtId="3" fontId="6" fillId="0" borderId="196" xfId="0" applyNumberFormat="1" applyFont="1" applyBorder="1" applyAlignment="1" applyProtection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</xf>
    <xf numFmtId="3" fontId="6" fillId="0" borderId="195" xfId="5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" fontId="6" fillId="0" borderId="199" xfId="5" applyNumberFormat="1" applyFont="1" applyFill="1" applyBorder="1" applyAlignment="1" applyProtection="1">
      <alignment vertical="center"/>
    </xf>
    <xf numFmtId="3" fontId="6" fillId="0" borderId="5" xfId="5" applyNumberFormat="1" applyFont="1" applyFill="1" applyBorder="1" applyAlignment="1" applyProtection="1">
      <alignment vertical="center"/>
    </xf>
    <xf numFmtId="0" fontId="6" fillId="8" borderId="192" xfId="5" applyFont="1" applyFill="1" applyBorder="1" applyAlignment="1" applyProtection="1">
      <alignment horizontal="left" vertical="center"/>
    </xf>
    <xf numFmtId="0" fontId="6" fillId="9" borderId="192" xfId="5" applyFont="1" applyFill="1" applyBorder="1" applyAlignment="1" applyProtection="1">
      <alignment horizontal="left" vertical="center"/>
    </xf>
    <xf numFmtId="0" fontId="6" fillId="0" borderId="213" xfId="0" applyFont="1" applyBorder="1" applyAlignment="1" applyProtection="1">
      <alignment vertical="center"/>
    </xf>
    <xf numFmtId="0" fontId="6" fillId="9" borderId="195" xfId="5" applyFont="1" applyFill="1" applyBorder="1" applyAlignment="1" applyProtection="1">
      <alignment horizontal="left" vertical="center"/>
    </xf>
    <xf numFmtId="3" fontId="6" fillId="0" borderId="196" xfId="5" applyNumberFormat="1" applyFont="1" applyFill="1" applyBorder="1" applyAlignment="1" applyProtection="1">
      <alignment vertical="center"/>
    </xf>
    <xf numFmtId="3" fontId="6" fillId="0" borderId="2" xfId="5" applyNumberFormat="1" applyFont="1" applyFill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17" fillId="3" borderId="270" xfId="0" applyFont="1" applyFill="1" applyBorder="1" applyAlignment="1" applyProtection="1">
      <alignment horizontal="center" vertical="center"/>
    </xf>
    <xf numFmtId="0" fontId="19" fillId="3" borderId="267" xfId="0" applyFont="1" applyFill="1" applyBorder="1" applyAlignment="1" applyProtection="1">
      <alignment vertical="center"/>
    </xf>
    <xf numFmtId="165" fontId="17" fillId="51" borderId="274" xfId="1" applyNumberFormat="1" applyFont="1" applyFill="1" applyBorder="1" applyAlignment="1" applyProtection="1">
      <alignment horizontal="right" vertical="center"/>
    </xf>
    <xf numFmtId="165" fontId="19" fillId="15" borderId="272" xfId="1" applyNumberFormat="1" applyFont="1" applyFill="1" applyBorder="1" applyAlignment="1" applyProtection="1">
      <alignment vertical="center"/>
    </xf>
    <xf numFmtId="165" fontId="19" fillId="15" borderId="275" xfId="1" applyNumberFormat="1" applyFont="1" applyFill="1" applyBorder="1" applyAlignment="1" applyProtection="1">
      <alignment vertical="center"/>
      <protection locked="0"/>
    </xf>
    <xf numFmtId="0" fontId="17" fillId="3" borderId="289" xfId="0" applyFont="1" applyFill="1" applyBorder="1" applyAlignment="1" applyProtection="1">
      <alignment horizontal="center" vertical="center"/>
    </xf>
    <xf numFmtId="0" fontId="19" fillId="0" borderId="290" xfId="0" applyFont="1" applyBorder="1" applyAlignment="1" applyProtection="1">
      <alignment vertical="center"/>
    </xf>
    <xf numFmtId="165" fontId="17" fillId="51" borderId="291" xfId="1" applyNumberFormat="1" applyFont="1" applyFill="1" applyBorder="1" applyAlignment="1" applyProtection="1">
      <alignment horizontal="right" vertical="center"/>
    </xf>
    <xf numFmtId="165" fontId="19" fillId="15" borderId="292" xfId="1" applyNumberFormat="1" applyFont="1" applyFill="1" applyBorder="1" applyAlignment="1" applyProtection="1">
      <alignment vertical="center"/>
    </xf>
    <xf numFmtId="165" fontId="19" fillId="15" borderId="293" xfId="1" applyNumberFormat="1" applyFont="1" applyFill="1" applyBorder="1" applyAlignment="1" applyProtection="1">
      <alignment vertical="center"/>
      <protection locked="0"/>
    </xf>
    <xf numFmtId="0" fontId="6" fillId="0" borderId="270" xfId="0" applyFont="1" applyFill="1" applyBorder="1"/>
    <xf numFmtId="0" fontId="6" fillId="0" borderId="273" xfId="0" applyFont="1" applyFill="1" applyBorder="1"/>
    <xf numFmtId="41" fontId="6" fillId="35" borderId="294" xfId="1" applyNumberFormat="1" applyFont="1" applyFill="1" applyBorder="1" applyAlignment="1" applyProtection="1"/>
    <xf numFmtId="41" fontId="6" fillId="15" borderId="295" xfId="1" applyNumberFormat="1" applyFont="1" applyFill="1" applyBorder="1" applyAlignment="1" applyProtection="1"/>
    <xf numFmtId="41" fontId="6" fillId="35" borderId="296" xfId="1" applyNumberFormat="1" applyFont="1" applyFill="1" applyBorder="1" applyAlignment="1" applyProtection="1">
      <protection locked="0"/>
    </xf>
    <xf numFmtId="41" fontId="6" fillId="15" borderId="297" xfId="1" applyNumberFormat="1" applyFont="1" applyFill="1" applyBorder="1" applyAlignment="1" applyProtection="1">
      <protection locked="0"/>
    </xf>
    <xf numFmtId="49" fontId="6" fillId="0" borderId="289" xfId="0" applyNumberFormat="1" applyFont="1" applyBorder="1" applyAlignment="1">
      <alignment vertical="center" wrapText="1"/>
    </xf>
    <xf numFmtId="0" fontId="6" fillId="3" borderId="293" xfId="0" applyFont="1" applyFill="1" applyBorder="1" applyAlignment="1">
      <alignment vertical="center" wrapText="1"/>
    </xf>
    <xf numFmtId="3" fontId="6" fillId="20" borderId="289" xfId="1" applyNumberFormat="1" applyFont="1" applyFill="1" applyBorder="1" applyAlignment="1" applyProtection="1">
      <alignment vertical="center" wrapText="1"/>
    </xf>
    <xf numFmtId="3" fontId="6" fillId="20" borderId="298" xfId="1" applyNumberFormat="1" applyFont="1" applyFill="1" applyBorder="1" applyAlignment="1" applyProtection="1">
      <alignment vertical="center" wrapText="1"/>
    </xf>
    <xf numFmtId="3" fontId="6" fillId="20" borderId="284" xfId="1" applyNumberFormat="1" applyFont="1" applyFill="1" applyBorder="1" applyAlignment="1" applyProtection="1">
      <alignment vertical="center" wrapText="1"/>
    </xf>
    <xf numFmtId="3" fontId="5" fillId="18" borderId="299" xfId="1" applyNumberFormat="1" applyFont="1" applyFill="1" applyBorder="1" applyAlignment="1" applyProtection="1">
      <alignment vertical="center" wrapText="1"/>
    </xf>
    <xf numFmtId="3" fontId="6" fillId="34" borderId="292" xfId="1" applyNumberFormat="1" applyFont="1" applyFill="1" applyBorder="1" applyAlignment="1" applyProtection="1">
      <alignment vertical="center" wrapText="1"/>
    </xf>
    <xf numFmtId="3" fontId="6" fillId="34" borderId="298" xfId="1" applyNumberFormat="1" applyFont="1" applyFill="1" applyBorder="1" applyAlignment="1" applyProtection="1">
      <alignment vertical="center" wrapText="1"/>
    </xf>
    <xf numFmtId="3" fontId="6" fillId="34" borderId="284" xfId="1" applyNumberFormat="1" applyFont="1" applyFill="1" applyBorder="1" applyAlignment="1" applyProtection="1">
      <alignment vertical="center" wrapText="1"/>
    </xf>
    <xf numFmtId="3" fontId="5" fillId="32" borderId="299" xfId="1" applyNumberFormat="1" applyFont="1" applyFill="1" applyBorder="1" applyAlignment="1" applyProtection="1">
      <alignment vertical="center" wrapText="1"/>
    </xf>
    <xf numFmtId="3" fontId="6" fillId="15" borderId="289" xfId="0" applyNumberFormat="1" applyFont="1" applyFill="1" applyBorder="1" applyAlignment="1">
      <alignment vertical="center" wrapText="1"/>
    </xf>
    <xf numFmtId="3" fontId="6" fillId="15" borderId="298" xfId="0" applyNumberFormat="1" applyFont="1" applyFill="1" applyBorder="1" applyAlignment="1">
      <alignment vertical="center" wrapText="1"/>
    </xf>
    <xf numFmtId="3" fontId="6" fillId="15" borderId="290" xfId="0" applyNumberFormat="1" applyFont="1" applyFill="1" applyBorder="1" applyAlignment="1">
      <alignment vertical="center" wrapText="1"/>
    </xf>
    <xf numFmtId="3" fontId="5" fillId="37" borderId="300" xfId="0" applyNumberFormat="1" applyFont="1" applyFill="1" applyBorder="1" applyAlignment="1">
      <alignment vertical="center" wrapText="1"/>
    </xf>
    <xf numFmtId="3" fontId="6" fillId="34" borderId="290" xfId="1" applyNumberFormat="1" applyFont="1" applyFill="1" applyBorder="1" applyAlignment="1" applyProtection="1">
      <alignment vertical="center" wrapText="1"/>
    </xf>
    <xf numFmtId="3" fontId="6" fillId="15" borderId="292" xfId="0" applyNumberFormat="1" applyFont="1" applyFill="1" applyBorder="1" applyAlignment="1">
      <alignment vertical="center" wrapText="1"/>
    </xf>
    <xf numFmtId="3" fontId="6" fillId="15" borderId="284" xfId="0" applyNumberFormat="1" applyFont="1" applyFill="1" applyBorder="1" applyAlignment="1">
      <alignment vertical="center" wrapText="1"/>
    </xf>
    <xf numFmtId="0" fontId="45" fillId="71" borderId="301" xfId="0" applyFont="1" applyFill="1" applyBorder="1" applyAlignment="1">
      <alignment horizontal="center" vertical="top" wrapText="1"/>
    </xf>
    <xf numFmtId="0" fontId="46" fillId="0" borderId="301" xfId="0" applyFont="1" applyBorder="1" applyAlignment="1">
      <alignment horizontal="center" vertical="top" wrapText="1"/>
    </xf>
    <xf numFmtId="0" fontId="46" fillId="0" borderId="301" xfId="0" applyFont="1" applyBorder="1" applyAlignment="1">
      <alignment horizontal="left" vertical="top" wrapText="1"/>
    </xf>
    <xf numFmtId="3" fontId="46" fillId="0" borderId="301" xfId="0" applyNumberFormat="1" applyFont="1" applyBorder="1" applyAlignment="1">
      <alignment horizontal="right" vertical="top" wrapText="1"/>
    </xf>
    <xf numFmtId="0" fontId="47" fillId="0" borderId="301" xfId="0" applyFont="1" applyBorder="1" applyAlignment="1">
      <alignment horizontal="center" vertical="top" wrapText="1"/>
    </xf>
    <xf numFmtId="0" fontId="47" fillId="0" borderId="301" xfId="0" applyFont="1" applyBorder="1" applyAlignment="1">
      <alignment horizontal="left" vertical="top" wrapText="1"/>
    </xf>
    <xf numFmtId="3" fontId="47" fillId="0" borderId="301" xfId="0" applyNumberFormat="1" applyFont="1" applyBorder="1" applyAlignment="1">
      <alignment horizontal="right" vertical="top" wrapText="1"/>
    </xf>
    <xf numFmtId="0" fontId="41" fillId="27" borderId="25" xfId="0" applyFont="1" applyFill="1" applyBorder="1" applyAlignment="1">
      <alignment horizontal="center" vertical="center"/>
    </xf>
    <xf numFmtId="0" fontId="41" fillId="27" borderId="91" xfId="0" applyFont="1" applyFill="1" applyBorder="1" applyAlignment="1">
      <alignment horizontal="center" vertical="center"/>
    </xf>
    <xf numFmtId="0" fontId="41" fillId="27" borderId="48" xfId="0" applyFont="1" applyFill="1" applyBorder="1" applyAlignment="1">
      <alignment horizontal="center" vertical="center"/>
    </xf>
    <xf numFmtId="0" fontId="41" fillId="27" borderId="92" xfId="0" applyFont="1" applyFill="1" applyBorder="1" applyAlignment="1">
      <alignment horizontal="center" vertical="center"/>
    </xf>
    <xf numFmtId="0" fontId="17" fillId="43" borderId="21" xfId="0" applyFont="1" applyFill="1" applyBorder="1" applyAlignment="1">
      <alignment horizontal="left" indent="8"/>
    </xf>
    <xf numFmtId="0" fontId="17" fillId="43" borderId="22" xfId="0" applyFont="1" applyFill="1" applyBorder="1" applyAlignment="1">
      <alignment horizontal="left" indent="8"/>
    </xf>
    <xf numFmtId="0" fontId="17" fillId="29" borderId="24" xfId="0" applyFont="1" applyFill="1" applyBorder="1" applyAlignment="1">
      <alignment horizontal="left" indent="8"/>
    </xf>
    <xf numFmtId="0" fontId="17" fillId="29" borderId="53" xfId="0" applyFont="1" applyFill="1" applyBorder="1" applyAlignment="1">
      <alignment horizontal="left" indent="8"/>
    </xf>
    <xf numFmtId="0" fontId="17" fillId="29" borderId="21" xfId="0" applyFont="1" applyFill="1" applyBorder="1" applyAlignment="1">
      <alignment horizontal="left" indent="8"/>
    </xf>
    <xf numFmtId="0" fontId="17" fillId="29" borderId="22" xfId="0" applyFont="1" applyFill="1" applyBorder="1" applyAlignment="1">
      <alignment horizontal="left" indent="8"/>
    </xf>
    <xf numFmtId="0" fontId="17" fillId="24" borderId="22" xfId="0" applyFont="1" applyFill="1" applyBorder="1" applyAlignment="1">
      <alignment horizontal="left" indent="8"/>
    </xf>
    <xf numFmtId="0" fontId="17" fillId="49" borderId="22" xfId="0" applyFont="1" applyFill="1" applyBorder="1" applyAlignment="1">
      <alignment horizontal="left" indent="8"/>
    </xf>
    <xf numFmtId="38" fontId="5" fillId="32" borderId="101" xfId="0" applyNumberFormat="1" applyFont="1" applyFill="1" applyBorder="1" applyAlignment="1" applyProtection="1">
      <alignment horizontal="center" vertical="center" wrapText="1"/>
    </xf>
    <xf numFmtId="38" fontId="5" fillId="32" borderId="101" xfId="0" applyNumberFormat="1" applyFont="1" applyFill="1" applyBorder="1" applyAlignment="1" applyProtection="1">
      <alignment horizontal="center" vertical="center"/>
    </xf>
    <xf numFmtId="38" fontId="5" fillId="32" borderId="20" xfId="0" applyNumberFormat="1" applyFont="1" applyFill="1" applyBorder="1" applyAlignment="1" applyProtection="1">
      <alignment horizontal="center" vertical="center" wrapText="1"/>
    </xf>
    <xf numFmtId="38" fontId="5" fillId="32" borderId="261" xfId="0" applyNumberFormat="1" applyFont="1" applyFill="1" applyBorder="1" applyAlignment="1" applyProtection="1">
      <alignment horizontal="center" vertical="center" wrapText="1"/>
    </xf>
    <xf numFmtId="38" fontId="5" fillId="32" borderId="20" xfId="0" applyNumberFormat="1" applyFont="1" applyFill="1" applyBorder="1" applyAlignment="1" applyProtection="1">
      <alignment horizontal="center" vertical="center"/>
    </xf>
    <xf numFmtId="0" fontId="17" fillId="50" borderId="53" xfId="0" applyFont="1" applyFill="1" applyBorder="1" applyAlignment="1" applyProtection="1">
      <alignment horizontal="left" vertical="center" indent="8"/>
    </xf>
    <xf numFmtId="0" fontId="17" fillId="50" borderId="74" xfId="0" applyFont="1" applyFill="1" applyBorder="1" applyAlignment="1" applyProtection="1">
      <alignment horizontal="left" vertical="center" indent="8"/>
    </xf>
    <xf numFmtId="166" fontId="5" fillId="0" borderId="24" xfId="0" applyNumberFormat="1" applyFont="1" applyFill="1" applyBorder="1" applyAlignment="1" applyProtection="1">
      <alignment horizontal="right" vertical="center" wrapText="1"/>
    </xf>
    <xf numFmtId="166" fontId="5" fillId="0" borderId="53" xfId="0" applyNumberFormat="1" applyFont="1" applyFill="1" applyBorder="1" applyAlignment="1" applyProtection="1">
      <alignment horizontal="right" vertical="center" wrapText="1"/>
    </xf>
    <xf numFmtId="166" fontId="17" fillId="29" borderId="24" xfId="0" applyNumberFormat="1" applyFont="1" applyFill="1" applyBorder="1" applyAlignment="1" applyProtection="1">
      <alignment horizontal="left" vertical="center" wrapText="1" indent="2"/>
    </xf>
    <xf numFmtId="166" fontId="17" fillId="29" borderId="53" xfId="0" applyNumberFormat="1" applyFont="1" applyFill="1" applyBorder="1" applyAlignment="1" applyProtection="1">
      <alignment horizontal="left" vertical="center" wrapText="1" indent="2"/>
    </xf>
    <xf numFmtId="166" fontId="41" fillId="27" borderId="25" xfId="0" applyNumberFormat="1" applyFont="1" applyFill="1" applyBorder="1" applyAlignment="1" applyProtection="1">
      <alignment horizontal="center" vertical="center" wrapText="1"/>
    </xf>
    <xf numFmtId="166" fontId="41" fillId="27" borderId="51" xfId="0" applyNumberFormat="1" applyFont="1" applyFill="1" applyBorder="1" applyAlignment="1" applyProtection="1">
      <alignment horizontal="center" vertical="center" wrapText="1"/>
    </xf>
    <xf numFmtId="166" fontId="41" fillId="27" borderId="29" xfId="0" applyNumberFormat="1" applyFont="1" applyFill="1" applyBorder="1" applyAlignment="1" applyProtection="1">
      <alignment horizontal="center" vertical="center" wrapText="1"/>
    </xf>
    <xf numFmtId="166" fontId="41" fillId="27" borderId="30" xfId="0" applyNumberFormat="1" applyFont="1" applyFill="1" applyBorder="1" applyAlignment="1" applyProtection="1">
      <alignment horizontal="center" vertical="center" wrapText="1"/>
    </xf>
    <xf numFmtId="166" fontId="41" fillId="27" borderId="48" xfId="0" applyNumberFormat="1" applyFont="1" applyFill="1" applyBorder="1" applyAlignment="1" applyProtection="1">
      <alignment horizontal="center" vertical="center" wrapText="1"/>
    </xf>
    <xf numFmtId="166" fontId="41" fillId="27" borderId="45" xfId="0" applyNumberFormat="1" applyFont="1" applyFill="1" applyBorder="1" applyAlignment="1" applyProtection="1">
      <alignment horizontal="center" vertical="center" wrapText="1"/>
    </xf>
    <xf numFmtId="166" fontId="4" fillId="27" borderId="25" xfId="0" applyNumberFormat="1" applyFont="1" applyFill="1" applyBorder="1" applyAlignment="1" applyProtection="1">
      <alignment horizontal="center" vertical="center" wrapText="1"/>
    </xf>
    <xf numFmtId="166" fontId="4" fillId="27" borderId="51" xfId="0" applyNumberFormat="1" applyFont="1" applyFill="1" applyBorder="1" applyAlignment="1" applyProtection="1">
      <alignment horizontal="center" vertical="center" wrapText="1"/>
    </xf>
    <xf numFmtId="166" fontId="4" fillId="27" borderId="29" xfId="0" applyNumberFormat="1" applyFont="1" applyFill="1" applyBorder="1" applyAlignment="1" applyProtection="1">
      <alignment horizontal="center" vertical="center" wrapText="1"/>
    </xf>
    <xf numFmtId="166" fontId="4" fillId="27" borderId="30" xfId="0" applyNumberFormat="1" applyFont="1" applyFill="1" applyBorder="1" applyAlignment="1" applyProtection="1">
      <alignment horizontal="center" vertical="center" wrapText="1"/>
    </xf>
    <xf numFmtId="166" fontId="4" fillId="27" borderId="48" xfId="0" applyNumberFormat="1" applyFont="1" applyFill="1" applyBorder="1" applyAlignment="1" applyProtection="1">
      <alignment horizontal="center" vertical="center" wrapText="1"/>
    </xf>
    <xf numFmtId="166" fontId="4" fillId="27" borderId="45" xfId="0" applyNumberFormat="1" applyFont="1" applyFill="1" applyBorder="1" applyAlignment="1" applyProtection="1">
      <alignment horizontal="center" vertical="center" wrapText="1"/>
    </xf>
    <xf numFmtId="38" fontId="4" fillId="18" borderId="286" xfId="0" applyNumberFormat="1" applyFont="1" applyFill="1" applyBorder="1" applyAlignment="1" applyProtection="1">
      <alignment horizontal="center" vertical="center" wrapText="1"/>
    </xf>
    <xf numFmtId="38" fontId="4" fillId="18" borderId="287" xfId="0" applyNumberFormat="1" applyFont="1" applyFill="1" applyBorder="1" applyAlignment="1" applyProtection="1">
      <alignment horizontal="center" vertical="center" wrapText="1"/>
    </xf>
    <xf numFmtId="38" fontId="4" fillId="18" borderId="288" xfId="0" applyNumberFormat="1" applyFont="1" applyFill="1" applyBorder="1" applyAlignment="1" applyProtection="1">
      <alignment horizontal="center" vertical="center" wrapText="1"/>
    </xf>
    <xf numFmtId="38" fontId="4" fillId="18" borderId="26" xfId="0" applyNumberFormat="1" applyFont="1" applyFill="1" applyBorder="1" applyAlignment="1" applyProtection="1">
      <alignment horizontal="center" vertical="center" wrapText="1"/>
    </xf>
    <xf numFmtId="38" fontId="4" fillId="18" borderId="28" xfId="0" applyNumberFormat="1" applyFont="1" applyFill="1" applyBorder="1" applyAlignment="1" applyProtection="1">
      <alignment horizontal="center" vertical="center" wrapText="1"/>
    </xf>
    <xf numFmtId="38" fontId="4" fillId="18" borderId="52" xfId="0" applyNumberFormat="1" applyFont="1" applyFill="1" applyBorder="1" applyAlignment="1" applyProtection="1">
      <alignment horizontal="center" vertical="center" wrapText="1"/>
    </xf>
    <xf numFmtId="0" fontId="5" fillId="30" borderId="33" xfId="0" applyFont="1" applyFill="1" applyBorder="1" applyAlignment="1">
      <alignment horizontal="center" vertical="center" wrapText="1"/>
    </xf>
    <xf numFmtId="0" fontId="5" fillId="37" borderId="33" xfId="0" applyFont="1" applyFill="1" applyBorder="1" applyAlignment="1">
      <alignment horizontal="center" vertical="center" wrapText="1"/>
    </xf>
    <xf numFmtId="0" fontId="40" fillId="29" borderId="53" xfId="0" applyFont="1" applyFill="1" applyBorder="1" applyAlignment="1">
      <alignment horizontal="left" vertical="center" wrapText="1" indent="8"/>
    </xf>
    <xf numFmtId="0" fontId="40" fillId="29" borderId="74" xfId="0" applyFont="1" applyFill="1" applyBorder="1" applyAlignment="1">
      <alignment horizontal="left" vertical="center" wrapText="1" indent="8"/>
    </xf>
    <xf numFmtId="0" fontId="40" fillId="16" borderId="53" xfId="6" applyFont="1" applyFill="1" applyBorder="1" applyAlignment="1">
      <alignment horizontal="left" vertical="center" wrapText="1" indent="8"/>
    </xf>
    <xf numFmtId="0" fontId="40" fillId="16" borderId="74" xfId="6" applyFont="1" applyFill="1" applyBorder="1" applyAlignment="1">
      <alignment horizontal="left" vertical="center" wrapText="1" indent="8"/>
    </xf>
    <xf numFmtId="0" fontId="5" fillId="12" borderId="75" xfId="0" applyFont="1" applyFill="1" applyBorder="1" applyAlignment="1">
      <alignment horizontal="center" vertical="center" wrapText="1"/>
    </xf>
    <xf numFmtId="0" fontId="5" fillId="12" borderId="76" xfId="0" applyFont="1" applyFill="1" applyBorder="1" applyAlignment="1">
      <alignment horizontal="center" vertical="center" wrapText="1"/>
    </xf>
    <xf numFmtId="0" fontId="5" fillId="12" borderId="57" xfId="0" applyFont="1" applyFill="1" applyBorder="1" applyAlignment="1">
      <alignment horizontal="center" vertical="center" wrapText="1"/>
    </xf>
    <xf numFmtId="49" fontId="5" fillId="42" borderId="24" xfId="0" applyNumberFormat="1" applyFont="1" applyFill="1" applyBorder="1" applyAlignment="1">
      <alignment horizontal="center" vertical="center" textRotation="45" wrapText="1"/>
    </xf>
    <xf numFmtId="0" fontId="17" fillId="43" borderId="24" xfId="0" applyFont="1" applyFill="1" applyBorder="1" applyAlignment="1">
      <alignment horizontal="center" vertical="center" wrapText="1"/>
    </xf>
    <xf numFmtId="0" fontId="17" fillId="43" borderId="53" xfId="0" applyFont="1" applyFill="1" applyBorder="1" applyAlignment="1">
      <alignment horizontal="center" vertical="center" wrapText="1"/>
    </xf>
    <xf numFmtId="49" fontId="18" fillId="42" borderId="24" xfId="0" applyNumberFormat="1" applyFont="1" applyFill="1" applyBorder="1" applyAlignment="1">
      <alignment horizontal="center" vertical="center" textRotation="60" wrapText="1"/>
    </xf>
    <xf numFmtId="3" fontId="11" fillId="12" borderId="75" xfId="0" applyNumberFormat="1" applyFont="1" applyFill="1" applyBorder="1" applyAlignment="1">
      <alignment horizontal="center" vertical="center" wrapText="1"/>
    </xf>
    <xf numFmtId="3" fontId="11" fillId="12" borderId="76" xfId="0" applyNumberFormat="1" applyFont="1" applyFill="1" applyBorder="1" applyAlignment="1">
      <alignment horizontal="center" vertical="center" wrapText="1"/>
    </xf>
    <xf numFmtId="3" fontId="11" fillId="12" borderId="57" xfId="0" applyNumberFormat="1" applyFont="1" applyFill="1" applyBorder="1" applyAlignment="1">
      <alignment horizontal="center" vertical="center" wrapText="1"/>
    </xf>
    <xf numFmtId="3" fontId="11" fillId="30" borderId="33" xfId="0" applyNumberFormat="1" applyFont="1" applyFill="1" applyBorder="1" applyAlignment="1">
      <alignment horizontal="center" vertical="center" wrapText="1"/>
    </xf>
    <xf numFmtId="3" fontId="11" fillId="37" borderId="33" xfId="0" applyNumberFormat="1" applyFont="1" applyFill="1" applyBorder="1" applyAlignment="1">
      <alignment horizontal="center" vertical="center" wrapText="1"/>
    </xf>
    <xf numFmtId="3" fontId="39" fillId="28" borderId="24" xfId="0" applyNumberFormat="1" applyFont="1" applyFill="1" applyBorder="1" applyAlignment="1">
      <alignment horizontal="center" vertical="center"/>
    </xf>
    <xf numFmtId="3" fontId="4" fillId="41" borderId="24" xfId="0" applyNumberFormat="1" applyFont="1" applyFill="1" applyBorder="1" applyAlignment="1">
      <alignment horizontal="left" vertical="center" indent="6"/>
    </xf>
    <xf numFmtId="3" fontId="4" fillId="41" borderId="53" xfId="0" applyNumberFormat="1" applyFont="1" applyFill="1" applyBorder="1" applyAlignment="1">
      <alignment horizontal="left" vertical="center" indent="6"/>
    </xf>
    <xf numFmtId="0" fontId="10" fillId="40" borderId="1" xfId="0" applyFont="1" applyFill="1" applyBorder="1" applyAlignment="1">
      <alignment horizontal="left" vertical="center" indent="4"/>
    </xf>
    <xf numFmtId="0" fontId="10" fillId="40" borderId="21" xfId="0" applyFont="1" applyFill="1" applyBorder="1" applyAlignment="1">
      <alignment horizontal="left" vertical="center" indent="4"/>
    </xf>
    <xf numFmtId="167" fontId="4" fillId="30" borderId="85" xfId="0" applyNumberFormat="1" applyFont="1" applyFill="1" applyBorder="1" applyAlignment="1" applyProtection="1">
      <alignment horizontal="center" vertical="center" wrapText="1"/>
    </xf>
    <xf numFmtId="167" fontId="4" fillId="30" borderId="85" xfId="0" applyNumberFormat="1" applyFont="1" applyFill="1" applyBorder="1" applyAlignment="1" applyProtection="1">
      <alignment horizontal="center" vertical="center"/>
    </xf>
    <xf numFmtId="167" fontId="4" fillId="37" borderId="85" xfId="0" applyNumberFormat="1" applyFont="1" applyFill="1" applyBorder="1" applyAlignment="1" applyProtection="1">
      <alignment horizontal="center" vertical="center" wrapText="1"/>
    </xf>
    <xf numFmtId="167" fontId="4" fillId="11" borderId="85" xfId="0" applyNumberFormat="1" applyFont="1" applyFill="1" applyBorder="1" applyAlignment="1" applyProtection="1">
      <alignment horizontal="center" vertical="center"/>
    </xf>
    <xf numFmtId="0" fontId="17" fillId="43" borderId="85" xfId="0" applyFont="1" applyFill="1" applyBorder="1" applyAlignment="1" applyProtection="1">
      <alignment horizontal="center" vertical="center" wrapText="1"/>
    </xf>
    <xf numFmtId="0" fontId="17" fillId="43" borderId="182" xfId="0" applyFont="1" applyFill="1" applyBorder="1" applyAlignment="1" applyProtection="1">
      <alignment horizontal="center" vertical="center" wrapText="1"/>
    </xf>
    <xf numFmtId="0" fontId="17" fillId="27" borderId="134" xfId="0" applyFont="1" applyFill="1" applyBorder="1" applyAlignment="1" applyProtection="1">
      <alignment horizontal="left"/>
    </xf>
    <xf numFmtId="0" fontId="17" fillId="27" borderId="136" xfId="0" applyFont="1" applyFill="1" applyBorder="1" applyAlignment="1" applyProtection="1">
      <alignment horizontal="left"/>
    </xf>
    <xf numFmtId="167" fontId="4" fillId="37" borderId="121" xfId="0" applyNumberFormat="1" applyFont="1" applyFill="1" applyBorder="1" applyAlignment="1" applyProtection="1">
      <alignment horizontal="center" vertical="center" wrapText="1"/>
    </xf>
    <xf numFmtId="167" fontId="4" fillId="11" borderId="121" xfId="0" applyNumberFormat="1" applyFont="1" applyFill="1" applyBorder="1" applyAlignment="1" applyProtection="1">
      <alignment horizontal="center" vertical="center"/>
    </xf>
    <xf numFmtId="0" fontId="4" fillId="18" borderId="86" xfId="0" applyFont="1" applyFill="1" applyBorder="1" applyAlignment="1" applyProtection="1">
      <alignment horizontal="center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0" fontId="4" fillId="18" borderId="88" xfId="0" applyFont="1" applyFill="1" applyBorder="1" applyAlignment="1" applyProtection="1">
      <alignment horizontal="center" vertical="center" wrapText="1"/>
    </xf>
    <xf numFmtId="167" fontId="4" fillId="30" borderId="183" xfId="0" applyNumberFormat="1" applyFont="1" applyFill="1" applyBorder="1" applyAlignment="1" applyProtection="1">
      <alignment horizontal="center" vertical="center" wrapText="1"/>
    </xf>
    <xf numFmtId="167" fontId="4" fillId="30" borderId="183" xfId="0" applyNumberFormat="1" applyFont="1" applyFill="1" applyBorder="1" applyAlignment="1" applyProtection="1">
      <alignment horizontal="center" vertical="center"/>
    </xf>
    <xf numFmtId="0" fontId="20" fillId="52" borderId="44" xfId="0" applyFont="1" applyFill="1" applyBorder="1" applyAlignment="1" applyProtection="1">
      <alignment horizontal="left" vertical="center"/>
    </xf>
    <xf numFmtId="0" fontId="20" fillId="52" borderId="3" xfId="0" applyFont="1" applyFill="1" applyBorder="1" applyAlignment="1" applyProtection="1">
      <alignment horizontal="left" vertical="center"/>
    </xf>
    <xf numFmtId="0" fontId="20" fillId="52" borderId="18" xfId="0" applyFont="1" applyFill="1" applyBorder="1" applyAlignment="1" applyProtection="1">
      <alignment horizontal="left" vertical="center"/>
    </xf>
    <xf numFmtId="0" fontId="17" fillId="28" borderId="26" xfId="0" applyFont="1" applyFill="1" applyBorder="1" applyAlignment="1" applyProtection="1">
      <alignment horizontal="center" vertical="center" textRotation="60"/>
    </xf>
    <xf numFmtId="0" fontId="17" fillId="28" borderId="52" xfId="0" applyFont="1" applyFill="1" applyBorder="1" applyAlignment="1" applyProtection="1">
      <alignment horizontal="center" vertical="center" textRotation="60"/>
    </xf>
    <xf numFmtId="0" fontId="17" fillId="45" borderId="26" xfId="0" applyFont="1" applyFill="1" applyBorder="1" applyAlignment="1" applyProtection="1">
      <alignment horizontal="center" vertical="center" wrapText="1"/>
    </xf>
    <xf numFmtId="0" fontId="17" fillId="45" borderId="52" xfId="0" applyFont="1" applyFill="1" applyBorder="1" applyAlignment="1" applyProtection="1">
      <alignment horizontal="center" vertical="center" wrapText="1"/>
    </xf>
    <xf numFmtId="166" fontId="17" fillId="18" borderId="26" xfId="0" applyNumberFormat="1" applyFont="1" applyFill="1" applyBorder="1" applyAlignment="1" applyProtection="1">
      <alignment horizontal="center" vertical="center" wrapText="1"/>
    </xf>
    <xf numFmtId="166" fontId="17" fillId="18" borderId="52" xfId="0" applyNumberFormat="1" applyFont="1" applyFill="1" applyBorder="1" applyAlignment="1" applyProtection="1">
      <alignment horizontal="center" vertical="center" wrapText="1"/>
    </xf>
    <xf numFmtId="166" fontId="41" fillId="43" borderId="26" xfId="0" applyNumberFormat="1" applyFont="1" applyFill="1" applyBorder="1" applyAlignment="1" applyProtection="1">
      <alignment horizontal="center" vertical="center"/>
    </xf>
    <xf numFmtId="166" fontId="41" fillId="43" borderId="52" xfId="0" applyNumberFormat="1" applyFont="1" applyFill="1" applyBorder="1" applyAlignment="1" applyProtection="1">
      <alignment horizontal="center" vertical="center"/>
    </xf>
    <xf numFmtId="0" fontId="20" fillId="26" borderId="44" xfId="0" applyFont="1" applyFill="1" applyBorder="1" applyAlignment="1" applyProtection="1">
      <alignment horizontal="left" vertical="center"/>
    </xf>
    <xf numFmtId="0" fontId="20" fillId="26" borderId="3" xfId="0" applyFont="1" applyFill="1" applyBorder="1" applyAlignment="1" applyProtection="1">
      <alignment horizontal="left" vertical="center"/>
    </xf>
    <xf numFmtId="0" fontId="20" fillId="26" borderId="18" xfId="0" applyFont="1" applyFill="1" applyBorder="1" applyAlignment="1" applyProtection="1">
      <alignment horizontal="left" vertical="center"/>
    </xf>
    <xf numFmtId="0" fontId="17" fillId="43" borderId="179" xfId="4" applyFont="1" applyFill="1" applyBorder="1" applyAlignment="1">
      <alignment horizontal="center" vertical="center"/>
    </xf>
    <xf numFmtId="0" fontId="17" fillId="43" borderId="180" xfId="4" applyFont="1" applyFill="1" applyBorder="1" applyAlignment="1">
      <alignment horizontal="center" vertical="center"/>
    </xf>
    <xf numFmtId="0" fontId="4" fillId="42" borderId="139" xfId="4" applyFont="1" applyFill="1" applyBorder="1" applyAlignment="1">
      <alignment horizontal="center" vertical="center" textRotation="45"/>
    </xf>
    <xf numFmtId="0" fontId="4" fillId="42" borderId="144" xfId="4" applyFont="1" applyFill="1" applyBorder="1" applyAlignment="1">
      <alignment horizontal="center" vertical="center" textRotation="45"/>
    </xf>
    <xf numFmtId="41" fontId="4" fillId="37" borderId="51" xfId="0" applyNumberFormat="1" applyFont="1" applyFill="1" applyBorder="1" applyAlignment="1">
      <alignment horizontal="center" vertical="center" wrapText="1"/>
    </xf>
    <xf numFmtId="41" fontId="4" fillId="37" borderId="45" xfId="0" applyNumberFormat="1" applyFont="1" applyFill="1" applyBorder="1" applyAlignment="1">
      <alignment horizontal="center" vertical="center" wrapText="1"/>
    </xf>
    <xf numFmtId="41" fontId="4" fillId="30" borderId="153" xfId="0" applyNumberFormat="1" applyFont="1" applyFill="1" applyBorder="1" applyAlignment="1">
      <alignment horizontal="center" vertical="center" wrapText="1"/>
    </xf>
    <xf numFmtId="41" fontId="4" fillId="30" borderId="155" xfId="0" applyNumberFormat="1" applyFont="1" applyFill="1" applyBorder="1" applyAlignment="1">
      <alignment horizontal="center" vertical="center" wrapText="1"/>
    </xf>
    <xf numFmtId="41" fontId="4" fillId="37" borderId="152" xfId="0" applyNumberFormat="1" applyFont="1" applyFill="1" applyBorder="1" applyAlignment="1">
      <alignment horizontal="center" vertical="center" wrapText="1"/>
    </xf>
    <xf numFmtId="41" fontId="4" fillId="37" borderId="154" xfId="0" applyNumberFormat="1" applyFont="1" applyFill="1" applyBorder="1" applyAlignment="1">
      <alignment horizontal="center" vertical="center" wrapText="1"/>
    </xf>
    <xf numFmtId="41" fontId="4" fillId="30" borderId="91" xfId="0" applyNumberFormat="1" applyFont="1" applyFill="1" applyBorder="1" applyAlignment="1">
      <alignment horizontal="center" vertical="center" wrapText="1"/>
    </xf>
    <xf numFmtId="41" fontId="4" fillId="30" borderId="92" xfId="0" applyNumberFormat="1" applyFont="1" applyFill="1" applyBorder="1" applyAlignment="1">
      <alignment horizontal="center" vertical="center" wrapText="1"/>
    </xf>
    <xf numFmtId="41" fontId="4" fillId="18" borderId="26" xfId="4" applyNumberFormat="1" applyFont="1" applyFill="1" applyBorder="1" applyAlignment="1">
      <alignment horizontal="center" vertical="center" wrapText="1"/>
    </xf>
    <xf numFmtId="41" fontId="4" fillId="18" borderId="52" xfId="4" applyNumberFormat="1" applyFont="1" applyFill="1" applyBorder="1" applyAlignment="1">
      <alignment horizontal="center" vertical="center"/>
    </xf>
    <xf numFmtId="41" fontId="4" fillId="37" borderId="140" xfId="0" applyNumberFormat="1" applyFont="1" applyFill="1" applyBorder="1" applyAlignment="1">
      <alignment horizontal="center" vertical="center" wrapText="1"/>
    </xf>
    <xf numFmtId="41" fontId="4" fillId="11" borderId="145" xfId="0" applyNumberFormat="1" applyFont="1" applyFill="1" applyBorder="1" applyAlignment="1">
      <alignment horizontal="center" vertical="center" wrapText="1"/>
    </xf>
    <xf numFmtId="41" fontId="4" fillId="30" borderId="146" xfId="0" applyNumberFormat="1" applyFont="1" applyFill="1" applyBorder="1" applyAlignment="1">
      <alignment horizontal="center" vertical="center" wrapText="1"/>
    </xf>
    <xf numFmtId="41" fontId="4" fillId="11" borderId="147" xfId="0" applyNumberFormat="1" applyFont="1" applyFill="1" applyBorder="1" applyAlignment="1">
      <alignment horizontal="center" vertical="center" wrapText="1"/>
    </xf>
    <xf numFmtId="41" fontId="4" fillId="18" borderId="26" xfId="0" applyNumberFormat="1" applyFont="1" applyFill="1" applyBorder="1" applyAlignment="1">
      <alignment horizontal="center" vertical="center" wrapText="1"/>
    </xf>
    <xf numFmtId="41" fontId="4" fillId="18" borderId="52" xfId="0" applyNumberFormat="1" applyFont="1" applyFill="1" applyBorder="1" applyAlignment="1">
      <alignment horizontal="center" vertical="center"/>
    </xf>
    <xf numFmtId="0" fontId="17" fillId="43" borderId="179" xfId="0" applyFont="1" applyFill="1" applyBorder="1" applyAlignment="1">
      <alignment horizontal="center" vertical="center"/>
    </xf>
    <xf numFmtId="0" fontId="17" fillId="43" borderId="180" xfId="0" applyFont="1" applyFill="1" applyBorder="1" applyAlignment="1">
      <alignment horizontal="center" vertical="center"/>
    </xf>
    <xf numFmtId="0" fontId="4" fillId="42" borderId="139" xfId="0" applyFont="1" applyFill="1" applyBorder="1" applyAlignment="1">
      <alignment horizontal="center" vertical="center" textRotation="60"/>
    </xf>
    <xf numFmtId="0" fontId="4" fillId="42" borderId="144" xfId="0" applyFont="1" applyFill="1" applyBorder="1" applyAlignment="1">
      <alignment horizontal="center" vertical="center" textRotation="60"/>
    </xf>
    <xf numFmtId="41" fontId="4" fillId="30" borderId="216" xfId="0" applyNumberFormat="1" applyFont="1" applyFill="1" applyBorder="1" applyAlignment="1">
      <alignment horizontal="center" vertical="center" wrapText="1"/>
    </xf>
    <xf numFmtId="41" fontId="4" fillId="11" borderId="218" xfId="0" applyNumberFormat="1" applyFont="1" applyFill="1" applyBorder="1" applyAlignment="1">
      <alignment horizontal="center" vertical="center" wrapText="1"/>
    </xf>
    <xf numFmtId="41" fontId="4" fillId="37" borderId="215" xfId="0" applyNumberFormat="1" applyFont="1" applyFill="1" applyBorder="1" applyAlignment="1">
      <alignment horizontal="center" vertical="center" wrapText="1"/>
    </xf>
    <xf numFmtId="41" fontId="4" fillId="11" borderId="217" xfId="0" applyNumberFormat="1" applyFont="1" applyFill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left"/>
    </xf>
    <xf numFmtId="165" fontId="6" fillId="0" borderId="0" xfId="1" applyNumberFormat="1" applyFont="1" applyFill="1" applyBorder="1" applyAlignment="1" applyProtection="1">
      <alignment horizontal="left"/>
    </xf>
    <xf numFmtId="165" fontId="6" fillId="0" borderId="81" xfId="1" applyNumberFormat="1" applyFont="1" applyFill="1" applyBorder="1" applyAlignment="1" applyProtection="1">
      <alignment horizontal="left"/>
    </xf>
    <xf numFmtId="0" fontId="17" fillId="28" borderId="26" xfId="0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/>
    </xf>
    <xf numFmtId="0" fontId="17" fillId="28" borderId="52" xfId="0" applyFont="1" applyFill="1" applyBorder="1" applyAlignment="1">
      <alignment horizontal="center" vertical="center"/>
    </xf>
    <xf numFmtId="0" fontId="5" fillId="28" borderId="26" xfId="0" applyFont="1" applyFill="1" applyBorder="1" applyAlignment="1">
      <alignment horizontal="center" vertical="center" textRotation="60"/>
    </xf>
    <xf numFmtId="0" fontId="5" fillId="28" borderId="28" xfId="0" applyFont="1" applyFill="1" applyBorder="1" applyAlignment="1">
      <alignment horizontal="center" vertical="center" textRotation="60"/>
    </xf>
    <xf numFmtId="0" fontId="5" fillId="28" borderId="52" xfId="0" applyFont="1" applyFill="1" applyBorder="1" applyAlignment="1">
      <alignment horizontal="center" vertical="center" textRotation="60"/>
    </xf>
    <xf numFmtId="41" fontId="5" fillId="37" borderId="17" xfId="0" applyNumberFormat="1" applyFont="1" applyFill="1" applyBorder="1" applyAlignment="1">
      <alignment horizontal="center" vertical="center" wrapText="1"/>
    </xf>
    <xf numFmtId="41" fontId="5" fillId="37" borderId="11" xfId="0" applyNumberFormat="1" applyFont="1" applyFill="1" applyBorder="1" applyAlignment="1">
      <alignment horizontal="center" vertical="center" wrapText="1"/>
    </xf>
    <xf numFmtId="41" fontId="5" fillId="37" borderId="97" xfId="0" applyNumberFormat="1" applyFont="1" applyFill="1" applyBorder="1" applyAlignment="1">
      <alignment horizontal="center" vertical="center"/>
    </xf>
    <xf numFmtId="0" fontId="4" fillId="28" borderId="53" xfId="0" applyFont="1" applyFill="1" applyBorder="1" applyAlignment="1">
      <alignment horizontal="center"/>
    </xf>
    <xf numFmtId="0" fontId="4" fillId="28" borderId="74" xfId="0" applyFont="1" applyFill="1" applyBorder="1" applyAlignment="1">
      <alignment horizontal="center"/>
    </xf>
    <xf numFmtId="0" fontId="4" fillId="28" borderId="53" xfId="0" applyFont="1" applyFill="1" applyBorder="1" applyAlignment="1">
      <alignment horizontal="left" indent="10"/>
    </xf>
    <xf numFmtId="0" fontId="4" fillId="28" borderId="54" xfId="0" applyFont="1" applyFill="1" applyBorder="1" applyAlignment="1">
      <alignment horizontal="left" indent="10"/>
    </xf>
    <xf numFmtId="41" fontId="5" fillId="30" borderId="139" xfId="0" applyNumberFormat="1" applyFont="1" applyFill="1" applyBorder="1" applyAlignment="1">
      <alignment horizontal="center" vertical="center" wrapText="1"/>
    </xf>
    <xf numFmtId="41" fontId="5" fillId="30" borderId="197" xfId="0" applyNumberFormat="1" applyFont="1" applyFill="1" applyBorder="1" applyAlignment="1">
      <alignment horizontal="center" vertical="center" wrapText="1"/>
    </xf>
    <xf numFmtId="41" fontId="5" fillId="30" borderId="144" xfId="0" applyNumberFormat="1" applyFont="1" applyFill="1" applyBorder="1" applyAlignment="1">
      <alignment horizontal="center" vertical="center"/>
    </xf>
    <xf numFmtId="41" fontId="5" fillId="12" borderId="26" xfId="0" applyNumberFormat="1" applyFont="1" applyFill="1" applyBorder="1" applyAlignment="1">
      <alignment horizontal="center" vertical="center" wrapText="1"/>
    </xf>
    <xf numFmtId="41" fontId="5" fillId="12" borderId="28" xfId="0" applyNumberFormat="1" applyFont="1" applyFill="1" applyBorder="1" applyAlignment="1">
      <alignment horizontal="center" vertical="center" wrapText="1"/>
    </xf>
    <xf numFmtId="41" fontId="5" fillId="12" borderId="52" xfId="0" applyNumberFormat="1" applyFont="1" applyFill="1" applyBorder="1" applyAlignment="1">
      <alignment horizontal="center" vertical="center"/>
    </xf>
    <xf numFmtId="41" fontId="5" fillId="30" borderId="95" xfId="0" applyNumberFormat="1" applyFont="1" applyFill="1" applyBorder="1" applyAlignment="1">
      <alignment horizontal="center" vertical="center" wrapText="1"/>
    </xf>
    <xf numFmtId="41" fontId="5" fillId="30" borderId="199" xfId="0" applyNumberFormat="1" applyFont="1" applyFill="1" applyBorder="1" applyAlignment="1">
      <alignment horizontal="center" vertical="center" wrapText="1"/>
    </xf>
    <xf numFmtId="41" fontId="5" fillId="30" borderId="96" xfId="0" applyNumberFormat="1" applyFont="1" applyFill="1" applyBorder="1" applyAlignment="1">
      <alignment horizontal="center" vertical="center"/>
    </xf>
    <xf numFmtId="41" fontId="5" fillId="37" borderId="93" xfId="0" applyNumberFormat="1" applyFont="1" applyFill="1" applyBorder="1" applyAlignment="1">
      <alignment horizontal="center" vertical="center" wrapText="1"/>
    </xf>
    <xf numFmtId="41" fontId="5" fillId="37" borderId="198" xfId="0" applyNumberFormat="1" applyFont="1" applyFill="1" applyBorder="1" applyAlignment="1">
      <alignment horizontal="center" vertical="center" wrapText="1"/>
    </xf>
    <xf numFmtId="41" fontId="5" fillId="37" borderId="94" xfId="0" applyNumberFormat="1" applyFont="1" applyFill="1" applyBorder="1" applyAlignment="1">
      <alignment horizontal="center" vertical="center"/>
    </xf>
    <xf numFmtId="0" fontId="4" fillId="56" borderId="53" xfId="0" applyFont="1" applyFill="1" applyBorder="1" applyAlignment="1" applyProtection="1">
      <alignment horizontal="left" vertical="center" indent="10"/>
    </xf>
    <xf numFmtId="0" fontId="4" fillId="56" borderId="54" xfId="0" applyFont="1" applyFill="1" applyBorder="1" applyAlignment="1" applyProtection="1">
      <alignment horizontal="left" vertical="center" indent="10"/>
    </xf>
    <xf numFmtId="0" fontId="4" fillId="29" borderId="53" xfId="0" applyFont="1" applyFill="1" applyBorder="1" applyAlignment="1" applyProtection="1">
      <alignment horizontal="left" vertical="center" indent="10"/>
    </xf>
    <xf numFmtId="0" fontId="4" fillId="29" borderId="54" xfId="0" applyFont="1" applyFill="1" applyBorder="1" applyAlignment="1" applyProtection="1">
      <alignment horizontal="left" vertical="center" indent="10"/>
    </xf>
    <xf numFmtId="0" fontId="17" fillId="43" borderId="179" xfId="0" applyFont="1" applyFill="1" applyBorder="1" applyAlignment="1" applyProtection="1">
      <alignment horizontal="center" vertical="center"/>
    </xf>
    <xf numFmtId="0" fontId="17" fillId="43" borderId="14" xfId="0" applyFont="1" applyFill="1" applyBorder="1" applyAlignment="1" applyProtection="1">
      <alignment horizontal="center" vertical="center"/>
    </xf>
    <xf numFmtId="0" fontId="17" fillId="43" borderId="180" xfId="0" applyFont="1" applyFill="1" applyBorder="1" applyAlignment="1" applyProtection="1">
      <alignment horizontal="center" vertical="center"/>
    </xf>
    <xf numFmtId="0" fontId="5" fillId="42" borderId="139" xfId="0" applyFont="1" applyFill="1" applyBorder="1" applyAlignment="1" applyProtection="1">
      <alignment vertical="center" textRotation="60"/>
    </xf>
    <xf numFmtId="0" fontId="5" fillId="42" borderId="197" xfId="0" applyFont="1" applyFill="1" applyBorder="1" applyAlignment="1" applyProtection="1">
      <alignment vertical="center" textRotation="60"/>
    </xf>
    <xf numFmtId="0" fontId="5" fillId="42" borderId="144" xfId="0" applyFont="1" applyFill="1" applyBorder="1" applyAlignment="1" applyProtection="1">
      <alignment vertical="center" textRotation="60"/>
    </xf>
    <xf numFmtId="41" fontId="5" fillId="37" borderId="17" xfId="0" applyNumberFormat="1" applyFont="1" applyFill="1" applyBorder="1" applyAlignment="1" applyProtection="1">
      <alignment horizontal="center" vertical="center" wrapText="1"/>
    </xf>
    <xf numFmtId="41" fontId="5" fillId="37" borderId="11" xfId="0" applyNumberFormat="1" applyFont="1" applyFill="1" applyBorder="1" applyAlignment="1" applyProtection="1">
      <alignment horizontal="center" vertical="center" wrapText="1"/>
    </xf>
    <xf numFmtId="41" fontId="5" fillId="37" borderId="97" xfId="0" applyNumberFormat="1" applyFont="1" applyFill="1" applyBorder="1" applyAlignment="1" applyProtection="1">
      <alignment horizontal="center" vertical="center"/>
    </xf>
    <xf numFmtId="41" fontId="5" fillId="30" borderId="95" xfId="0" applyNumberFormat="1" applyFont="1" applyFill="1" applyBorder="1" applyAlignment="1" applyProtection="1">
      <alignment horizontal="center" vertical="center" wrapText="1"/>
    </xf>
    <xf numFmtId="41" fontId="5" fillId="30" borderId="199" xfId="0" applyNumberFormat="1" applyFont="1" applyFill="1" applyBorder="1" applyAlignment="1" applyProtection="1">
      <alignment horizontal="center" vertical="center" wrapText="1"/>
    </xf>
    <xf numFmtId="41" fontId="5" fillId="30" borderId="96" xfId="0" applyNumberFormat="1" applyFont="1" applyFill="1" applyBorder="1" applyAlignment="1" applyProtection="1">
      <alignment horizontal="center" vertical="center"/>
    </xf>
    <xf numFmtId="41" fontId="5" fillId="37" borderId="93" xfId="0" applyNumberFormat="1" applyFont="1" applyFill="1" applyBorder="1" applyAlignment="1" applyProtection="1">
      <alignment horizontal="center" vertical="center" wrapText="1"/>
    </xf>
    <xf numFmtId="41" fontId="5" fillId="37" borderId="198" xfId="0" applyNumberFormat="1" applyFont="1" applyFill="1" applyBorder="1" applyAlignment="1" applyProtection="1">
      <alignment horizontal="center" vertical="center" wrapText="1"/>
    </xf>
    <xf numFmtId="41" fontId="5" fillId="37" borderId="94" xfId="0" applyNumberFormat="1" applyFont="1" applyFill="1" applyBorder="1" applyAlignment="1" applyProtection="1">
      <alignment horizontal="center" vertical="center"/>
    </xf>
    <xf numFmtId="41" fontId="5" fillId="30" borderId="219" xfId="0" applyNumberFormat="1" applyFont="1" applyFill="1" applyBorder="1" applyAlignment="1" applyProtection="1">
      <alignment horizontal="center" vertical="center" wrapText="1"/>
    </xf>
    <xf numFmtId="41" fontId="5" fillId="30" borderId="81" xfId="0" applyNumberFormat="1" applyFont="1" applyFill="1" applyBorder="1" applyAlignment="1" applyProtection="1">
      <alignment horizontal="center" vertical="center" wrapText="1"/>
    </xf>
    <xf numFmtId="41" fontId="5" fillId="30" borderId="220" xfId="0" applyNumberFormat="1" applyFont="1" applyFill="1" applyBorder="1" applyAlignment="1" applyProtection="1">
      <alignment horizontal="center" vertical="center"/>
    </xf>
    <xf numFmtId="41" fontId="5" fillId="18" borderId="26" xfId="0" applyNumberFormat="1" applyFont="1" applyFill="1" applyBorder="1" applyAlignment="1" applyProtection="1">
      <alignment horizontal="center" vertical="center" wrapText="1"/>
    </xf>
    <xf numFmtId="41" fontId="5" fillId="18" borderId="28" xfId="0" applyNumberFormat="1" applyFont="1" applyFill="1" applyBorder="1" applyAlignment="1" applyProtection="1">
      <alignment horizontal="center" vertical="center" wrapText="1"/>
    </xf>
    <xf numFmtId="41" fontId="5" fillId="18" borderId="52" xfId="0" applyNumberFormat="1" applyFont="1" applyFill="1" applyBorder="1" applyAlignment="1" applyProtection="1">
      <alignment horizontal="center" vertical="center"/>
    </xf>
    <xf numFmtId="0" fontId="5" fillId="32" borderId="26" xfId="0" applyFont="1" applyFill="1" applyBorder="1" applyAlignment="1">
      <alignment horizontal="center" vertical="center" wrapText="1"/>
    </xf>
    <xf numFmtId="0" fontId="5" fillId="32" borderId="28" xfId="0" applyFont="1" applyFill="1" applyBorder="1" applyAlignment="1">
      <alignment horizontal="center" vertical="center" wrapText="1"/>
    </xf>
    <xf numFmtId="0" fontId="5" fillId="32" borderId="52" xfId="0" applyFont="1" applyFill="1" applyBorder="1" applyAlignment="1">
      <alignment horizontal="center" vertical="center" wrapText="1"/>
    </xf>
    <xf numFmtId="0" fontId="5" fillId="45" borderId="26" xfId="0" applyFont="1" applyFill="1" applyBorder="1" applyAlignment="1">
      <alignment horizontal="center" vertical="center" wrapText="1"/>
    </xf>
    <xf numFmtId="0" fontId="5" fillId="45" borderId="28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4" fillId="56" borderId="53" xfId="0" applyFont="1" applyFill="1" applyBorder="1" applyAlignment="1">
      <alignment horizontal="left" indent="10"/>
    </xf>
    <xf numFmtId="0" fontId="4" fillId="56" borderId="54" xfId="0" applyFont="1" applyFill="1" applyBorder="1" applyAlignment="1">
      <alignment horizontal="left" indent="10"/>
    </xf>
    <xf numFmtId="0" fontId="4" fillId="29" borderId="53" xfId="0" applyFont="1" applyFill="1" applyBorder="1" applyAlignment="1">
      <alignment horizontal="left" indent="10"/>
    </xf>
    <xf numFmtId="0" fontId="4" fillId="29" borderId="54" xfId="0" applyFont="1" applyFill="1" applyBorder="1" applyAlignment="1">
      <alignment horizontal="left" indent="10"/>
    </xf>
    <xf numFmtId="0" fontId="5" fillId="32" borderId="51" xfId="0" applyFont="1" applyFill="1" applyBorder="1" applyAlignment="1">
      <alignment horizontal="center" vertical="center" wrapText="1"/>
    </xf>
    <xf numFmtId="0" fontId="5" fillId="32" borderId="30" xfId="0" applyFont="1" applyFill="1" applyBorder="1" applyAlignment="1">
      <alignment horizontal="center" vertical="center" wrapText="1"/>
    </xf>
    <xf numFmtId="0" fontId="5" fillId="32" borderId="45" xfId="0" applyFont="1" applyFill="1" applyBorder="1" applyAlignment="1">
      <alignment horizontal="center" vertical="center" wrapText="1"/>
    </xf>
    <xf numFmtId="0" fontId="17" fillId="43" borderId="25" xfId="0" applyFont="1" applyFill="1" applyBorder="1" applyAlignment="1">
      <alignment horizontal="center" vertical="center"/>
    </xf>
    <xf numFmtId="0" fontId="17" fillId="43" borderId="29" xfId="0" applyFont="1" applyFill="1" applyBorder="1" applyAlignment="1">
      <alignment horizontal="center" vertical="center"/>
    </xf>
    <xf numFmtId="0" fontId="17" fillId="43" borderId="48" xfId="0" applyFont="1" applyFill="1" applyBorder="1" applyAlignment="1">
      <alignment horizontal="center" vertical="center"/>
    </xf>
    <xf numFmtId="0" fontId="5" fillId="42" borderId="26" xfId="0" applyFont="1" applyFill="1" applyBorder="1" applyAlignment="1">
      <alignment horizontal="center" vertical="center" textRotation="60"/>
    </xf>
    <xf numFmtId="0" fontId="5" fillId="42" borderId="28" xfId="0" applyFont="1" applyFill="1" applyBorder="1" applyAlignment="1">
      <alignment horizontal="center" vertical="center" textRotation="60"/>
    </xf>
    <xf numFmtId="0" fontId="5" fillId="42" borderId="52" xfId="0" applyFont="1" applyFill="1" applyBorder="1" applyAlignment="1">
      <alignment horizontal="center" vertical="center" textRotation="60"/>
    </xf>
    <xf numFmtId="0" fontId="5" fillId="18" borderId="26" xfId="0" applyFont="1" applyFill="1" applyBorder="1" applyAlignment="1">
      <alignment horizontal="center" vertical="center" wrapText="1"/>
    </xf>
    <xf numFmtId="0" fontId="5" fillId="18" borderId="28" xfId="0" applyFont="1" applyFill="1" applyBorder="1" applyAlignment="1">
      <alignment horizontal="center" vertical="center" wrapText="1"/>
    </xf>
    <xf numFmtId="0" fontId="5" fillId="18" borderId="52" xfId="0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4" xfId="0" applyNumberFormat="1" applyFont="1" applyFill="1" applyBorder="1" applyAlignment="1" applyProtection="1">
      <alignment horizontal="center" vertical="center" wrapText="1"/>
    </xf>
    <xf numFmtId="0" fontId="17" fillId="43" borderId="36" xfId="0" applyFont="1" applyFill="1" applyBorder="1" applyAlignment="1">
      <alignment horizontal="center" vertical="center"/>
    </xf>
    <xf numFmtId="0" fontId="17" fillId="43" borderId="14" xfId="0" applyFont="1" applyFill="1" applyBorder="1" applyAlignment="1">
      <alignment horizontal="center" vertical="center"/>
    </xf>
    <xf numFmtId="0" fontId="17" fillId="43" borderId="77" xfId="0" applyFont="1" applyFill="1" applyBorder="1" applyAlignment="1">
      <alignment horizontal="center" vertical="center"/>
    </xf>
    <xf numFmtId="0" fontId="5" fillId="42" borderId="49" xfId="0" applyFont="1" applyFill="1" applyBorder="1" applyAlignment="1">
      <alignment horizontal="center" vertical="center" textRotation="45"/>
    </xf>
    <xf numFmtId="0" fontId="5" fillId="42" borderId="197" xfId="0" applyFont="1" applyFill="1" applyBorder="1" applyAlignment="1">
      <alignment horizontal="center" vertical="center" textRotation="45"/>
    </xf>
    <xf numFmtId="0" fontId="5" fillId="42" borderId="213" xfId="0" applyFont="1" applyFill="1" applyBorder="1" applyAlignment="1">
      <alignment horizontal="center" vertical="center" textRotation="45"/>
    </xf>
    <xf numFmtId="41" fontId="5" fillId="37" borderId="50" xfId="0" applyNumberFormat="1" applyFont="1" applyFill="1" applyBorder="1" applyAlignment="1">
      <alignment horizontal="center" vertical="center" wrapText="1"/>
    </xf>
    <xf numFmtId="41" fontId="5" fillId="37" borderId="46" xfId="0" applyNumberFormat="1" applyFont="1" applyFill="1" applyBorder="1" applyAlignment="1">
      <alignment horizontal="center" vertical="center" wrapText="1"/>
    </xf>
    <xf numFmtId="41" fontId="5" fillId="30" borderId="117" xfId="0" applyNumberFormat="1" applyFont="1" applyFill="1" applyBorder="1" applyAlignment="1">
      <alignment horizontal="center" vertical="center" wrapText="1"/>
    </xf>
    <xf numFmtId="41" fontId="5" fillId="30" borderId="196" xfId="0" applyNumberFormat="1" applyFont="1" applyFill="1" applyBorder="1" applyAlignment="1">
      <alignment horizontal="center" vertical="center" wrapText="1"/>
    </xf>
    <xf numFmtId="41" fontId="5" fillId="37" borderId="58" xfId="0" applyNumberFormat="1" applyFont="1" applyFill="1" applyBorder="1" applyAlignment="1">
      <alignment horizontal="center" vertical="center" wrapText="1"/>
    </xf>
    <xf numFmtId="41" fontId="5" fillId="37" borderId="195" xfId="0" applyNumberFormat="1" applyFont="1" applyFill="1" applyBorder="1" applyAlignment="1">
      <alignment horizontal="center" vertical="center" wrapText="1"/>
    </xf>
    <xf numFmtId="41" fontId="5" fillId="30" borderId="103" xfId="0" applyNumberFormat="1" applyFont="1" applyFill="1" applyBorder="1" applyAlignment="1">
      <alignment horizontal="center" vertical="center" wrapText="1"/>
    </xf>
    <xf numFmtId="41" fontId="5" fillId="30" borderId="81" xfId="0" applyNumberFormat="1" applyFont="1" applyFill="1" applyBorder="1" applyAlignment="1">
      <alignment horizontal="center" vertical="center" wrapText="1"/>
    </xf>
    <xf numFmtId="41" fontId="5" fillId="30" borderId="80" xfId="0" applyNumberFormat="1" applyFont="1" applyFill="1" applyBorder="1" applyAlignment="1">
      <alignment horizontal="center" vertical="center" wrapText="1"/>
    </xf>
    <xf numFmtId="41" fontId="5" fillId="18" borderId="33" xfId="0" applyNumberFormat="1" applyFont="1" applyFill="1" applyBorder="1" applyAlignment="1">
      <alignment horizontal="center" vertical="center" wrapText="1"/>
    </xf>
    <xf numFmtId="41" fontId="5" fillId="18" borderId="28" xfId="0" applyNumberFormat="1" applyFont="1" applyFill="1" applyBorder="1" applyAlignment="1">
      <alignment horizontal="center" vertical="center" wrapText="1"/>
    </xf>
    <xf numFmtId="41" fontId="5" fillId="18" borderId="214" xfId="0" applyNumberFormat="1" applyFont="1" applyFill="1" applyBorder="1" applyAlignment="1">
      <alignment horizontal="center" vertical="center"/>
    </xf>
    <xf numFmtId="0" fontId="4" fillId="66" borderId="24" xfId="5" applyFont="1" applyFill="1" applyBorder="1" applyAlignment="1" applyProtection="1">
      <alignment horizontal="center" vertical="center"/>
    </xf>
    <xf numFmtId="0" fontId="41" fillId="64" borderId="24" xfId="5" applyFont="1" applyFill="1" applyBorder="1" applyAlignment="1" applyProtection="1">
      <alignment horizontal="center" vertical="center"/>
    </xf>
    <xf numFmtId="0" fontId="41" fillId="30" borderId="24" xfId="5" applyFont="1" applyFill="1" applyBorder="1" applyAlignment="1" applyProtection="1">
      <alignment horizontal="center" vertical="center"/>
    </xf>
    <xf numFmtId="0" fontId="4" fillId="64" borderId="24" xfId="5" applyFont="1" applyFill="1" applyBorder="1" applyAlignment="1" applyProtection="1">
      <alignment horizontal="center" vertical="center"/>
    </xf>
    <xf numFmtId="0" fontId="41" fillId="69" borderId="53" xfId="0" applyFont="1" applyFill="1" applyBorder="1" applyAlignment="1">
      <alignment horizontal="center"/>
    </xf>
    <xf numFmtId="0" fontId="41" fillId="69" borderId="74" xfId="0" applyFont="1" applyFill="1" applyBorder="1" applyAlignment="1">
      <alignment horizontal="center"/>
    </xf>
    <xf numFmtId="0" fontId="41" fillId="69" borderId="54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28" borderId="26" xfId="3" applyFont="1" applyFill="1" applyBorder="1" applyAlignment="1">
      <alignment horizontal="center" vertical="center"/>
    </xf>
    <xf numFmtId="0" fontId="5" fillId="0" borderId="92" xfId="3" applyFont="1" applyBorder="1" applyAlignment="1">
      <alignment horizontal="right" vertical="center"/>
    </xf>
    <xf numFmtId="0" fontId="6" fillId="0" borderId="24" xfId="3" applyFont="1" applyFill="1" applyBorder="1" applyAlignment="1">
      <alignment horizontal="center" vertical="center"/>
    </xf>
    <xf numFmtId="0" fontId="5" fillId="28" borderId="28" xfId="3" applyFont="1" applyFill="1" applyBorder="1" applyAlignment="1">
      <alignment horizontal="center" vertical="center"/>
    </xf>
    <xf numFmtId="3" fontId="11" fillId="30" borderId="53" xfId="0" applyNumberFormat="1" applyFont="1" applyFill="1" applyBorder="1" applyAlignment="1">
      <alignment horizontal="left" indent="6"/>
    </xf>
    <xf numFmtId="3" fontId="11" fillId="30" borderId="74" xfId="0" applyNumberFormat="1" applyFont="1" applyFill="1" applyBorder="1" applyAlignment="1">
      <alignment horizontal="left" indent="6"/>
    </xf>
    <xf numFmtId="0" fontId="11" fillId="64" borderId="53" xfId="0" applyFont="1" applyFill="1" applyBorder="1" applyAlignment="1">
      <alignment horizontal="left" indent="6"/>
    </xf>
    <xf numFmtId="0" fontId="11" fillId="64" borderId="74" xfId="0" applyFont="1" applyFill="1" applyBorder="1" applyAlignment="1">
      <alignment horizontal="left" indent="6"/>
    </xf>
    <xf numFmtId="0" fontId="11" fillId="0" borderId="0" xfId="0" applyFont="1" applyBorder="1" applyAlignment="1">
      <alignment horizontal="center"/>
    </xf>
    <xf numFmtId="0" fontId="11" fillId="70" borderId="21" xfId="0" applyFont="1" applyFill="1" applyBorder="1" applyAlignment="1">
      <alignment horizontal="left" indent="7"/>
    </xf>
    <xf numFmtId="0" fontId="11" fillId="70" borderId="262" xfId="0" applyFont="1" applyFill="1" applyBorder="1" applyAlignment="1">
      <alignment horizontal="left" indent="7"/>
    </xf>
    <xf numFmtId="0" fontId="5" fillId="28" borderId="250" xfId="0" applyFont="1" applyFill="1" applyBorder="1" applyAlignment="1">
      <alignment horizontal="center" vertical="center"/>
    </xf>
    <xf numFmtId="0" fontId="5" fillId="28" borderId="2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5" fillId="71" borderId="0" xfId="0" applyFont="1" applyFill="1" applyAlignment="1">
      <alignment horizontal="center" vertical="top" wrapText="1"/>
    </xf>
    <xf numFmtId="0" fontId="0" fillId="0" borderId="0" xfId="0"/>
    <xf numFmtId="0" fontId="45" fillId="71" borderId="301" xfId="0" applyFont="1" applyFill="1" applyBorder="1" applyAlignment="1">
      <alignment horizontal="center" vertical="top" wrapText="1"/>
    </xf>
    <xf numFmtId="0" fontId="0" fillId="0" borderId="301" xfId="0" applyBorder="1"/>
  </cellXfs>
  <cellStyles count="8">
    <cellStyle name="Bevitel" xfId="6" builtinId="20"/>
    <cellStyle name="Ezres" xfId="1" builtinId="3"/>
    <cellStyle name="Ezres 2" xfId="2"/>
    <cellStyle name="Normál" xfId="0" builtinId="0"/>
    <cellStyle name="Normál 2" xfId="3"/>
    <cellStyle name="Normál_Pénzátad." xfId="4"/>
    <cellStyle name="Normál_SEGEDLETEK" xfId="5"/>
    <cellStyle name="Rossz" xfId="7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C0C0C0"/>
      <rgbColor rgb="00948A54"/>
      <rgbColor rgb="009999FF"/>
      <rgbColor rgb="00993366"/>
      <rgbColor rgb="00FFFFCC"/>
      <rgbColor rgb="00EBF1DE"/>
      <rgbColor rgb="00660066"/>
      <rgbColor rgb="00FF6666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DDD9C3"/>
      <rgbColor rgb="00D7E4BD"/>
      <rgbColor rgb="00E3E3E3"/>
      <rgbColor rgb="00FCD5B5"/>
      <rgbColor rgb="003366FF"/>
      <rgbColor rgb="0033CCCC"/>
      <rgbColor rgb="0092D050"/>
      <rgbColor rgb="00FFCC00"/>
      <rgbColor rgb="00FFC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FFE1"/>
      <color rgb="FFFFFFCC"/>
      <color rgb="FFCCFFCC"/>
      <color rgb="FFCCFF99"/>
      <color rgb="FFEBF1DF"/>
      <color rgb="FFF4F7E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J35"/>
  <sheetViews>
    <sheetView zoomScale="80" zoomScaleNormal="80" workbookViewId="0">
      <pane ySplit="2" topLeftCell="A9" activePane="bottomLeft" state="frozen"/>
      <selection activeCell="J16" sqref="J16"/>
      <selection pane="bottomLeft" activeCell="J29" sqref="J29"/>
    </sheetView>
  </sheetViews>
  <sheetFormatPr defaultColWidth="7.42578125" defaultRowHeight="12.75"/>
  <cols>
    <col min="1" max="1" width="7.5703125" bestFit="1" customWidth="1"/>
    <col min="2" max="2" width="98.5703125" bestFit="1" customWidth="1"/>
    <col min="3" max="4" width="24.140625" style="44" bestFit="1" customWidth="1"/>
    <col min="5" max="5" width="26.140625" style="44" customWidth="1"/>
    <col min="6" max="6" width="7" bestFit="1" customWidth="1"/>
    <col min="7" max="7" width="56.5703125" bestFit="1" customWidth="1"/>
    <col min="8" max="9" width="24.140625" style="44" bestFit="1" customWidth="1"/>
    <col min="10" max="10" width="26.85546875" style="44" customWidth="1"/>
  </cols>
  <sheetData>
    <row r="1" spans="1:10" s="43" customFormat="1" ht="18.75">
      <c r="A1" s="1512" t="s">
        <v>0</v>
      </c>
      <c r="B1" s="1513"/>
      <c r="C1" s="192" t="s">
        <v>435</v>
      </c>
      <c r="D1" s="196" t="s">
        <v>491</v>
      </c>
      <c r="E1" s="197" t="s">
        <v>501</v>
      </c>
      <c r="F1" s="1512" t="s">
        <v>1</v>
      </c>
      <c r="G1" s="1513"/>
      <c r="H1" s="192" t="s">
        <v>435</v>
      </c>
      <c r="I1" s="196" t="s">
        <v>492</v>
      </c>
      <c r="J1" s="188" t="s">
        <v>502</v>
      </c>
    </row>
    <row r="2" spans="1:10" s="43" customFormat="1" ht="19.5" thickBot="1">
      <c r="A2" s="1514"/>
      <c r="B2" s="1515"/>
      <c r="C2" s="193" t="s">
        <v>2</v>
      </c>
      <c r="D2" s="198" t="s">
        <v>493</v>
      </c>
      <c r="E2" s="199" t="s">
        <v>493</v>
      </c>
      <c r="F2" s="1514"/>
      <c r="G2" s="1515"/>
      <c r="H2" s="193" t="s">
        <v>2</v>
      </c>
      <c r="I2" s="198" t="s">
        <v>493</v>
      </c>
      <c r="J2" s="189" t="s">
        <v>493</v>
      </c>
    </row>
    <row r="3" spans="1:10" ht="20.25">
      <c r="A3" s="46" t="s">
        <v>3</v>
      </c>
      <c r="B3" s="181" t="s">
        <v>4</v>
      </c>
      <c r="C3" s="224">
        <f>'Bevétel össz.'!G10</f>
        <v>206048550</v>
      </c>
      <c r="D3" s="200">
        <f>'Bevétel össz.'!L10</f>
        <v>206857798</v>
      </c>
      <c r="E3" s="176">
        <f>'Bevétel össz.'!V10</f>
        <v>215460392</v>
      </c>
      <c r="F3" s="172" t="s">
        <v>5</v>
      </c>
      <c r="G3" s="205" t="s">
        <v>6</v>
      </c>
      <c r="H3" s="208">
        <f>'Kiadás ktgvszervenként'!G3</f>
        <v>274597415</v>
      </c>
      <c r="I3" s="210">
        <f>'Kiadás ktgvszervenként'!L3</f>
        <v>279696168</v>
      </c>
      <c r="J3" s="206">
        <f>'Kiadás ktgvszervenként'!V3</f>
        <v>303126859</v>
      </c>
    </row>
    <row r="4" spans="1:10" ht="20.25">
      <c r="A4" s="47" t="s">
        <v>7</v>
      </c>
      <c r="B4" s="182" t="s">
        <v>8</v>
      </c>
      <c r="C4" s="225">
        <f>'Bevétel össz.'!G15</f>
        <v>54722220</v>
      </c>
      <c r="D4" s="201">
        <f>'Bevétel össz.'!L15</f>
        <v>59086501</v>
      </c>
      <c r="E4" s="177">
        <f>'Bevétel össz.'!V15</f>
        <v>64702173</v>
      </c>
      <c r="F4" s="173" t="s">
        <v>9</v>
      </c>
      <c r="G4" s="183" t="s">
        <v>10</v>
      </c>
      <c r="H4" s="194">
        <f>'Kiadás ktgvszervenként'!G4</f>
        <v>59173475</v>
      </c>
      <c r="I4" s="202">
        <f>'Kiadás ktgvszervenként'!L4</f>
        <v>59633710</v>
      </c>
      <c r="J4" s="191">
        <f>'Kiadás ktgvszervenként'!V4</f>
        <v>64319291</v>
      </c>
    </row>
    <row r="5" spans="1:10" ht="20.25">
      <c r="A5" s="169" t="s">
        <v>11</v>
      </c>
      <c r="B5" s="183" t="s">
        <v>12</v>
      </c>
      <c r="C5" s="194">
        <f>SUM(C3:C4)</f>
        <v>260770770</v>
      </c>
      <c r="D5" s="202">
        <f t="shared" ref="D5:E5" si="0">SUM(D3:D4)</f>
        <v>265944299</v>
      </c>
      <c r="E5" s="178">
        <f t="shared" si="0"/>
        <v>280162565</v>
      </c>
      <c r="F5" s="173" t="s">
        <v>13</v>
      </c>
      <c r="G5" s="183" t="s">
        <v>14</v>
      </c>
      <c r="H5" s="194">
        <f>'Kiadás ktgvszervenként'!G5</f>
        <v>236590111</v>
      </c>
      <c r="I5" s="202">
        <f>'Kiadás ktgvszervenként'!L5</f>
        <v>241199256</v>
      </c>
      <c r="J5" s="191">
        <f>'Kiadás ktgvszervenként'!V5</f>
        <v>260945986</v>
      </c>
    </row>
    <row r="6" spans="1:10" ht="20.25">
      <c r="A6" s="47" t="s">
        <v>15</v>
      </c>
      <c r="B6" s="182" t="s">
        <v>16</v>
      </c>
      <c r="C6" s="225">
        <f>'Bevétel össz.'!G18</f>
        <v>0</v>
      </c>
      <c r="D6" s="201">
        <f>'Bevétel össz.'!L18</f>
        <v>0</v>
      </c>
      <c r="E6" s="177">
        <f>'Bevétel össz.'!V18</f>
        <v>0</v>
      </c>
      <c r="F6" s="173" t="s">
        <v>17</v>
      </c>
      <c r="G6" s="183" t="s">
        <v>18</v>
      </c>
      <c r="H6" s="194">
        <f>'Kiadás ktgvszervenként'!G6</f>
        <v>11255000</v>
      </c>
      <c r="I6" s="202">
        <f>'Kiadás ktgvszervenként'!L6</f>
        <v>11255000</v>
      </c>
      <c r="J6" s="191">
        <f>'Kiadás ktgvszervenként'!V6</f>
        <v>10528560</v>
      </c>
    </row>
    <row r="7" spans="1:10" ht="20.25">
      <c r="A7" s="48" t="s">
        <v>19</v>
      </c>
      <c r="B7" s="182" t="s">
        <v>20</v>
      </c>
      <c r="C7" s="225">
        <f>'Bevétel össz.'!G21</f>
        <v>0</v>
      </c>
      <c r="D7" s="201">
        <f>'Bevétel össz.'!L21</f>
        <v>0</v>
      </c>
      <c r="E7" s="177">
        <f>'Bevétel össz.'!V21</f>
        <v>28768409</v>
      </c>
      <c r="F7" s="174" t="s">
        <v>21</v>
      </c>
      <c r="G7" s="186" t="s">
        <v>22</v>
      </c>
      <c r="H7" s="225">
        <f>'Kiadás ktgvszervenként'!G7</f>
        <v>7200000</v>
      </c>
      <c r="I7" s="201">
        <f>'Kiadás ktgvszervenként'!L7</f>
        <v>12097842</v>
      </c>
      <c r="J7" s="190">
        <f>'Kiadás ktgvszervenként'!V7</f>
        <v>16325790</v>
      </c>
    </row>
    <row r="8" spans="1:10" ht="20.25">
      <c r="A8" s="170" t="s">
        <v>23</v>
      </c>
      <c r="B8" s="183" t="s">
        <v>24</v>
      </c>
      <c r="C8" s="194">
        <f>SUM(C6:C7)</f>
        <v>0</v>
      </c>
      <c r="D8" s="202">
        <f t="shared" ref="D8:E8" si="1">SUM(D6:D7)</f>
        <v>0</v>
      </c>
      <c r="E8" s="178">
        <f t="shared" si="1"/>
        <v>28768409</v>
      </c>
      <c r="F8" s="175" t="s">
        <v>25</v>
      </c>
      <c r="G8" s="185" t="s">
        <v>26</v>
      </c>
      <c r="H8" s="225">
        <f>'Kiadás ktgvszervenként'!G8</f>
        <v>0</v>
      </c>
      <c r="I8" s="201">
        <f>'Kiadás ktgvszervenként'!L8</f>
        <v>0</v>
      </c>
      <c r="J8" s="190">
        <f>'Kiadás ktgvszervenként'!V8</f>
        <v>0</v>
      </c>
    </row>
    <row r="9" spans="1:10" ht="20.25">
      <c r="A9" s="49" t="s">
        <v>27</v>
      </c>
      <c r="B9" s="184" t="s">
        <v>509</v>
      </c>
      <c r="C9" s="225">
        <f>'Bevétel össz.'!G23</f>
        <v>0</v>
      </c>
      <c r="D9" s="201">
        <f>'Bevétel össz.'!L23</f>
        <v>0</v>
      </c>
      <c r="E9" s="177">
        <f>'Bevétel össz.'!V23</f>
        <v>0</v>
      </c>
      <c r="F9" s="175" t="s">
        <v>56</v>
      </c>
      <c r="G9" s="185" t="s">
        <v>29</v>
      </c>
      <c r="H9" s="225">
        <f>'Kiadás ktgvszervenként'!G9</f>
        <v>22677000</v>
      </c>
      <c r="I9" s="201">
        <f>'Kiadás ktgvszervenként'!L9</f>
        <v>16844000</v>
      </c>
      <c r="J9" s="190">
        <f>'Kiadás ktgvszervenként'!V9</f>
        <v>19657566</v>
      </c>
    </row>
    <row r="10" spans="1:10" ht="20.25">
      <c r="A10" s="49" t="s">
        <v>30</v>
      </c>
      <c r="B10" s="184" t="s">
        <v>510</v>
      </c>
      <c r="C10" s="225">
        <f>'Bevétel össz.'!G24</f>
        <v>72000000</v>
      </c>
      <c r="D10" s="201">
        <f>'Bevétel össz.'!L24</f>
        <v>80000000</v>
      </c>
      <c r="E10" s="177">
        <f>'Bevétel össz.'!V24</f>
        <v>153312113</v>
      </c>
      <c r="F10" s="173" t="s">
        <v>31</v>
      </c>
      <c r="G10" s="183" t="s">
        <v>32</v>
      </c>
      <c r="H10" s="194">
        <f>SUM(H7:H9)</f>
        <v>29877000</v>
      </c>
      <c r="I10" s="202">
        <f t="shared" ref="I10:J10" si="2">SUM(I7:I9)</f>
        <v>28941842</v>
      </c>
      <c r="J10" s="191">
        <f t="shared" si="2"/>
        <v>35983356</v>
      </c>
    </row>
    <row r="11" spans="1:10" ht="20.25">
      <c r="A11" s="49" t="s">
        <v>33</v>
      </c>
      <c r="B11" s="185" t="s">
        <v>511</v>
      </c>
      <c r="C11" s="225">
        <f>'Bevétel össz.'!G25</f>
        <v>240000000</v>
      </c>
      <c r="D11" s="201">
        <f>'Bevétel össz.'!L25</f>
        <v>240000000</v>
      </c>
      <c r="E11" s="177">
        <f>'Bevétel össz.'!V25</f>
        <v>240000000</v>
      </c>
      <c r="F11" s="173" t="s">
        <v>34</v>
      </c>
      <c r="G11" s="183" t="s">
        <v>35</v>
      </c>
      <c r="H11" s="194">
        <f>'Kiadás ktgvszervenként'!G11</f>
        <v>898272241</v>
      </c>
      <c r="I11" s="202">
        <f>'Kiadás ktgvszervenként'!L11</f>
        <v>830922890</v>
      </c>
      <c r="J11" s="191">
        <f>'Kiadás ktgvszervenként'!V11</f>
        <v>880621301</v>
      </c>
    </row>
    <row r="12" spans="1:10" ht="20.25">
      <c r="A12" s="49" t="s">
        <v>36</v>
      </c>
      <c r="B12" s="185" t="s">
        <v>37</v>
      </c>
      <c r="C12" s="225">
        <f>'Bevétel össz.'!G26</f>
        <v>8000000</v>
      </c>
      <c r="D12" s="201">
        <f>'Bevétel össz.'!L26</f>
        <v>8000000</v>
      </c>
      <c r="E12" s="177">
        <f>'Bevétel össz.'!V26</f>
        <v>8000000</v>
      </c>
      <c r="F12" s="173" t="s">
        <v>38</v>
      </c>
      <c r="G12" s="183" t="s">
        <v>39</v>
      </c>
      <c r="H12" s="194">
        <f>'Kiadás ktgvszervenként'!G12</f>
        <v>221018231</v>
      </c>
      <c r="I12" s="202">
        <f>'Kiadás ktgvszervenként'!L12</f>
        <v>196126940</v>
      </c>
      <c r="J12" s="191">
        <f>'Kiadás ktgvszervenként'!V12</f>
        <v>212786201</v>
      </c>
    </row>
    <row r="13" spans="1:10" ht="20.25">
      <c r="A13" s="49" t="s">
        <v>40</v>
      </c>
      <c r="B13" s="185" t="s">
        <v>489</v>
      </c>
      <c r="C13" s="225">
        <f>'Bevétel össz.'!G27</f>
        <v>27000000</v>
      </c>
      <c r="D13" s="201">
        <f>'Bevétel össz.'!L27</f>
        <v>19000000</v>
      </c>
      <c r="E13" s="177">
        <f>'Bevétel össz.'!V27</f>
        <v>19000000</v>
      </c>
      <c r="F13" s="50" t="s">
        <v>41</v>
      </c>
      <c r="G13" s="185" t="s">
        <v>42</v>
      </c>
      <c r="H13" s="225">
        <f>'Kiadás ktgvszervenként'!G13</f>
        <v>0</v>
      </c>
      <c r="I13" s="201">
        <f>'Kiadás ktgvszervenként'!L13</f>
        <v>0</v>
      </c>
      <c r="J13" s="190">
        <f>'Kiadás ktgvszervenként'!V13</f>
        <v>758105</v>
      </c>
    </row>
    <row r="14" spans="1:10" ht="20.25">
      <c r="A14" s="49"/>
      <c r="B14" s="186" t="s">
        <v>43</v>
      </c>
      <c r="C14" s="225">
        <f>'Bevétel össz.'!G28</f>
        <v>0</v>
      </c>
      <c r="D14" s="201">
        <f>'Bevétel össz.'!L28</f>
        <v>0</v>
      </c>
      <c r="E14" s="177">
        <f>'Bevétel össz.'!V28</f>
        <v>0</v>
      </c>
      <c r="F14" s="50" t="s">
        <v>44</v>
      </c>
      <c r="G14" s="185" t="s">
        <v>45</v>
      </c>
      <c r="H14" s="225">
        <f>'Kiadás ktgvszervenként'!G14</f>
        <v>0</v>
      </c>
      <c r="I14" s="201">
        <f>'Kiadás ktgvszervenként'!L14</f>
        <v>0</v>
      </c>
      <c r="J14" s="190">
        <f>'Kiadás ktgvszervenként'!V14</f>
        <v>0</v>
      </c>
    </row>
    <row r="15" spans="1:10" ht="20.25">
      <c r="A15" s="170" t="s">
        <v>46</v>
      </c>
      <c r="B15" s="183" t="s">
        <v>47</v>
      </c>
      <c r="C15" s="194">
        <f>SUM(C9:C14)</f>
        <v>347000000</v>
      </c>
      <c r="D15" s="202">
        <f t="shared" ref="D15:E15" si="3">SUM(D9:D14)</f>
        <v>347000000</v>
      </c>
      <c r="E15" s="178">
        <f t="shared" si="3"/>
        <v>420312113</v>
      </c>
      <c r="F15" s="50" t="s">
        <v>48</v>
      </c>
      <c r="G15" s="185" t="s">
        <v>49</v>
      </c>
      <c r="H15" s="225">
        <f>'Kiadás ktgvszervenként'!G15</f>
        <v>0</v>
      </c>
      <c r="I15" s="201">
        <f>'Kiadás ktgvszervenként'!L15</f>
        <v>21881991</v>
      </c>
      <c r="J15" s="190">
        <f>'Kiadás ktgvszervenként'!V15</f>
        <v>36972947</v>
      </c>
    </row>
    <row r="16" spans="1:10" ht="20.25">
      <c r="A16" s="169" t="s">
        <v>50</v>
      </c>
      <c r="B16" s="183" t="s">
        <v>51</v>
      </c>
      <c r="C16" s="194">
        <f>'Bevétel össz.'!G42</f>
        <v>69513314</v>
      </c>
      <c r="D16" s="202">
        <f>'Bevétel össz.'!L42</f>
        <v>69591498</v>
      </c>
      <c r="E16" s="178">
        <f>'Bevétel össz.'!V42</f>
        <v>74291498</v>
      </c>
      <c r="F16" s="173" t="s">
        <v>52</v>
      </c>
      <c r="G16" s="183" t="s">
        <v>53</v>
      </c>
      <c r="H16" s="194">
        <f>SUM(H13:H15)</f>
        <v>0</v>
      </c>
      <c r="I16" s="202">
        <f t="shared" ref="I16:J16" si="4">SUM(I13:I15)</f>
        <v>21881991</v>
      </c>
      <c r="J16" s="191">
        <f t="shared" si="4"/>
        <v>37731052</v>
      </c>
    </row>
    <row r="17" spans="1:10" ht="20.25">
      <c r="A17" s="169" t="s">
        <v>54</v>
      </c>
      <c r="B17" s="183" t="s">
        <v>55</v>
      </c>
      <c r="C17" s="194">
        <f>'Bevétel össz.'!G45</f>
        <v>40000000</v>
      </c>
      <c r="D17" s="202">
        <f>'Bevétel össz.'!L45</f>
        <v>40000000</v>
      </c>
      <c r="E17" s="178">
        <f>'Bevétel össz.'!V45</f>
        <v>40000000</v>
      </c>
      <c r="F17" s="50" t="s">
        <v>660</v>
      </c>
      <c r="G17" s="185" t="s">
        <v>57</v>
      </c>
      <c r="H17" s="225">
        <f>'Kiadás ktgvszervenként'!G17</f>
        <v>52704380</v>
      </c>
      <c r="I17" s="201">
        <f>'Kiadás ktgvszervenként'!L17</f>
        <v>60053731</v>
      </c>
      <c r="J17" s="190">
        <f>'Kiadás ktgvszervenként'!V17</f>
        <v>44667710</v>
      </c>
    </row>
    <row r="18" spans="1:10" ht="21">
      <c r="A18" s="49" t="s">
        <v>58</v>
      </c>
      <c r="B18" s="185" t="s">
        <v>59</v>
      </c>
      <c r="C18" s="225">
        <f>'Bevétel össz.'!G46</f>
        <v>0</v>
      </c>
      <c r="D18" s="201">
        <f>'Bevétel össz.'!L46</f>
        <v>0</v>
      </c>
      <c r="E18" s="177">
        <f>'Bevétel össz.'!V46</f>
        <v>0</v>
      </c>
      <c r="F18" s="1090"/>
      <c r="G18" s="1091"/>
      <c r="H18" s="1092"/>
      <c r="I18" s="1093"/>
      <c r="J18" s="1094"/>
    </row>
    <row r="19" spans="1:10" ht="20.25">
      <c r="A19" s="49" t="s">
        <v>60</v>
      </c>
      <c r="B19" s="185" t="s">
        <v>61</v>
      </c>
      <c r="C19" s="225">
        <f>'Bevétel össz.'!G47</f>
        <v>0</v>
      </c>
      <c r="D19" s="201">
        <f>'Bevétel össz.'!L47</f>
        <v>0</v>
      </c>
      <c r="E19" s="177">
        <f>'Bevétel össz.'!V47</f>
        <v>0</v>
      </c>
      <c r="F19" s="1090"/>
      <c r="G19" s="1095"/>
      <c r="H19" s="1096"/>
      <c r="I19" s="1097"/>
      <c r="J19" s="1098"/>
    </row>
    <row r="20" spans="1:10" ht="20.25">
      <c r="A20" s="171" t="s">
        <v>62</v>
      </c>
      <c r="B20" s="187" t="s">
        <v>63</v>
      </c>
      <c r="C20" s="194">
        <f>SUM(C18:C19)</f>
        <v>0</v>
      </c>
      <c r="D20" s="202">
        <f t="shared" ref="D20:E20" si="5">SUM(D18:D19)</f>
        <v>0</v>
      </c>
      <c r="E20" s="178">
        <f t="shared" si="5"/>
        <v>0</v>
      </c>
      <c r="F20" s="1090"/>
      <c r="G20" s="1095"/>
      <c r="H20" s="1096"/>
      <c r="I20" s="1097"/>
      <c r="J20" s="1098"/>
    </row>
    <row r="21" spans="1:10" ht="20.25">
      <c r="A21" s="49" t="s">
        <v>64</v>
      </c>
      <c r="B21" s="185" t="s">
        <v>65</v>
      </c>
      <c r="C21" s="225">
        <f>'Bevétel össz.'!G49</f>
        <v>0</v>
      </c>
      <c r="D21" s="201">
        <f>'Bevétel össz.'!L49</f>
        <v>0</v>
      </c>
      <c r="E21" s="177">
        <f>'Bevétel össz.'!V49</f>
        <v>0</v>
      </c>
      <c r="F21" s="1090"/>
      <c r="G21" s="1095"/>
      <c r="H21" s="1096"/>
      <c r="I21" s="1097"/>
      <c r="J21" s="1098"/>
    </row>
    <row r="22" spans="1:10" ht="20.25">
      <c r="A22" s="49" t="s">
        <v>66</v>
      </c>
      <c r="B22" s="185" t="s">
        <v>67</v>
      </c>
      <c r="C22" s="225">
        <f>'Bevétel össz.'!G50</f>
        <v>0</v>
      </c>
      <c r="D22" s="201">
        <f>'Bevétel össz.'!L50</f>
        <v>0</v>
      </c>
      <c r="E22" s="177">
        <f>'Bevétel össz.'!V50</f>
        <v>0</v>
      </c>
      <c r="F22" s="1090"/>
      <c r="G22" s="1095"/>
      <c r="H22" s="1096"/>
      <c r="I22" s="1097"/>
      <c r="J22" s="1098"/>
    </row>
    <row r="23" spans="1:10" ht="20.25">
      <c r="A23" s="171" t="s">
        <v>68</v>
      </c>
      <c r="B23" s="187" t="s">
        <v>69</v>
      </c>
      <c r="C23" s="194">
        <f>SUM(C21:C22)</f>
        <v>0</v>
      </c>
      <c r="D23" s="202">
        <f t="shared" ref="D23:E23" si="6">SUM(D21:D22)</f>
        <v>0</v>
      </c>
      <c r="E23" s="178">
        <f t="shared" si="6"/>
        <v>0</v>
      </c>
      <c r="F23" s="1099"/>
      <c r="G23" s="1095"/>
      <c r="H23" s="1096"/>
      <c r="I23" s="1097"/>
      <c r="J23" s="1098"/>
    </row>
    <row r="24" spans="1:10" ht="20.25">
      <c r="A24" s="1520" t="s">
        <v>506</v>
      </c>
      <c r="B24" s="1521"/>
      <c r="C24" s="195">
        <f>SUM(C23,C20,C15,C8,C5,C16,C17)</f>
        <v>717284084</v>
      </c>
      <c r="D24" s="203">
        <f t="shared" ref="D24:E24" si="7">SUM(D23,D20,D15,D8,D5,D16,D17)</f>
        <v>722535797</v>
      </c>
      <c r="E24" s="179">
        <f t="shared" si="7"/>
        <v>843534585</v>
      </c>
      <c r="F24" s="1522" t="s">
        <v>507</v>
      </c>
      <c r="G24" s="1522"/>
      <c r="H24" s="209">
        <f>SUM(H17:H23,H16,H12,H11,H10,H6,H5,H4,H3)</f>
        <v>1783487853</v>
      </c>
      <c r="I24" s="211">
        <f t="shared" ref="I24:J24" si="8">SUM(I17:I23,I16,I12,I11,I10,I6,I5,I4,I3)</f>
        <v>1729711528</v>
      </c>
      <c r="J24" s="207">
        <f t="shared" si="8"/>
        <v>1850710316</v>
      </c>
    </row>
    <row r="25" spans="1:10" ht="20.25">
      <c r="A25" s="47" t="s">
        <v>70</v>
      </c>
      <c r="B25" s="186" t="s">
        <v>470</v>
      </c>
      <c r="C25" s="226">
        <f>'Bevétel össz.'!G53</f>
        <v>60000000</v>
      </c>
      <c r="D25" s="204">
        <f>'Bevétel össz.'!L53</f>
        <v>60000000</v>
      </c>
      <c r="E25" s="180">
        <f>'Bevétel össz.'!V53</f>
        <v>60000000</v>
      </c>
      <c r="F25" s="1085"/>
      <c r="G25" s="1086"/>
      <c r="H25" s="1087"/>
      <c r="I25" s="1088"/>
      <c r="J25" s="1089"/>
    </row>
    <row r="26" spans="1:10" ht="20.25">
      <c r="A26" s="49" t="s">
        <v>471</v>
      </c>
      <c r="B26" s="184" t="s">
        <v>472</v>
      </c>
      <c r="C26" s="225">
        <f>'Bevétel össz.'!G52</f>
        <v>700000000</v>
      </c>
      <c r="D26" s="201">
        <f>'Bevétel össz.'!L52</f>
        <v>700000000</v>
      </c>
      <c r="E26" s="177">
        <f>'Bevétel össz.'!V52</f>
        <v>700000000</v>
      </c>
      <c r="F26" s="50" t="s">
        <v>72</v>
      </c>
      <c r="G26" s="184" t="s">
        <v>73</v>
      </c>
      <c r="H26" s="225">
        <f>'Kiadás ktgvszervenként'!G20</f>
        <v>0</v>
      </c>
      <c r="I26" s="201">
        <f>'Kiadás ktgvszervenként'!L20</f>
        <v>60000000</v>
      </c>
      <c r="J26" s="190">
        <f>'Kiadás ktgvszervenként'!V20</f>
        <v>60000000</v>
      </c>
    </row>
    <row r="27" spans="1:10" ht="20.25">
      <c r="A27" s="49" t="s">
        <v>74</v>
      </c>
      <c r="B27" s="184" t="s">
        <v>75</v>
      </c>
      <c r="C27" s="225">
        <f>'Bevétel össz.'!G55</f>
        <v>313382678</v>
      </c>
      <c r="D27" s="201">
        <f>'Bevétel össz.'!L55</f>
        <v>314354640</v>
      </c>
      <c r="E27" s="177">
        <f>'Bevétel össz.'!V55</f>
        <v>314354640</v>
      </c>
      <c r="F27" s="50" t="s">
        <v>80</v>
      </c>
      <c r="G27" s="184" t="s">
        <v>407</v>
      </c>
      <c r="H27" s="225">
        <f>'Kiadás ktgvszervenként'!G18</f>
        <v>7178909</v>
      </c>
      <c r="I27" s="201">
        <f>'Kiadás ktgvszervenként'!L18</f>
        <v>7178909</v>
      </c>
      <c r="J27" s="190">
        <f>'Kiadás ktgvszervenként'!V18</f>
        <v>7178909</v>
      </c>
    </row>
    <row r="28" spans="1:10" s="42" customFormat="1" ht="20.25">
      <c r="A28" s="1516" t="s">
        <v>504</v>
      </c>
      <c r="B28" s="1517"/>
      <c r="C28" s="227">
        <f>SUM(C24:C27)</f>
        <v>1790666762</v>
      </c>
      <c r="D28" s="228">
        <f t="shared" ref="D28:E28" si="9">SUM(D24:D27)</f>
        <v>1796890437</v>
      </c>
      <c r="E28" s="229">
        <f t="shared" si="9"/>
        <v>1917889225</v>
      </c>
      <c r="F28" s="1523" t="s">
        <v>504</v>
      </c>
      <c r="G28" s="1523"/>
      <c r="H28" s="230">
        <f>SUM(H24:H27)</f>
        <v>1790666762</v>
      </c>
      <c r="I28" s="231">
        <f t="shared" ref="I28:J28" si="10">SUM(I24:I27)</f>
        <v>1796890437</v>
      </c>
      <c r="J28" s="232">
        <f t="shared" si="10"/>
        <v>1917889225</v>
      </c>
    </row>
    <row r="29" spans="1:10" ht="20.25">
      <c r="A29" s="49" t="s">
        <v>76</v>
      </c>
      <c r="B29" s="184" t="s">
        <v>77</v>
      </c>
      <c r="C29" s="225">
        <f>'Bevétel össz.'!G57</f>
        <v>309964650</v>
      </c>
      <c r="D29" s="201">
        <f>'Bevétel össz.'!L57</f>
        <v>312787462</v>
      </c>
      <c r="E29" s="177">
        <f>'Bevétel össz.'!V57</f>
        <v>317924984</v>
      </c>
      <c r="F29" s="50" t="s">
        <v>78</v>
      </c>
      <c r="G29" s="184" t="s">
        <v>77</v>
      </c>
      <c r="H29" s="225">
        <f>C29</f>
        <v>309964650</v>
      </c>
      <c r="I29" s="201">
        <f>D29</f>
        <v>312787462</v>
      </c>
      <c r="J29" s="190">
        <f>E29</f>
        <v>317924984</v>
      </c>
    </row>
    <row r="30" spans="1:10" ht="21" thickBot="1">
      <c r="A30" s="1078"/>
      <c r="B30" s="1079"/>
      <c r="C30" s="1080"/>
      <c r="D30" s="1081"/>
      <c r="E30" s="1082"/>
      <c r="F30" s="1083"/>
      <c r="G30" s="1079"/>
      <c r="H30" s="1080"/>
      <c r="I30" s="1081"/>
      <c r="J30" s="1084"/>
    </row>
    <row r="31" spans="1:10" s="237" customFormat="1" ht="21" thickBot="1">
      <c r="A31" s="1518" t="s">
        <v>505</v>
      </c>
      <c r="B31" s="1519"/>
      <c r="C31" s="233">
        <f>SUM(C28:C30)</f>
        <v>2100631412</v>
      </c>
      <c r="D31" s="234">
        <f t="shared" ref="D31:E31" si="11">SUM(D28:D30)</f>
        <v>2109677899</v>
      </c>
      <c r="E31" s="235">
        <f t="shared" si="11"/>
        <v>2235814209</v>
      </c>
      <c r="F31" s="1518" t="s">
        <v>508</v>
      </c>
      <c r="G31" s="1519"/>
      <c r="H31" s="233">
        <f>SUM(H28:H30)</f>
        <v>2100631412</v>
      </c>
      <c r="I31" s="234">
        <f t="shared" ref="I31:J31" si="12">SUM(I28:I30)</f>
        <v>2109677899</v>
      </c>
      <c r="J31" s="236">
        <f t="shared" si="12"/>
        <v>2235814209</v>
      </c>
    </row>
    <row r="33" spans="2:10">
      <c r="C33" s="40"/>
      <c r="D33" s="40"/>
      <c r="E33" s="40"/>
      <c r="F33" s="40"/>
      <c r="G33" s="40"/>
      <c r="H33" s="40"/>
    </row>
    <row r="34" spans="2:10">
      <c r="B34" s="44"/>
      <c r="C34" s="40"/>
      <c r="D34" s="40"/>
      <c r="E34" s="40"/>
      <c r="F34" s="40"/>
      <c r="G34" s="40"/>
      <c r="H34" s="40"/>
      <c r="I34"/>
      <c r="J34"/>
    </row>
    <row r="35" spans="2:10">
      <c r="C35" s="40"/>
      <c r="D35" s="40"/>
      <c r="E35" s="40"/>
      <c r="F35" s="40"/>
      <c r="G35" s="40"/>
      <c r="H35" s="40"/>
    </row>
  </sheetData>
  <sheetProtection algorithmName="SHA-512" hashValue="uUyAUHL3QeeEi1NzadKq6f0HW2fjq4aRMJPYyjHQki8v0myZ4Zt0dtj/329bw1z1Zy5qPRU0+nFBWkJQl8dI9Q==" saltValue="zQ9lFNTh6CzYPv8pqruhLA==" spinCount="100000" sheet="1" formatCells="0" formatColumns="0" formatRows="0" insertColumns="0" insertRows="0" insertHyperlinks="0" deleteColumns="0" deleteRows="0" sort="0" autoFilter="0" pivotTables="0"/>
  <mergeCells count="8">
    <mergeCell ref="A1:B2"/>
    <mergeCell ref="F1:G2"/>
    <mergeCell ref="A28:B28"/>
    <mergeCell ref="A31:B31"/>
    <mergeCell ref="A24:B24"/>
    <mergeCell ref="F24:G24"/>
    <mergeCell ref="F28:G28"/>
    <mergeCell ref="F31:G31"/>
  </mergeCells>
  <phoneticPr fontId="28" type="noConversion"/>
  <pageMargins left="0.70866141732283472" right="0.70866141732283472" top="0.74803149606299213" bottom="0.74803149606299213" header="0.31496062992125984" footer="0.51181102362204722"/>
  <pageSetup paperSize="9" scale="44" firstPageNumber="0" orientation="landscape" horizontalDpi="300" verticalDpi="300" r:id="rId1"/>
  <headerFooter alignWithMargins="0">
    <oddHeader>&amp;L&amp;"Times New Roman,Normál"&amp;14Hegyeshalom Nagyközségi Önkormányzat&amp;C&amp;"Times New Roman,Normál"&amp;14KÖLTSÉGVETÉSI MÉRLEG 2019. &amp;R&amp;"Times New Roman,Normál"&amp;12 1. melléklet 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35"/>
  <sheetViews>
    <sheetView zoomScale="80" zoomScaleNormal="80" workbookViewId="0">
      <pane ySplit="3" topLeftCell="A100" activePane="bottomLeft" state="frozen"/>
      <selection activeCell="J16" sqref="J16"/>
      <selection pane="bottomLeft" activeCell="L111" sqref="L111"/>
    </sheetView>
  </sheetViews>
  <sheetFormatPr defaultColWidth="8.5703125" defaultRowHeight="15.75"/>
  <cols>
    <col min="1" max="1" width="7.28515625" style="1169" bestFit="1" customWidth="1"/>
    <col min="2" max="2" width="64.5703125" style="1169" bestFit="1" customWidth="1"/>
    <col min="3" max="3" width="20.85546875" style="1398" bestFit="1" customWidth="1"/>
    <col min="4" max="4" width="20.85546875" style="1399" bestFit="1" customWidth="1"/>
    <col min="5" max="5" width="19.42578125" style="1399" bestFit="1" customWidth="1"/>
    <col min="6" max="6" width="24.140625" style="1399" customWidth="1"/>
    <col min="7" max="7" width="22" style="1399" customWidth="1"/>
    <col min="8" max="16384" width="8.5703125" style="1169"/>
  </cols>
  <sheetData>
    <row r="1" spans="1:7">
      <c r="A1" s="1668" t="s">
        <v>95</v>
      </c>
      <c r="B1" s="1665" t="s">
        <v>625</v>
      </c>
      <c r="C1" s="1683" t="s">
        <v>503</v>
      </c>
      <c r="D1" s="1680" t="s">
        <v>525</v>
      </c>
      <c r="E1" s="1677" t="s">
        <v>526</v>
      </c>
      <c r="F1" s="1674" t="s">
        <v>527</v>
      </c>
      <c r="G1" s="1671" t="s">
        <v>528</v>
      </c>
    </row>
    <row r="2" spans="1:7">
      <c r="A2" s="1669"/>
      <c r="B2" s="1666"/>
      <c r="C2" s="1684"/>
      <c r="D2" s="1681"/>
      <c r="E2" s="1678"/>
      <c r="F2" s="1675"/>
      <c r="G2" s="1672"/>
    </row>
    <row r="3" spans="1:7" ht="16.5" thickBot="1">
      <c r="A3" s="1670"/>
      <c r="B3" s="1667"/>
      <c r="C3" s="1685"/>
      <c r="D3" s="1682"/>
      <c r="E3" s="1679"/>
      <c r="F3" s="1676"/>
      <c r="G3" s="1673"/>
    </row>
    <row r="4" spans="1:7">
      <c r="A4" s="1330" t="s">
        <v>192</v>
      </c>
      <c r="B4" s="1331" t="s">
        <v>193</v>
      </c>
      <c r="C4" s="886">
        <v>87402861</v>
      </c>
      <c r="D4" s="1332">
        <v>88820573</v>
      </c>
      <c r="E4" s="1333">
        <v>39224931</v>
      </c>
      <c r="F4" s="1312">
        <v>86740687</v>
      </c>
      <c r="G4" s="1313">
        <v>79188531</v>
      </c>
    </row>
    <row r="5" spans="1:7">
      <c r="A5" s="1334" t="s">
        <v>194</v>
      </c>
      <c r="B5" s="1335" t="s">
        <v>195</v>
      </c>
      <c r="C5" s="829">
        <v>7392752</v>
      </c>
      <c r="D5" s="1336">
        <v>7392752</v>
      </c>
      <c r="E5" s="1337">
        <v>1007594</v>
      </c>
      <c r="F5" s="1297">
        <v>14670510</v>
      </c>
      <c r="G5" s="1298">
        <v>13550913</v>
      </c>
    </row>
    <row r="6" spans="1:7">
      <c r="A6" s="1334" t="s">
        <v>196</v>
      </c>
      <c r="B6" s="1335" t="s">
        <v>197</v>
      </c>
      <c r="C6" s="829"/>
      <c r="D6" s="1336"/>
      <c r="E6" s="1337"/>
      <c r="F6" s="1297"/>
      <c r="G6" s="1298"/>
    </row>
    <row r="7" spans="1:7">
      <c r="A7" s="1334" t="s">
        <v>198</v>
      </c>
      <c r="B7" s="1335" t="s">
        <v>199</v>
      </c>
      <c r="C7" s="829"/>
      <c r="D7" s="1336"/>
      <c r="E7" s="1337"/>
      <c r="F7" s="1297"/>
      <c r="G7" s="1298"/>
    </row>
    <row r="8" spans="1:7">
      <c r="A8" s="1334" t="s">
        <v>200</v>
      </c>
      <c r="B8" s="1335" t="s">
        <v>201</v>
      </c>
      <c r="C8" s="829">
        <v>5539892</v>
      </c>
      <c r="D8" s="1336">
        <v>5539892</v>
      </c>
      <c r="E8" s="1337"/>
      <c r="F8" s="1297">
        <v>3928892</v>
      </c>
      <c r="G8" s="1298">
        <v>3928340</v>
      </c>
    </row>
    <row r="9" spans="1:7">
      <c r="A9" s="1334" t="s">
        <v>202</v>
      </c>
      <c r="B9" s="1335" t="s">
        <v>203</v>
      </c>
      <c r="C9" s="829">
        <v>3420099</v>
      </c>
      <c r="D9" s="1336">
        <v>3420099</v>
      </c>
      <c r="E9" s="1337">
        <v>2387789</v>
      </c>
      <c r="F9" s="1297">
        <v>3420099</v>
      </c>
      <c r="G9" s="1298">
        <v>3071776</v>
      </c>
    </row>
    <row r="10" spans="1:7">
      <c r="A10" s="1334" t="s">
        <v>204</v>
      </c>
      <c r="B10" s="1335" t="s">
        <v>401</v>
      </c>
      <c r="C10" s="829">
        <v>3411000</v>
      </c>
      <c r="D10" s="1336">
        <v>3411000</v>
      </c>
      <c r="E10" s="1337">
        <v>2439940</v>
      </c>
      <c r="F10" s="1297">
        <v>2934500</v>
      </c>
      <c r="G10" s="1298">
        <v>2439940</v>
      </c>
    </row>
    <row r="11" spans="1:7">
      <c r="A11" s="1334" t="s">
        <v>206</v>
      </c>
      <c r="B11" s="1335" t="s">
        <v>207</v>
      </c>
      <c r="C11" s="829">
        <v>1230000</v>
      </c>
      <c r="D11" s="1336">
        <v>1230000</v>
      </c>
      <c r="E11" s="1337">
        <v>343220</v>
      </c>
      <c r="F11" s="1297">
        <v>1230000</v>
      </c>
      <c r="G11" s="1298">
        <v>910358</v>
      </c>
    </row>
    <row r="12" spans="1:7">
      <c r="A12" s="1334" t="s">
        <v>208</v>
      </c>
      <c r="B12" s="1335" t="s">
        <v>209</v>
      </c>
      <c r="C12" s="829">
        <v>675984</v>
      </c>
      <c r="D12" s="1336">
        <v>675984</v>
      </c>
      <c r="E12" s="1337">
        <v>2100</v>
      </c>
      <c r="F12" s="1297">
        <v>675984</v>
      </c>
      <c r="G12" s="1298">
        <v>227100</v>
      </c>
    </row>
    <row r="13" spans="1:7">
      <c r="A13" s="1334" t="s">
        <v>210</v>
      </c>
      <c r="B13" s="1335" t="s">
        <v>211</v>
      </c>
      <c r="C13" s="829"/>
      <c r="D13" s="1336">
        <v>649088</v>
      </c>
      <c r="E13" s="1337">
        <v>649088</v>
      </c>
      <c r="F13" s="1297">
        <v>1170748</v>
      </c>
      <c r="G13" s="1298">
        <v>1170748</v>
      </c>
    </row>
    <row r="14" spans="1:7">
      <c r="A14" s="1338" t="s">
        <v>212</v>
      </c>
      <c r="B14" s="1339" t="s">
        <v>606</v>
      </c>
      <c r="C14" s="827">
        <f>SUM(C4:C13)</f>
        <v>109072588</v>
      </c>
      <c r="D14" s="795">
        <f t="shared" ref="D14:G14" si="0">SUM(D4:D13)</f>
        <v>111139388</v>
      </c>
      <c r="E14" s="796">
        <f t="shared" si="0"/>
        <v>46054662</v>
      </c>
      <c r="F14" s="797">
        <f t="shared" si="0"/>
        <v>114771420</v>
      </c>
      <c r="G14" s="798">
        <f t="shared" si="0"/>
        <v>104487706</v>
      </c>
    </row>
    <row r="15" spans="1:7">
      <c r="A15" s="1334" t="s">
        <v>213</v>
      </c>
      <c r="B15" s="1335" t="s">
        <v>214</v>
      </c>
      <c r="C15" s="829"/>
      <c r="D15" s="1336"/>
      <c r="E15" s="1337"/>
      <c r="F15" s="1297"/>
      <c r="G15" s="1298"/>
    </row>
    <row r="16" spans="1:7">
      <c r="A16" s="1334" t="s">
        <v>215</v>
      </c>
      <c r="B16" s="1335" t="s">
        <v>297</v>
      </c>
      <c r="C16" s="829"/>
      <c r="D16" s="1336">
        <v>630000</v>
      </c>
      <c r="E16" s="1337">
        <v>280000</v>
      </c>
      <c r="F16" s="1297">
        <v>1680000</v>
      </c>
      <c r="G16" s="1298">
        <v>1575000</v>
      </c>
    </row>
    <row r="17" spans="1:7">
      <c r="A17" s="1334" t="s">
        <v>217</v>
      </c>
      <c r="B17" s="1335" t="s">
        <v>218</v>
      </c>
      <c r="C17" s="829"/>
      <c r="D17" s="1336">
        <v>1009000</v>
      </c>
      <c r="E17" s="1337">
        <v>945000</v>
      </c>
      <c r="F17" s="1297">
        <v>2891935</v>
      </c>
      <c r="G17" s="1298">
        <v>2891935</v>
      </c>
    </row>
    <row r="18" spans="1:7">
      <c r="A18" s="1338" t="s">
        <v>219</v>
      </c>
      <c r="B18" s="1339" t="s">
        <v>607</v>
      </c>
      <c r="C18" s="827">
        <f>SUM(C15:C17)</f>
        <v>0</v>
      </c>
      <c r="D18" s="795">
        <f t="shared" ref="D18:G18" si="1">SUM(D15:D17)</f>
        <v>1639000</v>
      </c>
      <c r="E18" s="796">
        <f t="shared" si="1"/>
        <v>1225000</v>
      </c>
      <c r="F18" s="797">
        <f t="shared" si="1"/>
        <v>4571935</v>
      </c>
      <c r="G18" s="798">
        <f t="shared" si="1"/>
        <v>4466935</v>
      </c>
    </row>
    <row r="19" spans="1:7">
      <c r="A19" s="1340" t="s">
        <v>5</v>
      </c>
      <c r="B19" s="1341" t="s">
        <v>220</v>
      </c>
      <c r="C19" s="830">
        <f>C14+C18</f>
        <v>109072588</v>
      </c>
      <c r="D19" s="799">
        <f>SUM(D18,D14)</f>
        <v>112778388</v>
      </c>
      <c r="E19" s="800">
        <f t="shared" ref="E19:G19" si="2">SUM(E18,E14)</f>
        <v>47279662</v>
      </c>
      <c r="F19" s="801">
        <f t="shared" si="2"/>
        <v>119343355</v>
      </c>
      <c r="G19" s="802">
        <f t="shared" si="2"/>
        <v>108954641</v>
      </c>
    </row>
    <row r="20" spans="1:7">
      <c r="A20" s="1334" t="s">
        <v>221</v>
      </c>
      <c r="B20" s="1342" t="s">
        <v>222</v>
      </c>
      <c r="C20" s="829">
        <v>21762113</v>
      </c>
      <c r="D20" s="1336">
        <v>24002264</v>
      </c>
      <c r="E20" s="1337">
        <v>9192674</v>
      </c>
      <c r="F20" s="1297">
        <v>24818901</v>
      </c>
      <c r="G20" s="1298">
        <v>20017339</v>
      </c>
    </row>
    <row r="21" spans="1:7">
      <c r="A21" s="1334" t="s">
        <v>223</v>
      </c>
      <c r="B21" s="1342" t="s">
        <v>224</v>
      </c>
      <c r="C21" s="829">
        <v>666920</v>
      </c>
      <c r="D21" s="1336"/>
      <c r="E21" s="1337"/>
      <c r="F21" s="1297"/>
      <c r="G21" s="1298"/>
    </row>
    <row r="22" spans="1:7">
      <c r="A22" s="1334" t="s">
        <v>225</v>
      </c>
      <c r="B22" s="1342" t="s">
        <v>402</v>
      </c>
      <c r="C22" s="829">
        <v>200000</v>
      </c>
      <c r="D22" s="1336"/>
      <c r="E22" s="1337">
        <v>31003</v>
      </c>
      <c r="F22" s="1297"/>
      <c r="G22" s="1298">
        <v>31003</v>
      </c>
    </row>
    <row r="23" spans="1:7">
      <c r="A23" s="1334" t="s">
        <v>227</v>
      </c>
      <c r="B23" s="1342" t="s">
        <v>228</v>
      </c>
      <c r="C23" s="829">
        <v>1184624</v>
      </c>
      <c r="D23" s="1336"/>
      <c r="E23" s="1337">
        <v>358168</v>
      </c>
      <c r="F23" s="1297"/>
      <c r="G23" s="1298">
        <v>504242</v>
      </c>
    </row>
    <row r="24" spans="1:7">
      <c r="A24" s="1340" t="s">
        <v>9</v>
      </c>
      <c r="B24" s="1341" t="s">
        <v>229</v>
      </c>
      <c r="C24" s="830">
        <f>SUM(C20:C23)</f>
        <v>23813657</v>
      </c>
      <c r="D24" s="799">
        <f t="shared" ref="D24:G24" si="3">SUM(D20:D23)</f>
        <v>24002264</v>
      </c>
      <c r="E24" s="800">
        <f t="shared" si="3"/>
        <v>9581845</v>
      </c>
      <c r="F24" s="801">
        <f t="shared" si="3"/>
        <v>24818901</v>
      </c>
      <c r="G24" s="802">
        <f t="shared" si="3"/>
        <v>20552584</v>
      </c>
    </row>
    <row r="25" spans="1:7">
      <c r="A25" s="1334" t="s">
        <v>230</v>
      </c>
      <c r="B25" s="1342" t="s">
        <v>231</v>
      </c>
      <c r="C25" s="829">
        <v>10000</v>
      </c>
      <c r="D25" s="1336">
        <v>10000</v>
      </c>
      <c r="E25" s="1337"/>
      <c r="F25" s="1297"/>
      <c r="G25" s="1298"/>
    </row>
    <row r="26" spans="1:7">
      <c r="A26" s="1334" t="s">
        <v>232</v>
      </c>
      <c r="B26" s="1335" t="s">
        <v>233</v>
      </c>
      <c r="C26" s="829">
        <v>400000</v>
      </c>
      <c r="D26" s="1336">
        <v>400000</v>
      </c>
      <c r="E26" s="1337">
        <v>208706</v>
      </c>
      <c r="F26" s="1297">
        <v>410000</v>
      </c>
      <c r="G26" s="1298">
        <v>284223</v>
      </c>
    </row>
    <row r="27" spans="1:7" s="1349" customFormat="1">
      <c r="A27" s="1343" t="s">
        <v>234</v>
      </c>
      <c r="B27" s="1344" t="s">
        <v>235</v>
      </c>
      <c r="C27" s="887">
        <f>SUM(C25:C26)</f>
        <v>410000</v>
      </c>
      <c r="D27" s="1345">
        <f t="shared" ref="D27:G27" si="4">SUM(D25:D26)</f>
        <v>410000</v>
      </c>
      <c r="E27" s="1346">
        <f t="shared" si="4"/>
        <v>208706</v>
      </c>
      <c r="F27" s="1347">
        <f t="shared" si="4"/>
        <v>410000</v>
      </c>
      <c r="G27" s="1348">
        <f t="shared" si="4"/>
        <v>284223</v>
      </c>
    </row>
    <row r="28" spans="1:7">
      <c r="A28" s="1334" t="s">
        <v>236</v>
      </c>
      <c r="B28" s="1335" t="s">
        <v>237</v>
      </c>
      <c r="C28" s="829"/>
      <c r="D28" s="1336"/>
      <c r="E28" s="1337"/>
      <c r="F28" s="1297">
        <v>244640</v>
      </c>
      <c r="G28" s="1298">
        <v>244640</v>
      </c>
    </row>
    <row r="29" spans="1:7">
      <c r="A29" s="1334" t="s">
        <v>238</v>
      </c>
      <c r="B29" s="1335" t="s">
        <v>239</v>
      </c>
      <c r="C29" s="829">
        <v>1500000</v>
      </c>
      <c r="D29" s="1336">
        <v>1500000</v>
      </c>
      <c r="E29" s="1337">
        <v>1167556</v>
      </c>
      <c r="F29" s="1297">
        <v>1500000</v>
      </c>
      <c r="G29" s="1298">
        <v>1362374</v>
      </c>
    </row>
    <row r="30" spans="1:7">
      <c r="A30" s="1334" t="s">
        <v>403</v>
      </c>
      <c r="B30" s="1335" t="s">
        <v>404</v>
      </c>
      <c r="C30" s="829"/>
      <c r="D30" s="1336"/>
      <c r="E30" s="1337"/>
      <c r="F30" s="1297"/>
      <c r="G30" s="1298"/>
    </row>
    <row r="31" spans="1:7">
      <c r="A31" s="1334" t="s">
        <v>242</v>
      </c>
      <c r="B31" s="1335" t="s">
        <v>243</v>
      </c>
      <c r="C31" s="829"/>
      <c r="D31" s="1336"/>
      <c r="E31" s="1337"/>
      <c r="F31" s="1297"/>
      <c r="G31" s="1298"/>
    </row>
    <row r="32" spans="1:7">
      <c r="A32" s="1334" t="s">
        <v>244</v>
      </c>
      <c r="B32" s="1342" t="s">
        <v>245</v>
      </c>
      <c r="C32" s="829">
        <v>400000</v>
      </c>
      <c r="D32" s="1336">
        <v>400000</v>
      </c>
      <c r="E32" s="1337"/>
      <c r="F32" s="1297">
        <v>400000</v>
      </c>
      <c r="G32" s="1298">
        <v>360000</v>
      </c>
    </row>
    <row r="33" spans="1:7">
      <c r="A33" s="1334" t="s">
        <v>246</v>
      </c>
      <c r="B33" s="1335" t="s">
        <v>247</v>
      </c>
      <c r="C33" s="829">
        <v>1000000</v>
      </c>
      <c r="D33" s="1336">
        <v>1196072</v>
      </c>
      <c r="E33" s="1337"/>
      <c r="F33" s="1297">
        <v>1164334</v>
      </c>
      <c r="G33" s="1298">
        <v>46761</v>
      </c>
    </row>
    <row r="34" spans="1:7" s="1349" customFormat="1">
      <c r="A34" s="1350" t="s">
        <v>240</v>
      </c>
      <c r="B34" s="1351" t="s">
        <v>608</v>
      </c>
      <c r="C34" s="887">
        <f>SUM(C28:C33)</f>
        <v>2900000</v>
      </c>
      <c r="D34" s="1345">
        <f t="shared" ref="D34:G34" si="5">SUM(D28:D33)</f>
        <v>3096072</v>
      </c>
      <c r="E34" s="1346">
        <f t="shared" si="5"/>
        <v>1167556</v>
      </c>
      <c r="F34" s="1347">
        <f t="shared" si="5"/>
        <v>3308974</v>
      </c>
      <c r="G34" s="1348">
        <f t="shared" si="5"/>
        <v>2013775</v>
      </c>
    </row>
    <row r="35" spans="1:7">
      <c r="A35" s="1338" t="s">
        <v>248</v>
      </c>
      <c r="B35" s="1339" t="s">
        <v>611</v>
      </c>
      <c r="C35" s="827">
        <f>SUM(C34,C27)</f>
        <v>3310000</v>
      </c>
      <c r="D35" s="795">
        <f t="shared" ref="D35:G35" si="6">SUM(D34,D27)</f>
        <v>3506072</v>
      </c>
      <c r="E35" s="796">
        <f t="shared" si="6"/>
        <v>1376262</v>
      </c>
      <c r="F35" s="797">
        <f t="shared" si="6"/>
        <v>3718974</v>
      </c>
      <c r="G35" s="798">
        <f t="shared" si="6"/>
        <v>2297998</v>
      </c>
    </row>
    <row r="36" spans="1:7">
      <c r="A36" s="1334" t="s">
        <v>249</v>
      </c>
      <c r="B36" s="1335" t="s">
        <v>250</v>
      </c>
      <c r="C36" s="828"/>
      <c r="D36" s="1336"/>
      <c r="E36" s="1337"/>
      <c r="F36" s="1297"/>
      <c r="G36" s="1298"/>
    </row>
    <row r="37" spans="1:7">
      <c r="A37" s="1334" t="s">
        <v>609</v>
      </c>
      <c r="B37" s="1335" t="s">
        <v>300</v>
      </c>
      <c r="C37" s="828">
        <v>110000</v>
      </c>
      <c r="D37" s="1336">
        <v>110000</v>
      </c>
      <c r="E37" s="1337">
        <v>48000</v>
      </c>
      <c r="F37" s="1297">
        <v>110000</v>
      </c>
      <c r="G37" s="1298">
        <v>75433</v>
      </c>
    </row>
    <row r="38" spans="1:7">
      <c r="A38" s="1334" t="s">
        <v>609</v>
      </c>
      <c r="B38" s="1335" t="s">
        <v>253</v>
      </c>
      <c r="C38" s="828"/>
      <c r="D38" s="1336"/>
      <c r="E38" s="1337"/>
      <c r="F38" s="1297"/>
      <c r="G38" s="1298"/>
    </row>
    <row r="39" spans="1:7">
      <c r="A39" s="1338" t="s">
        <v>254</v>
      </c>
      <c r="B39" s="1339" t="s">
        <v>633</v>
      </c>
      <c r="C39" s="827">
        <f>SUM(C36:C38)</f>
        <v>110000</v>
      </c>
      <c r="D39" s="795">
        <f t="shared" ref="D39:G39" si="7">SUM(D36:D38)</f>
        <v>110000</v>
      </c>
      <c r="E39" s="796">
        <f t="shared" si="7"/>
        <v>48000</v>
      </c>
      <c r="F39" s="797">
        <f t="shared" si="7"/>
        <v>110000</v>
      </c>
      <c r="G39" s="798">
        <f t="shared" si="7"/>
        <v>75433</v>
      </c>
    </row>
    <row r="40" spans="1:7">
      <c r="A40" s="1334" t="s">
        <v>255</v>
      </c>
      <c r="B40" s="1335" t="s">
        <v>256</v>
      </c>
      <c r="C40" s="828">
        <v>1080000</v>
      </c>
      <c r="D40" s="1336">
        <v>1080000</v>
      </c>
      <c r="E40" s="1337"/>
      <c r="F40" s="1297">
        <v>1080000</v>
      </c>
      <c r="G40" s="1298"/>
    </row>
    <row r="41" spans="1:7">
      <c r="A41" s="1334" t="s">
        <v>255</v>
      </c>
      <c r="B41" s="1335" t="s">
        <v>651</v>
      </c>
      <c r="C41" s="828"/>
      <c r="D41" s="1336"/>
      <c r="E41" s="1352"/>
      <c r="F41" s="1314"/>
      <c r="G41" s="1298"/>
    </row>
    <row r="42" spans="1:7">
      <c r="A42" s="1334" t="s">
        <v>636</v>
      </c>
      <c r="B42" s="1335" t="s">
        <v>257</v>
      </c>
      <c r="C42" s="828"/>
      <c r="D42" s="1336"/>
      <c r="E42" s="1337"/>
      <c r="F42" s="1297"/>
      <c r="G42" s="1298"/>
    </row>
    <row r="43" spans="1:7">
      <c r="A43" s="1334" t="s">
        <v>258</v>
      </c>
      <c r="B43" s="1335" t="s">
        <v>259</v>
      </c>
      <c r="C43" s="828"/>
      <c r="D43" s="1336"/>
      <c r="E43" s="1337"/>
      <c r="F43" s="1297"/>
      <c r="G43" s="1298"/>
    </row>
    <row r="44" spans="1:7">
      <c r="A44" s="1334" t="s">
        <v>260</v>
      </c>
      <c r="B44" s="1335" t="s">
        <v>261</v>
      </c>
      <c r="C44" s="828">
        <v>650000</v>
      </c>
      <c r="D44" s="1336">
        <v>650000</v>
      </c>
      <c r="E44" s="1337">
        <v>201400</v>
      </c>
      <c r="F44" s="1297">
        <v>650000</v>
      </c>
      <c r="G44" s="1298">
        <v>201400</v>
      </c>
    </row>
    <row r="45" spans="1:7">
      <c r="A45" s="1334" t="s">
        <v>262</v>
      </c>
      <c r="B45" s="1335" t="s">
        <v>263</v>
      </c>
      <c r="C45" s="828"/>
      <c r="D45" s="1336"/>
      <c r="E45" s="1337"/>
      <c r="F45" s="1297"/>
      <c r="G45" s="1298"/>
    </row>
    <row r="46" spans="1:7">
      <c r="A46" s="1334" t="s">
        <v>264</v>
      </c>
      <c r="B46" s="1335" t="s">
        <v>301</v>
      </c>
      <c r="C46" s="828">
        <v>900000</v>
      </c>
      <c r="D46" s="1336">
        <v>900000</v>
      </c>
      <c r="E46" s="1337">
        <v>397925</v>
      </c>
      <c r="F46" s="1297">
        <v>1150000</v>
      </c>
      <c r="G46" s="1298">
        <v>1006051</v>
      </c>
    </row>
    <row r="47" spans="1:7">
      <c r="A47" s="1334" t="s">
        <v>266</v>
      </c>
      <c r="B47" s="1335" t="s">
        <v>302</v>
      </c>
      <c r="C47" s="828">
        <v>4500000</v>
      </c>
      <c r="D47" s="1336">
        <v>4465734</v>
      </c>
      <c r="E47" s="1337">
        <v>1836007</v>
      </c>
      <c r="F47" s="1297">
        <v>4215734</v>
      </c>
      <c r="G47" s="1298">
        <v>3361940</v>
      </c>
    </row>
    <row r="48" spans="1:7">
      <c r="A48" s="1334" t="s">
        <v>266</v>
      </c>
      <c r="B48" s="1335" t="s">
        <v>653</v>
      </c>
      <c r="C48" s="828"/>
      <c r="D48" s="1336"/>
      <c r="E48" s="1352"/>
      <c r="F48" s="1314"/>
      <c r="G48" s="1298"/>
    </row>
    <row r="49" spans="1:7">
      <c r="A49" s="1338" t="s">
        <v>610</v>
      </c>
      <c r="B49" s="1339" t="s">
        <v>613</v>
      </c>
      <c r="C49" s="827">
        <f>SUM(C40:C48)</f>
        <v>7130000</v>
      </c>
      <c r="D49" s="795">
        <f t="shared" ref="D49:G49" si="8">SUM(D40:D48)</f>
        <v>7095734</v>
      </c>
      <c r="E49" s="796">
        <f t="shared" si="8"/>
        <v>2435332</v>
      </c>
      <c r="F49" s="797">
        <f t="shared" si="8"/>
        <v>7095734</v>
      </c>
      <c r="G49" s="798">
        <f t="shared" si="8"/>
        <v>4569391</v>
      </c>
    </row>
    <row r="50" spans="1:7">
      <c r="A50" s="1334" t="s">
        <v>268</v>
      </c>
      <c r="B50" s="1335" t="s">
        <v>269</v>
      </c>
      <c r="C50" s="828"/>
      <c r="D50" s="1336">
        <v>315106</v>
      </c>
      <c r="E50" s="1337">
        <v>315106</v>
      </c>
      <c r="F50" s="1297">
        <v>487292</v>
      </c>
      <c r="G50" s="1298">
        <v>484794</v>
      </c>
    </row>
    <row r="51" spans="1:7">
      <c r="A51" s="1334" t="s">
        <v>270</v>
      </c>
      <c r="B51" s="1335" t="s">
        <v>271</v>
      </c>
      <c r="C51" s="828"/>
      <c r="D51" s="1336"/>
      <c r="E51" s="1337"/>
      <c r="F51" s="1297"/>
      <c r="G51" s="1298"/>
    </row>
    <row r="52" spans="1:7">
      <c r="A52" s="1334" t="s">
        <v>272</v>
      </c>
      <c r="B52" s="1335" t="s">
        <v>273</v>
      </c>
      <c r="C52" s="828"/>
      <c r="D52" s="1336"/>
      <c r="E52" s="1337"/>
      <c r="F52" s="1297"/>
      <c r="G52" s="1298"/>
    </row>
    <row r="53" spans="1:7">
      <c r="A53" s="1338" t="s">
        <v>274</v>
      </c>
      <c r="B53" s="1339" t="s">
        <v>623</v>
      </c>
      <c r="C53" s="827">
        <f>SUM(C50:C52)</f>
        <v>0</v>
      </c>
      <c r="D53" s="795">
        <f t="shared" ref="D53:G53" si="9">SUM(D50:D52)</f>
        <v>315106</v>
      </c>
      <c r="E53" s="796">
        <f t="shared" si="9"/>
        <v>315106</v>
      </c>
      <c r="F53" s="797">
        <f t="shared" si="9"/>
        <v>487292</v>
      </c>
      <c r="G53" s="798">
        <f t="shared" si="9"/>
        <v>484794</v>
      </c>
    </row>
    <row r="54" spans="1:7">
      <c r="A54" s="1334" t="s">
        <v>275</v>
      </c>
      <c r="B54" s="1335" t="s">
        <v>276</v>
      </c>
      <c r="C54" s="828">
        <v>2848500</v>
      </c>
      <c r="D54" s="1336">
        <v>2901439</v>
      </c>
      <c r="E54" s="1337">
        <v>471125</v>
      </c>
      <c r="F54" s="1297">
        <v>2901439</v>
      </c>
      <c r="G54" s="1298">
        <v>1075263</v>
      </c>
    </row>
    <row r="55" spans="1:7">
      <c r="A55" s="1334" t="s">
        <v>277</v>
      </c>
      <c r="B55" s="1335" t="s">
        <v>278</v>
      </c>
      <c r="C55" s="828"/>
      <c r="D55" s="1336"/>
      <c r="E55" s="1337"/>
      <c r="F55" s="1297"/>
      <c r="G55" s="1298"/>
    </row>
    <row r="56" spans="1:7">
      <c r="A56" s="1334" t="s">
        <v>279</v>
      </c>
      <c r="B56" s="1335" t="s">
        <v>280</v>
      </c>
      <c r="C56" s="828"/>
      <c r="D56" s="1336"/>
      <c r="E56" s="1337"/>
      <c r="F56" s="1297"/>
      <c r="G56" s="1298"/>
    </row>
    <row r="57" spans="1:7">
      <c r="A57" s="1334" t="s">
        <v>281</v>
      </c>
      <c r="B57" s="1342" t="s">
        <v>282</v>
      </c>
      <c r="C57" s="828"/>
      <c r="D57" s="1336"/>
      <c r="E57" s="1337"/>
      <c r="F57" s="1297"/>
      <c r="G57" s="1298"/>
    </row>
    <row r="58" spans="1:7">
      <c r="A58" s="1334" t="s">
        <v>283</v>
      </c>
      <c r="B58" s="1335" t="s">
        <v>284</v>
      </c>
      <c r="C58" s="888"/>
      <c r="D58" s="1336">
        <v>19848</v>
      </c>
      <c r="E58" s="1337">
        <v>19848</v>
      </c>
      <c r="F58" s="1297">
        <v>73474</v>
      </c>
      <c r="G58" s="1298">
        <v>73474</v>
      </c>
    </row>
    <row r="59" spans="1:7">
      <c r="A59" s="1338" t="s">
        <v>285</v>
      </c>
      <c r="B59" s="1339" t="s">
        <v>615</v>
      </c>
      <c r="C59" s="827">
        <f>SUM(C54:C58)</f>
        <v>2848500</v>
      </c>
      <c r="D59" s="795">
        <f t="shared" ref="D59:G59" si="10">SUM(D54:D58)</f>
        <v>2921287</v>
      </c>
      <c r="E59" s="796">
        <f t="shared" si="10"/>
        <v>490973</v>
      </c>
      <c r="F59" s="797">
        <f t="shared" si="10"/>
        <v>2974913</v>
      </c>
      <c r="G59" s="798">
        <f t="shared" si="10"/>
        <v>1148737</v>
      </c>
    </row>
    <row r="60" spans="1:7">
      <c r="A60" s="1340" t="s">
        <v>13</v>
      </c>
      <c r="B60" s="1341" t="s">
        <v>286</v>
      </c>
      <c r="C60" s="830">
        <f>SUM(C59,C53,C49,C39,C35)</f>
        <v>13398500</v>
      </c>
      <c r="D60" s="799">
        <f t="shared" ref="D60:G60" si="11">SUM(D59,D53,D49,D39,D35)</f>
        <v>13948199</v>
      </c>
      <c r="E60" s="800">
        <f t="shared" si="11"/>
        <v>4665673</v>
      </c>
      <c r="F60" s="801">
        <f t="shared" si="11"/>
        <v>14386913</v>
      </c>
      <c r="G60" s="802">
        <f t="shared" si="11"/>
        <v>8576353</v>
      </c>
    </row>
    <row r="61" spans="1:7">
      <c r="A61" s="1353" t="s">
        <v>17</v>
      </c>
      <c r="B61" s="1341" t="s">
        <v>287</v>
      </c>
      <c r="C61" s="830"/>
      <c r="D61" s="1354"/>
      <c r="E61" s="1355"/>
      <c r="F61" s="1321"/>
      <c r="G61" s="1322"/>
    </row>
    <row r="62" spans="1:7">
      <c r="A62" s="1358" t="s">
        <v>21</v>
      </c>
      <c r="B62" s="1335" t="s">
        <v>22</v>
      </c>
      <c r="C62" s="828"/>
      <c r="D62" s="1336"/>
      <c r="E62" s="1337"/>
      <c r="F62" s="1297"/>
      <c r="G62" s="1298"/>
    </row>
    <row r="63" spans="1:7">
      <c r="A63" s="1358" t="s">
        <v>25</v>
      </c>
      <c r="B63" s="1335" t="s">
        <v>288</v>
      </c>
      <c r="C63" s="828"/>
      <c r="D63" s="1336"/>
      <c r="E63" s="1337"/>
      <c r="F63" s="1297"/>
      <c r="G63" s="1298"/>
    </row>
    <row r="64" spans="1:7">
      <c r="A64" s="1358" t="s">
        <v>56</v>
      </c>
      <c r="B64" s="1335" t="s">
        <v>29</v>
      </c>
      <c r="C64" s="828"/>
      <c r="D64" s="1336"/>
      <c r="E64" s="1337"/>
      <c r="F64" s="1297"/>
      <c r="G64" s="1298"/>
    </row>
    <row r="65" spans="1:7">
      <c r="A65" s="1358" t="s">
        <v>660</v>
      </c>
      <c r="B65" s="1335" t="s">
        <v>289</v>
      </c>
      <c r="C65" s="828"/>
      <c r="D65" s="1336"/>
      <c r="E65" s="1337"/>
      <c r="F65" s="1297"/>
      <c r="G65" s="1298"/>
    </row>
    <row r="66" spans="1:7">
      <c r="A66" s="1340" t="s">
        <v>31</v>
      </c>
      <c r="B66" s="1341" t="s">
        <v>184</v>
      </c>
      <c r="C66" s="830">
        <f>SUM(C62:C65)</f>
        <v>0</v>
      </c>
      <c r="D66" s="799">
        <f t="shared" ref="D66:G66" si="12">SUM(D62:D65)</f>
        <v>0</v>
      </c>
      <c r="E66" s="800">
        <f t="shared" si="12"/>
        <v>0</v>
      </c>
      <c r="F66" s="801">
        <f t="shared" si="12"/>
        <v>0</v>
      </c>
      <c r="G66" s="802">
        <f t="shared" si="12"/>
        <v>0</v>
      </c>
    </row>
    <row r="67" spans="1:7">
      <c r="A67" s="1340" t="s">
        <v>34</v>
      </c>
      <c r="B67" s="1341" t="s">
        <v>290</v>
      </c>
      <c r="C67" s="830"/>
      <c r="D67" s="1354"/>
      <c r="E67" s="1355"/>
      <c r="F67" s="1321"/>
      <c r="G67" s="1322"/>
    </row>
    <row r="68" spans="1:7">
      <c r="A68" s="1340" t="s">
        <v>38</v>
      </c>
      <c r="B68" s="1341" t="s">
        <v>291</v>
      </c>
      <c r="C68" s="830"/>
      <c r="D68" s="1354"/>
      <c r="E68" s="1355"/>
      <c r="F68" s="1321"/>
      <c r="G68" s="1322"/>
    </row>
    <row r="69" spans="1:7">
      <c r="A69" s="1334" t="s">
        <v>41</v>
      </c>
      <c r="B69" s="1335" t="s">
        <v>42</v>
      </c>
      <c r="C69" s="889"/>
      <c r="D69" s="1336"/>
      <c r="E69" s="1337"/>
      <c r="F69" s="1297"/>
      <c r="G69" s="1298"/>
    </row>
    <row r="70" spans="1:7">
      <c r="A70" s="1334" t="s">
        <v>44</v>
      </c>
      <c r="B70" s="1335" t="s">
        <v>45</v>
      </c>
      <c r="C70" s="889"/>
      <c r="D70" s="1336"/>
      <c r="E70" s="1337"/>
      <c r="F70" s="1297"/>
      <c r="G70" s="1298"/>
    </row>
    <row r="71" spans="1:7">
      <c r="A71" s="1334" t="s">
        <v>48</v>
      </c>
      <c r="B71" s="1335" t="s">
        <v>49</v>
      </c>
      <c r="C71" s="889"/>
      <c r="D71" s="1336"/>
      <c r="E71" s="1337"/>
      <c r="F71" s="1297"/>
      <c r="G71" s="1298"/>
    </row>
    <row r="72" spans="1:7" ht="16.5" thickBot="1">
      <c r="A72" s="1359" t="s">
        <v>52</v>
      </c>
      <c r="B72" s="1360" t="s">
        <v>292</v>
      </c>
      <c r="C72" s="890">
        <f>SUM(C69:C71)</f>
        <v>0</v>
      </c>
      <c r="D72" s="891">
        <f t="shared" ref="D72:G72" si="13">SUM(D69:D71)</f>
        <v>0</v>
      </c>
      <c r="E72" s="892">
        <f t="shared" si="13"/>
        <v>0</v>
      </c>
      <c r="F72" s="893">
        <f t="shared" si="13"/>
        <v>0</v>
      </c>
      <c r="G72" s="894">
        <f t="shared" si="13"/>
        <v>0</v>
      </c>
    </row>
    <row r="73" spans="1:7" ht="19.5" thickBot="1">
      <c r="A73" s="1663" t="s">
        <v>522</v>
      </c>
      <c r="B73" s="1664"/>
      <c r="C73" s="895">
        <f>SUM(C72,C68,C67,C66,C61,C60,C24,C19)</f>
        <v>146284745</v>
      </c>
      <c r="D73" s="896">
        <f t="shared" ref="D73:G73" si="14">SUM(D72,D68,D67,D66,D61,D60,D24,D19)</f>
        <v>150728851</v>
      </c>
      <c r="E73" s="897">
        <f t="shared" si="14"/>
        <v>61527180</v>
      </c>
      <c r="F73" s="898">
        <f t="shared" si="14"/>
        <v>158549169</v>
      </c>
      <c r="G73" s="899">
        <f t="shared" si="14"/>
        <v>138083578</v>
      </c>
    </row>
    <row r="74" spans="1:7">
      <c r="A74" s="1361" t="s">
        <v>72</v>
      </c>
      <c r="B74" s="1362" t="s">
        <v>73</v>
      </c>
      <c r="C74" s="900"/>
      <c r="D74" s="1363"/>
      <c r="E74" s="1364"/>
      <c r="F74" s="1315"/>
      <c r="G74" s="1316"/>
    </row>
    <row r="75" spans="1:7">
      <c r="A75" s="1365" t="s">
        <v>685</v>
      </c>
      <c r="B75" s="1366" t="s">
        <v>686</v>
      </c>
      <c r="C75" s="901"/>
      <c r="D75" s="1367"/>
      <c r="E75" s="1368"/>
      <c r="F75" s="1317"/>
      <c r="G75" s="1318"/>
    </row>
    <row r="76" spans="1:7" ht="16.5" thickBot="1">
      <c r="A76" s="1369" t="s">
        <v>78</v>
      </c>
      <c r="B76" s="1370" t="s">
        <v>77</v>
      </c>
      <c r="C76" s="902"/>
      <c r="D76" s="1371"/>
      <c r="E76" s="1372"/>
      <c r="F76" s="1319"/>
      <c r="G76" s="1320"/>
    </row>
    <row r="77" spans="1:7" ht="19.5" thickBot="1">
      <c r="A77" s="1663" t="s">
        <v>616</v>
      </c>
      <c r="B77" s="1664"/>
      <c r="C77" s="895">
        <f>SUM(C73:C76)</f>
        <v>146284745</v>
      </c>
      <c r="D77" s="896">
        <f t="shared" ref="D77:G77" si="15">SUM(D73:D76)</f>
        <v>150728851</v>
      </c>
      <c r="E77" s="897">
        <f t="shared" si="15"/>
        <v>61527180</v>
      </c>
      <c r="F77" s="898">
        <f t="shared" si="15"/>
        <v>158549169</v>
      </c>
      <c r="G77" s="899">
        <f t="shared" si="15"/>
        <v>138083578</v>
      </c>
    </row>
    <row r="78" spans="1:7" s="1375" customFormat="1" ht="16.5" thickBot="1">
      <c r="A78" s="1373"/>
      <c r="B78" s="1373"/>
      <c r="C78" s="903"/>
      <c r="D78" s="1374"/>
      <c r="E78" s="1374"/>
      <c r="F78" s="1374"/>
      <c r="G78" s="1374"/>
    </row>
    <row r="79" spans="1:7">
      <c r="A79" s="1330" t="s">
        <v>100</v>
      </c>
      <c r="B79" s="1331" t="s">
        <v>101</v>
      </c>
      <c r="C79" s="904"/>
      <c r="D79" s="1332"/>
      <c r="E79" s="1333"/>
      <c r="F79" s="1312"/>
      <c r="G79" s="1313"/>
    </row>
    <row r="80" spans="1:7">
      <c r="A80" s="1334" t="s">
        <v>102</v>
      </c>
      <c r="B80" s="1335" t="s">
        <v>103</v>
      </c>
      <c r="C80" s="828"/>
      <c r="D80" s="1336"/>
      <c r="E80" s="1337"/>
      <c r="F80" s="1297"/>
      <c r="G80" s="1298"/>
    </row>
    <row r="81" spans="1:7">
      <c r="A81" s="1334" t="s">
        <v>104</v>
      </c>
      <c r="B81" s="1335" t="s">
        <v>105</v>
      </c>
      <c r="C81" s="828"/>
      <c r="D81" s="1336"/>
      <c r="E81" s="1337"/>
      <c r="F81" s="1297"/>
      <c r="G81" s="1298"/>
    </row>
    <row r="82" spans="1:7">
      <c r="A82" s="1334" t="s">
        <v>106</v>
      </c>
      <c r="B82" s="1335" t="s">
        <v>107</v>
      </c>
      <c r="C82" s="828"/>
      <c r="D82" s="1336"/>
      <c r="E82" s="1337"/>
      <c r="F82" s="1297"/>
      <c r="G82" s="1298"/>
    </row>
    <row r="83" spans="1:7">
      <c r="A83" s="1334" t="s">
        <v>108</v>
      </c>
      <c r="B83" s="1335" t="s">
        <v>109</v>
      </c>
      <c r="C83" s="828"/>
      <c r="D83" s="1336"/>
      <c r="E83" s="1337"/>
      <c r="F83" s="1297"/>
      <c r="G83" s="1298"/>
    </row>
    <row r="84" spans="1:7">
      <c r="A84" s="1334" t="s">
        <v>110</v>
      </c>
      <c r="B84" s="1335" t="s">
        <v>111</v>
      </c>
      <c r="C84" s="828"/>
      <c r="D84" s="1336"/>
      <c r="E84" s="1337"/>
      <c r="F84" s="1297"/>
      <c r="G84" s="1298"/>
    </row>
    <row r="85" spans="1:7" s="1378" customFormat="1">
      <c r="A85" s="1376"/>
      <c r="B85" s="1377" t="s">
        <v>171</v>
      </c>
      <c r="C85" s="824"/>
      <c r="D85" s="778"/>
      <c r="E85" s="779"/>
      <c r="F85" s="1293"/>
      <c r="G85" s="1294"/>
    </row>
    <row r="86" spans="1:7">
      <c r="A86" s="1338" t="s">
        <v>3</v>
      </c>
      <c r="B86" s="1339" t="s">
        <v>4</v>
      </c>
      <c r="C86" s="827">
        <f>SUM(C79:C85)</f>
        <v>0</v>
      </c>
      <c r="D86" s="795">
        <f t="shared" ref="D86:G86" si="16">SUM(D79:D85)</f>
        <v>0</v>
      </c>
      <c r="E86" s="796">
        <f t="shared" si="16"/>
        <v>0</v>
      </c>
      <c r="F86" s="797">
        <f t="shared" si="16"/>
        <v>0</v>
      </c>
      <c r="G86" s="798">
        <f t="shared" si="16"/>
        <v>0</v>
      </c>
    </row>
    <row r="87" spans="1:7">
      <c r="A87" s="1334"/>
      <c r="B87" s="1335"/>
      <c r="C87" s="829"/>
      <c r="D87" s="1336"/>
      <c r="E87" s="1337"/>
      <c r="F87" s="1297"/>
      <c r="G87" s="1298"/>
    </row>
    <row r="88" spans="1:7">
      <c r="A88" s="1334"/>
      <c r="B88" s="1335" t="s">
        <v>303</v>
      </c>
      <c r="C88" s="829"/>
      <c r="D88" s="1336"/>
      <c r="E88" s="1337"/>
      <c r="F88" s="1297"/>
      <c r="G88" s="1298"/>
    </row>
    <row r="89" spans="1:7">
      <c r="A89" s="1334"/>
      <c r="B89" s="1335"/>
      <c r="C89" s="829"/>
      <c r="D89" s="1336"/>
      <c r="E89" s="1337"/>
      <c r="F89" s="1297"/>
      <c r="G89" s="1298"/>
    </row>
    <row r="90" spans="1:7">
      <c r="A90" s="1334"/>
      <c r="B90" s="1335"/>
      <c r="C90" s="829"/>
      <c r="D90" s="1336"/>
      <c r="E90" s="1337"/>
      <c r="F90" s="1297"/>
      <c r="G90" s="1298"/>
    </row>
    <row r="91" spans="1:7">
      <c r="A91" s="1338" t="s">
        <v>7</v>
      </c>
      <c r="B91" s="1339" t="s">
        <v>114</v>
      </c>
      <c r="C91" s="827">
        <f>SUM(C87:C90)</f>
        <v>0</v>
      </c>
      <c r="D91" s="795">
        <v>2089441</v>
      </c>
      <c r="E91" s="796">
        <v>2089441</v>
      </c>
      <c r="F91" s="1305">
        <v>5440541</v>
      </c>
      <c r="G91" s="1306">
        <v>5440541</v>
      </c>
    </row>
    <row r="92" spans="1:7">
      <c r="A92" s="1340" t="s">
        <v>11</v>
      </c>
      <c r="B92" s="1341" t="s">
        <v>115</v>
      </c>
      <c r="C92" s="830">
        <f>SUM(C86,C91)</f>
        <v>0</v>
      </c>
      <c r="D92" s="799">
        <f t="shared" ref="D92:G92" si="17">SUM(D86,D91)</f>
        <v>2089441</v>
      </c>
      <c r="E92" s="800">
        <f t="shared" si="17"/>
        <v>2089441</v>
      </c>
      <c r="F92" s="801">
        <f t="shared" si="17"/>
        <v>5440541</v>
      </c>
      <c r="G92" s="802">
        <f t="shared" si="17"/>
        <v>5440541</v>
      </c>
    </row>
    <row r="93" spans="1:7" s="1378" customFormat="1">
      <c r="A93" s="1376" t="s">
        <v>15</v>
      </c>
      <c r="B93" s="1379" t="s">
        <v>116</v>
      </c>
      <c r="C93" s="1001"/>
      <c r="D93" s="1002"/>
      <c r="E93" s="1003"/>
      <c r="F93" s="1295"/>
      <c r="G93" s="1296"/>
    </row>
    <row r="94" spans="1:7">
      <c r="A94" s="1338" t="s">
        <v>15</v>
      </c>
      <c r="B94" s="1339" t="s">
        <v>117</v>
      </c>
      <c r="C94" s="827">
        <f>SUM(C93)</f>
        <v>0</v>
      </c>
      <c r="D94" s="1380">
        <f t="shared" ref="D94:G94" si="18">SUM(D93)</f>
        <v>0</v>
      </c>
      <c r="E94" s="1381">
        <f t="shared" si="18"/>
        <v>0</v>
      </c>
      <c r="F94" s="1382">
        <f t="shared" si="18"/>
        <v>0</v>
      </c>
      <c r="G94" s="1383">
        <f t="shared" si="18"/>
        <v>0</v>
      </c>
    </row>
    <row r="95" spans="1:7">
      <c r="A95" s="1334"/>
      <c r="B95" s="1335" t="s">
        <v>118</v>
      </c>
      <c r="C95" s="828"/>
      <c r="D95" s="1336"/>
      <c r="E95" s="1337"/>
      <c r="F95" s="1297"/>
      <c r="G95" s="1298"/>
    </row>
    <row r="96" spans="1:7">
      <c r="A96" s="1334"/>
      <c r="B96" s="1335"/>
      <c r="C96" s="829"/>
      <c r="D96" s="1336"/>
      <c r="E96" s="1337"/>
      <c r="F96" s="1297"/>
      <c r="G96" s="1298"/>
    </row>
    <row r="97" spans="1:7">
      <c r="A97" s="1338" t="s">
        <v>19</v>
      </c>
      <c r="B97" s="1339" t="s">
        <v>119</v>
      </c>
      <c r="C97" s="827"/>
      <c r="D97" s="795"/>
      <c r="E97" s="796"/>
      <c r="F97" s="1305"/>
      <c r="G97" s="1306"/>
    </row>
    <row r="98" spans="1:7">
      <c r="A98" s="1340" t="s">
        <v>23</v>
      </c>
      <c r="B98" s="1341" t="s">
        <v>120</v>
      </c>
      <c r="C98" s="830">
        <f>SUM(C94,C97)</f>
        <v>0</v>
      </c>
      <c r="D98" s="799">
        <f t="shared" ref="D98:G98" si="19">SUM(D94,D97)</f>
        <v>0</v>
      </c>
      <c r="E98" s="800">
        <f t="shared" si="19"/>
        <v>0</v>
      </c>
      <c r="F98" s="801">
        <f t="shared" si="19"/>
        <v>0</v>
      </c>
      <c r="G98" s="802">
        <f t="shared" si="19"/>
        <v>0</v>
      </c>
    </row>
    <row r="99" spans="1:7">
      <c r="A99" s="1338" t="s">
        <v>27</v>
      </c>
      <c r="B99" s="1339" t="s">
        <v>629</v>
      </c>
      <c r="C99" s="827"/>
      <c r="D99" s="795"/>
      <c r="E99" s="796"/>
      <c r="F99" s="1305"/>
      <c r="G99" s="1306"/>
    </row>
    <row r="100" spans="1:7">
      <c r="A100" s="1338" t="s">
        <v>30</v>
      </c>
      <c r="B100" s="1339" t="s">
        <v>630</v>
      </c>
      <c r="C100" s="827"/>
      <c r="D100" s="795"/>
      <c r="E100" s="796"/>
      <c r="F100" s="1305"/>
      <c r="G100" s="1306"/>
    </row>
    <row r="101" spans="1:7">
      <c r="A101" s="1334" t="s">
        <v>33</v>
      </c>
      <c r="B101" s="1335" t="s">
        <v>631</v>
      </c>
      <c r="C101" s="828"/>
      <c r="D101" s="1336"/>
      <c r="E101" s="1337"/>
      <c r="F101" s="1297"/>
      <c r="G101" s="1298"/>
    </row>
    <row r="102" spans="1:7">
      <c r="A102" s="1334" t="s">
        <v>36</v>
      </c>
      <c r="B102" s="1335" t="s">
        <v>37</v>
      </c>
      <c r="C102" s="828"/>
      <c r="D102" s="1336"/>
      <c r="E102" s="1337"/>
      <c r="F102" s="1297"/>
      <c r="G102" s="1298"/>
    </row>
    <row r="103" spans="1:7">
      <c r="A103" s="1334" t="s">
        <v>40</v>
      </c>
      <c r="B103" s="1335" t="s">
        <v>632</v>
      </c>
      <c r="C103" s="828"/>
      <c r="D103" s="1336"/>
      <c r="E103" s="1337"/>
      <c r="F103" s="1297"/>
      <c r="G103" s="1298"/>
    </row>
    <row r="104" spans="1:7">
      <c r="A104" s="1334"/>
      <c r="B104" s="1335" t="s">
        <v>43</v>
      </c>
      <c r="C104" s="828"/>
      <c r="D104" s="1336"/>
      <c r="E104" s="1352"/>
      <c r="F104" s="1314"/>
      <c r="G104" s="1298"/>
    </row>
    <row r="105" spans="1:7">
      <c r="A105" s="1384" t="s">
        <v>627</v>
      </c>
      <c r="B105" s="1385" t="s">
        <v>628</v>
      </c>
      <c r="C105" s="831">
        <f>SUM(C101:C104)</f>
        <v>0</v>
      </c>
      <c r="D105" s="1380">
        <f t="shared" ref="D105:G105" si="20">SUM(D101:D104)</f>
        <v>0</v>
      </c>
      <c r="E105" s="1381">
        <f t="shared" si="20"/>
        <v>0</v>
      </c>
      <c r="F105" s="1382">
        <f t="shared" si="20"/>
        <v>0</v>
      </c>
      <c r="G105" s="1383">
        <f t="shared" si="20"/>
        <v>0</v>
      </c>
    </row>
    <row r="106" spans="1:7">
      <c r="A106" s="1340" t="s">
        <v>46</v>
      </c>
      <c r="B106" s="1341" t="s">
        <v>121</v>
      </c>
      <c r="C106" s="830">
        <f>SUM(C99,C100,C105)</f>
        <v>0</v>
      </c>
      <c r="D106" s="799">
        <f t="shared" ref="D106:G106" si="21">SUM(D99,D100,D105)</f>
        <v>0</v>
      </c>
      <c r="E106" s="800">
        <f t="shared" si="21"/>
        <v>0</v>
      </c>
      <c r="F106" s="801">
        <f t="shared" si="21"/>
        <v>0</v>
      </c>
      <c r="G106" s="802">
        <f t="shared" si="21"/>
        <v>0</v>
      </c>
    </row>
    <row r="107" spans="1:7">
      <c r="A107" s="1334" t="s">
        <v>122</v>
      </c>
      <c r="B107" s="1342" t="s">
        <v>645</v>
      </c>
      <c r="C107" s="829"/>
      <c r="D107" s="1336"/>
      <c r="E107" s="1337"/>
      <c r="F107" s="1297"/>
      <c r="G107" s="1298"/>
    </row>
    <row r="108" spans="1:7">
      <c r="A108" s="1334" t="s">
        <v>123</v>
      </c>
      <c r="B108" s="1342" t="s">
        <v>646</v>
      </c>
      <c r="C108" s="829"/>
      <c r="D108" s="1336"/>
      <c r="E108" s="1337"/>
      <c r="F108" s="1297"/>
      <c r="G108" s="1298"/>
    </row>
    <row r="109" spans="1:7">
      <c r="A109" s="1334" t="s">
        <v>125</v>
      </c>
      <c r="B109" s="1342" t="s">
        <v>640</v>
      </c>
      <c r="C109" s="829"/>
      <c r="D109" s="1336"/>
      <c r="E109" s="1337"/>
      <c r="F109" s="1297"/>
      <c r="G109" s="1298"/>
    </row>
    <row r="110" spans="1:7">
      <c r="A110" s="1334" t="s">
        <v>127</v>
      </c>
      <c r="B110" s="1342" t="s">
        <v>128</v>
      </c>
      <c r="C110" s="829"/>
      <c r="D110" s="1336"/>
      <c r="E110" s="1352"/>
      <c r="F110" s="1314"/>
      <c r="G110" s="1298"/>
    </row>
    <row r="111" spans="1:7">
      <c r="A111" s="1334" t="s">
        <v>129</v>
      </c>
      <c r="B111" s="1342" t="s">
        <v>647</v>
      </c>
      <c r="C111" s="829"/>
      <c r="D111" s="1336"/>
      <c r="E111" s="1337"/>
      <c r="F111" s="1297"/>
      <c r="G111" s="1298"/>
    </row>
    <row r="112" spans="1:7">
      <c r="A112" s="1334" t="s">
        <v>129</v>
      </c>
      <c r="B112" s="1342" t="s">
        <v>648</v>
      </c>
      <c r="C112" s="829"/>
      <c r="D112" s="1336"/>
      <c r="E112" s="1337"/>
      <c r="F112" s="1297"/>
      <c r="G112" s="1298"/>
    </row>
    <row r="113" spans="1:7">
      <c r="A113" s="1334" t="s">
        <v>129</v>
      </c>
      <c r="B113" s="1342" t="s">
        <v>649</v>
      </c>
      <c r="C113" s="829"/>
      <c r="D113" s="1336"/>
      <c r="E113" s="1337"/>
      <c r="F113" s="1297"/>
      <c r="G113" s="1298"/>
    </row>
    <row r="114" spans="1:7">
      <c r="A114" s="1334" t="s">
        <v>130</v>
      </c>
      <c r="B114" s="1342" t="s">
        <v>642</v>
      </c>
      <c r="C114" s="829"/>
      <c r="D114" s="1336"/>
      <c r="E114" s="1337"/>
      <c r="F114" s="1297"/>
      <c r="G114" s="1298"/>
    </row>
    <row r="115" spans="1:7">
      <c r="A115" s="1334" t="s">
        <v>132</v>
      </c>
      <c r="B115" s="1342" t="s">
        <v>641</v>
      </c>
      <c r="C115" s="829"/>
      <c r="D115" s="1336"/>
      <c r="E115" s="1337"/>
      <c r="F115" s="1297"/>
      <c r="G115" s="1298"/>
    </row>
    <row r="116" spans="1:7">
      <c r="A116" s="1334" t="s">
        <v>134</v>
      </c>
      <c r="B116" s="1342" t="s">
        <v>643</v>
      </c>
      <c r="C116" s="829"/>
      <c r="D116" s="1336"/>
      <c r="E116" s="1337"/>
      <c r="F116" s="1297"/>
      <c r="G116" s="1298"/>
    </row>
    <row r="117" spans="1:7">
      <c r="A117" s="1334" t="s">
        <v>644</v>
      </c>
      <c r="B117" s="1342" t="s">
        <v>135</v>
      </c>
      <c r="C117" s="829"/>
      <c r="D117" s="1336"/>
      <c r="E117" s="1352">
        <v>3319</v>
      </c>
      <c r="F117" s="1314"/>
      <c r="G117" s="1298">
        <v>4597</v>
      </c>
    </row>
    <row r="118" spans="1:7">
      <c r="A118" s="1340" t="s">
        <v>50</v>
      </c>
      <c r="B118" s="1341" t="s">
        <v>136</v>
      </c>
      <c r="C118" s="830">
        <f>SUM(C107:C117)</f>
        <v>0</v>
      </c>
      <c r="D118" s="1354">
        <f>SUM(D107:D117)</f>
        <v>0</v>
      </c>
      <c r="E118" s="1355">
        <f>SUM(E107:E117)</f>
        <v>3319</v>
      </c>
      <c r="F118" s="1356">
        <f t="shared" ref="F118:G118" si="22">SUM(F107:F117)</f>
        <v>0</v>
      </c>
      <c r="G118" s="1357">
        <f t="shared" si="22"/>
        <v>4597</v>
      </c>
    </row>
    <row r="119" spans="1:7">
      <c r="A119" s="1334" t="s">
        <v>137</v>
      </c>
      <c r="B119" s="1335" t="s">
        <v>138</v>
      </c>
      <c r="C119" s="829"/>
      <c r="D119" s="1336"/>
      <c r="E119" s="1337"/>
      <c r="F119" s="1297"/>
      <c r="G119" s="1298"/>
    </row>
    <row r="120" spans="1:7">
      <c r="A120" s="1334" t="s">
        <v>139</v>
      </c>
      <c r="B120" s="1335" t="s">
        <v>140</v>
      </c>
      <c r="C120" s="829"/>
      <c r="D120" s="1336"/>
      <c r="E120" s="1337"/>
      <c r="F120" s="1297"/>
      <c r="G120" s="1298"/>
    </row>
    <row r="121" spans="1:7">
      <c r="A121" s="1340" t="s">
        <v>141</v>
      </c>
      <c r="B121" s="1341" t="s">
        <v>142</v>
      </c>
      <c r="C121" s="830">
        <f>SUM(C119:C120)</f>
        <v>0</v>
      </c>
      <c r="D121" s="1354">
        <f t="shared" ref="D121:G121" si="23">SUM(D119:D120)</f>
        <v>0</v>
      </c>
      <c r="E121" s="1355">
        <f t="shared" si="23"/>
        <v>0</v>
      </c>
      <c r="F121" s="1356">
        <f t="shared" si="23"/>
        <v>0</v>
      </c>
      <c r="G121" s="1357">
        <f t="shared" si="23"/>
        <v>0</v>
      </c>
    </row>
    <row r="122" spans="1:7">
      <c r="A122" s="1334" t="s">
        <v>58</v>
      </c>
      <c r="B122" s="1335" t="s">
        <v>143</v>
      </c>
      <c r="C122" s="828"/>
      <c r="D122" s="1336"/>
      <c r="E122" s="1337"/>
      <c r="F122" s="1297"/>
      <c r="G122" s="1298"/>
    </row>
    <row r="123" spans="1:7">
      <c r="A123" s="1334" t="s">
        <v>60</v>
      </c>
      <c r="B123" s="1335" t="s">
        <v>144</v>
      </c>
      <c r="C123" s="829"/>
      <c r="D123" s="1336"/>
      <c r="E123" s="1337"/>
      <c r="F123" s="1297"/>
      <c r="G123" s="1298"/>
    </row>
    <row r="124" spans="1:7">
      <c r="A124" s="1340" t="s">
        <v>62</v>
      </c>
      <c r="B124" s="1341" t="s">
        <v>145</v>
      </c>
      <c r="C124" s="830">
        <f>SUM(C122:C123)</f>
        <v>0</v>
      </c>
      <c r="D124" s="1354">
        <f t="shared" ref="D124:G124" si="24">SUM(D122:D123)</f>
        <v>0</v>
      </c>
      <c r="E124" s="1355">
        <f t="shared" si="24"/>
        <v>0</v>
      </c>
      <c r="F124" s="1356">
        <f t="shared" si="24"/>
        <v>0</v>
      </c>
      <c r="G124" s="1357">
        <f t="shared" si="24"/>
        <v>0</v>
      </c>
    </row>
    <row r="125" spans="1:7">
      <c r="A125" s="1334" t="s">
        <v>64</v>
      </c>
      <c r="B125" s="1335" t="s">
        <v>65</v>
      </c>
      <c r="C125" s="829"/>
      <c r="D125" s="1336"/>
      <c r="E125" s="1337"/>
      <c r="F125" s="1297"/>
      <c r="G125" s="1298"/>
    </row>
    <row r="126" spans="1:7">
      <c r="A126" s="1334" t="s">
        <v>66</v>
      </c>
      <c r="B126" s="1335" t="s">
        <v>146</v>
      </c>
      <c r="C126" s="829"/>
      <c r="D126" s="1336"/>
      <c r="E126" s="1337"/>
      <c r="F126" s="1297"/>
      <c r="G126" s="1298"/>
    </row>
    <row r="127" spans="1:7" ht="16.5" thickBot="1">
      <c r="A127" s="1359" t="s">
        <v>68</v>
      </c>
      <c r="B127" s="1360" t="s">
        <v>147</v>
      </c>
      <c r="C127" s="890">
        <f>SUM(C125:C126)</f>
        <v>0</v>
      </c>
      <c r="D127" s="1386">
        <f t="shared" ref="D127:G127" si="25">SUM(D125:D126)</f>
        <v>0</v>
      </c>
      <c r="E127" s="1387">
        <f t="shared" si="25"/>
        <v>0</v>
      </c>
      <c r="F127" s="1388">
        <f t="shared" si="25"/>
        <v>0</v>
      </c>
      <c r="G127" s="1389">
        <f t="shared" si="25"/>
        <v>0</v>
      </c>
    </row>
    <row r="128" spans="1:7" ht="19.5" thickBot="1">
      <c r="A128" s="1663" t="s">
        <v>474</v>
      </c>
      <c r="B128" s="1664"/>
      <c r="C128" s="895">
        <f>SUM(C127,C124,C121,C118,C106,C98,C92)</f>
        <v>0</v>
      </c>
      <c r="D128" s="1390">
        <f t="shared" ref="D128:G128" si="26">SUM(D127,D124,D121,D118,D106,D98,D92)</f>
        <v>2089441</v>
      </c>
      <c r="E128" s="1391">
        <f t="shared" si="26"/>
        <v>2092760</v>
      </c>
      <c r="F128" s="1392">
        <f t="shared" si="26"/>
        <v>5440541</v>
      </c>
      <c r="G128" s="1393">
        <f t="shared" si="26"/>
        <v>5445138</v>
      </c>
    </row>
    <row r="129" spans="1:7">
      <c r="A129" s="1361" t="s">
        <v>469</v>
      </c>
      <c r="B129" s="1362" t="s">
        <v>71</v>
      </c>
      <c r="C129" s="900"/>
      <c r="D129" s="1363"/>
      <c r="E129" s="1364"/>
      <c r="F129" s="1315"/>
      <c r="G129" s="1316"/>
    </row>
    <row r="130" spans="1:7">
      <c r="A130" s="1394" t="s">
        <v>687</v>
      </c>
      <c r="B130" s="1342" t="s">
        <v>79</v>
      </c>
      <c r="C130" s="829"/>
      <c r="D130" s="1336"/>
      <c r="E130" s="1337"/>
      <c r="F130" s="1297"/>
      <c r="G130" s="1298"/>
    </row>
    <row r="131" spans="1:7">
      <c r="A131" s="1394" t="s">
        <v>688</v>
      </c>
      <c r="B131" s="1342" t="s">
        <v>75</v>
      </c>
      <c r="C131" s="829">
        <v>647096</v>
      </c>
      <c r="D131" s="1336">
        <v>647096</v>
      </c>
      <c r="E131" s="1337">
        <v>647096</v>
      </c>
      <c r="F131" s="1297">
        <v>647096</v>
      </c>
      <c r="G131" s="1298">
        <v>647096</v>
      </c>
    </row>
    <row r="132" spans="1:7" ht="16.5" thickBot="1">
      <c r="A132" s="1369" t="s">
        <v>76</v>
      </c>
      <c r="B132" s="1370" t="s">
        <v>77</v>
      </c>
      <c r="C132" s="902">
        <v>145637649</v>
      </c>
      <c r="D132" s="1371">
        <v>147992314</v>
      </c>
      <c r="E132" s="1372">
        <v>73412048</v>
      </c>
      <c r="F132" s="1319">
        <v>152461532</v>
      </c>
      <c r="G132" s="1320">
        <v>139610268</v>
      </c>
    </row>
    <row r="133" spans="1:7" ht="19.5" thickBot="1">
      <c r="A133" s="1663" t="s">
        <v>519</v>
      </c>
      <c r="B133" s="1664"/>
      <c r="C133" s="895">
        <f>SUM(C128:C132)</f>
        <v>146284745</v>
      </c>
      <c r="D133" s="896">
        <f t="shared" ref="D133:G133" si="27">SUM(D128:D132)</f>
        <v>150728851</v>
      </c>
      <c r="E133" s="897">
        <f t="shared" si="27"/>
        <v>76151904</v>
      </c>
      <c r="F133" s="898">
        <f t="shared" si="27"/>
        <v>158549169</v>
      </c>
      <c r="G133" s="899">
        <f t="shared" si="27"/>
        <v>145702502</v>
      </c>
    </row>
    <row r="134" spans="1:7" ht="16.5" thickBot="1">
      <c r="A134" s="1395"/>
      <c r="B134" s="1395"/>
      <c r="C134" s="1396"/>
      <c r="D134" s="1397"/>
      <c r="E134" s="1397"/>
      <c r="F134" s="1397"/>
      <c r="G134" s="1397"/>
    </row>
    <row r="135" spans="1:7" ht="19.5" thickBot="1">
      <c r="A135" s="1661" t="s">
        <v>296</v>
      </c>
      <c r="B135" s="1662"/>
      <c r="C135" s="905">
        <v>24</v>
      </c>
      <c r="D135" s="1323"/>
      <c r="E135" s="1324"/>
      <c r="F135" s="1325"/>
      <c r="G135" s="1326">
        <v>24</v>
      </c>
    </row>
  </sheetData>
  <sheetProtection algorithmName="SHA-512" hashValue="iRtvaQG6HEELANyrKW2g48DYwO/FROO+h3LYyqVBd5LMVRzq+yjPf5kN+5nn5YaKT9rVJ9lzABrg7PEPOot0pg==" saltValue="LSLnIwDg8ZEiX9gwGbr0Vg==" spinCount="100000" sheet="1" formatCells="0" formatColumns="0" formatRows="0" insertColumns="0" insertRows="0" insertHyperlinks="0" deleteColumns="0" deleteRows="0" sort="0" autoFilter="0" pivotTables="0"/>
  <sortState ref="A129:G132">
    <sortCondition ref="A129:A132"/>
  </sortState>
  <mergeCells count="12">
    <mergeCell ref="B1:B3"/>
    <mergeCell ref="A1:A3"/>
    <mergeCell ref="G1:G3"/>
    <mergeCell ref="F1:F3"/>
    <mergeCell ref="E1:E3"/>
    <mergeCell ref="D1:D3"/>
    <mergeCell ref="C1:C3"/>
    <mergeCell ref="A135:B135"/>
    <mergeCell ref="A133:B133"/>
    <mergeCell ref="A128:B128"/>
    <mergeCell ref="A77:B77"/>
    <mergeCell ref="A73:B73"/>
  </mergeCells>
  <phoneticPr fontId="28" type="noConversion"/>
  <printOptions horizontalCentered="1"/>
  <pageMargins left="0.59055118110236227" right="0.59055118110236227" top="0.74803149606299213" bottom="0.74803149606299213" header="0.31496062992125984" footer="0.51181102362204722"/>
  <pageSetup paperSize="9" scale="35" firstPageNumber="0" orientation="portrait" horizontalDpi="300" verticalDpi="300" r:id="rId1"/>
  <headerFooter alignWithMargins="0">
    <oddHeader>&amp;C&amp;"Arial CE,Normál"Hegyeshalom Nagyközségi Önkormányzat&amp;R&amp;"Arial CE,Normál"17. melléklet</oddHeader>
  </headerFooter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35"/>
  <sheetViews>
    <sheetView zoomScale="80" zoomScaleNormal="80" workbookViewId="0">
      <pane ySplit="3" topLeftCell="A109" activePane="bottomLeft" state="frozen"/>
      <selection activeCell="J16" sqref="J16"/>
      <selection pane="bottomLeft" activeCell="B131" sqref="B131"/>
    </sheetView>
  </sheetViews>
  <sheetFormatPr defaultColWidth="8.5703125" defaultRowHeight="15"/>
  <cols>
    <col min="1" max="1" width="7.28515625" style="41" bestFit="1" customWidth="1"/>
    <col min="2" max="2" width="64.5703125" style="41" bestFit="1" customWidth="1"/>
    <col min="3" max="4" width="20.140625" style="41" bestFit="1" customWidth="1"/>
    <col min="5" max="5" width="18.7109375" style="41" bestFit="1" customWidth="1"/>
    <col min="6" max="6" width="22.5703125" style="41" customWidth="1"/>
    <col min="7" max="7" width="23.140625" style="41" customWidth="1"/>
    <col min="8" max="16384" width="8.5703125" style="41"/>
  </cols>
  <sheetData>
    <row r="1" spans="1:7">
      <c r="A1" s="1702" t="s">
        <v>95</v>
      </c>
      <c r="B1" s="1699" t="s">
        <v>618</v>
      </c>
      <c r="C1" s="1705" t="s">
        <v>617</v>
      </c>
      <c r="D1" s="1696" t="s">
        <v>525</v>
      </c>
      <c r="E1" s="1689" t="s">
        <v>526</v>
      </c>
      <c r="F1" s="1686" t="s">
        <v>527</v>
      </c>
      <c r="G1" s="1689" t="s">
        <v>528</v>
      </c>
    </row>
    <row r="2" spans="1:7">
      <c r="A2" s="1703"/>
      <c r="B2" s="1700"/>
      <c r="C2" s="1706"/>
      <c r="D2" s="1697"/>
      <c r="E2" s="1690"/>
      <c r="F2" s="1687"/>
      <c r="G2" s="1690"/>
    </row>
    <row r="3" spans="1:7" ht="15.75" thickBot="1">
      <c r="A3" s="1704"/>
      <c r="B3" s="1701"/>
      <c r="C3" s="1707"/>
      <c r="D3" s="1698"/>
      <c r="E3" s="1691"/>
      <c r="F3" s="1688"/>
      <c r="G3" s="1691"/>
    </row>
    <row r="4" spans="1:7" ht="15.75">
      <c r="A4" s="370" t="s">
        <v>192</v>
      </c>
      <c r="B4" s="375" t="s">
        <v>193</v>
      </c>
      <c r="C4" s="378">
        <v>93370975</v>
      </c>
      <c r="D4" s="419">
        <v>93112665</v>
      </c>
      <c r="E4" s="425">
        <v>42217088</v>
      </c>
      <c r="F4" s="1400">
        <v>90121684</v>
      </c>
      <c r="G4" s="1401">
        <v>86997073</v>
      </c>
    </row>
    <row r="5" spans="1:7" ht="15.75">
      <c r="A5" s="371" t="s">
        <v>194</v>
      </c>
      <c r="B5" s="376" t="s">
        <v>195</v>
      </c>
      <c r="C5" s="379">
        <v>7177468</v>
      </c>
      <c r="D5" s="290">
        <v>7177468</v>
      </c>
      <c r="E5" s="342"/>
      <c r="F5" s="1402">
        <v>8778468</v>
      </c>
      <c r="G5" s="1403">
        <v>8778000</v>
      </c>
    </row>
    <row r="6" spans="1:7" ht="15.75">
      <c r="A6" s="371" t="s">
        <v>196</v>
      </c>
      <c r="B6" s="376" t="s">
        <v>197</v>
      </c>
      <c r="C6" s="379"/>
      <c r="D6" s="290"/>
      <c r="E6" s="342"/>
      <c r="F6" s="1402"/>
      <c r="G6" s="1403"/>
    </row>
    <row r="7" spans="1:7" ht="15.75">
      <c r="A7" s="371" t="s">
        <v>198</v>
      </c>
      <c r="B7" s="376" t="s">
        <v>199</v>
      </c>
      <c r="C7" s="379"/>
      <c r="D7" s="290"/>
      <c r="E7" s="342"/>
      <c r="F7" s="1402"/>
      <c r="G7" s="1403"/>
    </row>
    <row r="8" spans="1:7" ht="15.75">
      <c r="A8" s="371" t="s">
        <v>200</v>
      </c>
      <c r="B8" s="376" t="s">
        <v>201</v>
      </c>
      <c r="C8" s="379"/>
      <c r="D8" s="290"/>
      <c r="E8" s="342"/>
      <c r="F8" s="1402">
        <v>1354235</v>
      </c>
      <c r="G8" s="1403">
        <v>1354235</v>
      </c>
    </row>
    <row r="9" spans="1:7" ht="15.75">
      <c r="A9" s="371" t="s">
        <v>202</v>
      </c>
      <c r="B9" s="376" t="s">
        <v>203</v>
      </c>
      <c r="C9" s="379">
        <v>4361870</v>
      </c>
      <c r="D9" s="290">
        <v>4361870</v>
      </c>
      <c r="E9" s="342">
        <v>4089245</v>
      </c>
      <c r="F9" s="1402">
        <v>4411437</v>
      </c>
      <c r="G9" s="1403">
        <v>4399037</v>
      </c>
    </row>
    <row r="10" spans="1:7" ht="15.75">
      <c r="A10" s="371" t="s">
        <v>204</v>
      </c>
      <c r="B10" s="376" t="s">
        <v>421</v>
      </c>
      <c r="C10" s="379"/>
      <c r="D10" s="290"/>
      <c r="E10" s="342"/>
      <c r="F10" s="1402"/>
      <c r="G10" s="1403"/>
    </row>
    <row r="11" spans="1:7" ht="15.75">
      <c r="A11" s="371" t="s">
        <v>206</v>
      </c>
      <c r="B11" s="376" t="s">
        <v>207</v>
      </c>
      <c r="C11" s="379">
        <v>394080</v>
      </c>
      <c r="D11" s="290">
        <v>394080</v>
      </c>
      <c r="E11" s="342">
        <v>45030</v>
      </c>
      <c r="F11" s="1402">
        <v>344513</v>
      </c>
      <c r="G11" s="1403">
        <v>80670</v>
      </c>
    </row>
    <row r="12" spans="1:7" ht="15.75">
      <c r="A12" s="371" t="s">
        <v>208</v>
      </c>
      <c r="B12" s="376" t="s">
        <v>209</v>
      </c>
      <c r="C12" s="379">
        <v>352000</v>
      </c>
      <c r="D12" s="290">
        <v>352000</v>
      </c>
      <c r="E12" s="342">
        <v>91765</v>
      </c>
      <c r="F12" s="1402">
        <v>442000</v>
      </c>
      <c r="G12" s="1403">
        <v>438765</v>
      </c>
    </row>
    <row r="13" spans="1:7" ht="15.75">
      <c r="A13" s="371" t="s">
        <v>210</v>
      </c>
      <c r="B13" s="376" t="s">
        <v>211</v>
      </c>
      <c r="C13" s="379"/>
      <c r="D13" s="290">
        <v>501065</v>
      </c>
      <c r="E13" s="342">
        <v>501065</v>
      </c>
      <c r="F13" s="1402">
        <v>722150</v>
      </c>
      <c r="G13" s="1403">
        <v>722150</v>
      </c>
    </row>
    <row r="14" spans="1:7" ht="15.75">
      <c r="A14" s="386" t="s">
        <v>212</v>
      </c>
      <c r="B14" s="404" t="s">
        <v>606</v>
      </c>
      <c r="C14" s="387">
        <f>SUM(C4:C13)</f>
        <v>105656393</v>
      </c>
      <c r="D14" s="388">
        <f t="shared" ref="D14:G14" si="0">SUM(D4:D13)</f>
        <v>105899148</v>
      </c>
      <c r="E14" s="426">
        <f t="shared" si="0"/>
        <v>46944193</v>
      </c>
      <c r="F14" s="427">
        <f t="shared" si="0"/>
        <v>106174487</v>
      </c>
      <c r="G14" s="389">
        <f t="shared" si="0"/>
        <v>102769930</v>
      </c>
    </row>
    <row r="15" spans="1:7" ht="15.75">
      <c r="A15" s="371" t="s">
        <v>213</v>
      </c>
      <c r="B15" s="376" t="s">
        <v>214</v>
      </c>
      <c r="C15" s="379"/>
      <c r="D15" s="290"/>
      <c r="E15" s="342"/>
      <c r="F15" s="1402"/>
      <c r="G15" s="1403"/>
    </row>
    <row r="16" spans="1:7" ht="15.75">
      <c r="A16" s="371" t="s">
        <v>215</v>
      </c>
      <c r="B16" s="376" t="s">
        <v>297</v>
      </c>
      <c r="C16" s="379">
        <v>300000</v>
      </c>
      <c r="D16" s="290">
        <v>300000</v>
      </c>
      <c r="E16" s="342">
        <v>176225</v>
      </c>
      <c r="F16" s="1402">
        <v>342385</v>
      </c>
      <c r="G16" s="1403">
        <v>334110</v>
      </c>
    </row>
    <row r="17" spans="1:7" ht="15.75">
      <c r="A17" s="371" t="s">
        <v>217</v>
      </c>
      <c r="B17" s="376" t="s">
        <v>218</v>
      </c>
      <c r="C17" s="379"/>
      <c r="D17" s="290"/>
      <c r="E17" s="342"/>
      <c r="F17" s="1402"/>
      <c r="G17" s="1403"/>
    </row>
    <row r="18" spans="1:7" ht="15.75">
      <c r="A18" s="386" t="s">
        <v>219</v>
      </c>
      <c r="B18" s="404" t="s">
        <v>607</v>
      </c>
      <c r="C18" s="387">
        <f>SUM(C15:C17)</f>
        <v>300000</v>
      </c>
      <c r="D18" s="388">
        <f t="shared" ref="D18:G18" si="1">SUM(D15:D17)</f>
        <v>300000</v>
      </c>
      <c r="E18" s="426">
        <f t="shared" si="1"/>
        <v>176225</v>
      </c>
      <c r="F18" s="427">
        <f t="shared" si="1"/>
        <v>342385</v>
      </c>
      <c r="G18" s="389">
        <f t="shared" si="1"/>
        <v>334110</v>
      </c>
    </row>
    <row r="19" spans="1:7" ht="15.75">
      <c r="A19" s="392" t="s">
        <v>5</v>
      </c>
      <c r="B19" s="405" t="s">
        <v>220</v>
      </c>
      <c r="C19" s="393">
        <f>SUM(C14,C18)</f>
        <v>105956393</v>
      </c>
      <c r="D19" s="407">
        <f t="shared" ref="D19:G19" si="2">SUM(D14,D18)</f>
        <v>106199148</v>
      </c>
      <c r="E19" s="428">
        <f t="shared" si="2"/>
        <v>47120418</v>
      </c>
      <c r="F19" s="429">
        <f t="shared" si="2"/>
        <v>106516872</v>
      </c>
      <c r="G19" s="408">
        <f t="shared" si="2"/>
        <v>103104040</v>
      </c>
    </row>
    <row r="20" spans="1:7" ht="15.75">
      <c r="A20" s="371" t="s">
        <v>221</v>
      </c>
      <c r="B20" s="288" t="s">
        <v>222</v>
      </c>
      <c r="C20" s="379">
        <v>19631906</v>
      </c>
      <c r="D20" s="290">
        <v>23595589</v>
      </c>
      <c r="E20" s="342">
        <v>9245302</v>
      </c>
      <c r="F20" s="1402">
        <v>23651920</v>
      </c>
      <c r="G20" s="1403">
        <v>19302646</v>
      </c>
    </row>
    <row r="21" spans="1:7" ht="15.75">
      <c r="A21" s="371" t="s">
        <v>223</v>
      </c>
      <c r="B21" s="288" t="s">
        <v>429</v>
      </c>
      <c r="C21" s="379">
        <v>2665780</v>
      </c>
      <c r="D21" s="290"/>
      <c r="E21" s="342"/>
      <c r="F21" s="1402"/>
      <c r="G21" s="1403"/>
    </row>
    <row r="22" spans="1:7" ht="15.75">
      <c r="A22" s="371" t="s">
        <v>225</v>
      </c>
      <c r="B22" s="288" t="s">
        <v>422</v>
      </c>
      <c r="C22" s="379">
        <v>400000</v>
      </c>
      <c r="D22" s="290"/>
      <c r="E22" s="342">
        <v>29032</v>
      </c>
      <c r="F22" s="1402"/>
      <c r="G22" s="1403">
        <v>179377</v>
      </c>
    </row>
    <row r="23" spans="1:7" ht="15.75">
      <c r="A23" s="371" t="s">
        <v>227</v>
      </c>
      <c r="B23" s="288" t="s">
        <v>443</v>
      </c>
      <c r="C23" s="379">
        <v>850564</v>
      </c>
      <c r="D23" s="290"/>
      <c r="E23" s="342">
        <v>614028</v>
      </c>
      <c r="F23" s="1402"/>
      <c r="G23" s="1403">
        <v>653062</v>
      </c>
    </row>
    <row r="24" spans="1:7" ht="15.75">
      <c r="A24" s="392" t="s">
        <v>9</v>
      </c>
      <c r="B24" s="405" t="s">
        <v>229</v>
      </c>
      <c r="C24" s="393">
        <f>SUM(C20:C23)</f>
        <v>23548250</v>
      </c>
      <c r="D24" s="407">
        <f t="shared" ref="D24:G24" si="3">SUM(D20:D23)</f>
        <v>23595589</v>
      </c>
      <c r="E24" s="428">
        <f t="shared" si="3"/>
        <v>9888362</v>
      </c>
      <c r="F24" s="429">
        <f t="shared" si="3"/>
        <v>23651920</v>
      </c>
      <c r="G24" s="408">
        <f t="shared" si="3"/>
        <v>20135085</v>
      </c>
    </row>
    <row r="25" spans="1:7" ht="15.75">
      <c r="A25" s="371" t="s">
        <v>230</v>
      </c>
      <c r="B25" s="288" t="s">
        <v>231</v>
      </c>
      <c r="C25" s="379">
        <v>50000</v>
      </c>
      <c r="D25" s="290"/>
      <c r="E25" s="342"/>
      <c r="F25" s="1402">
        <v>50000</v>
      </c>
      <c r="G25" s="1403">
        <v>720</v>
      </c>
    </row>
    <row r="26" spans="1:7" ht="15.75">
      <c r="A26" s="371" t="s">
        <v>232</v>
      </c>
      <c r="B26" s="376" t="s">
        <v>233</v>
      </c>
      <c r="C26" s="379">
        <v>288000</v>
      </c>
      <c r="D26" s="290"/>
      <c r="E26" s="342"/>
      <c r="F26" s="1402">
        <v>1843000</v>
      </c>
      <c r="G26" s="1403">
        <v>1221701</v>
      </c>
    </row>
    <row r="27" spans="1:7" ht="15.75">
      <c r="A27" s="397" t="s">
        <v>234</v>
      </c>
      <c r="B27" s="398" t="s">
        <v>619</v>
      </c>
      <c r="C27" s="399">
        <v>1555000</v>
      </c>
      <c r="D27" s="400">
        <v>1893000</v>
      </c>
      <c r="E27" s="423">
        <v>493907</v>
      </c>
      <c r="F27" s="424">
        <f>SUM(F25:F26)</f>
        <v>1893000</v>
      </c>
      <c r="G27" s="401">
        <f>SUM(G25:G26)</f>
        <v>1222421</v>
      </c>
    </row>
    <row r="28" spans="1:7" ht="15.75">
      <c r="A28" s="371" t="s">
        <v>236</v>
      </c>
      <c r="B28" s="376" t="s">
        <v>237</v>
      </c>
      <c r="C28" s="379">
        <v>14809130</v>
      </c>
      <c r="D28" s="290">
        <v>17621830</v>
      </c>
      <c r="E28" s="342">
        <v>8788708</v>
      </c>
      <c r="F28" s="1402">
        <v>15588682</v>
      </c>
      <c r="G28" s="1403">
        <v>14844034</v>
      </c>
    </row>
    <row r="29" spans="1:7" ht="15.75">
      <c r="A29" s="371" t="s">
        <v>238</v>
      </c>
      <c r="B29" s="376" t="s">
        <v>239</v>
      </c>
      <c r="C29" s="379">
        <v>640000</v>
      </c>
      <c r="D29" s="290"/>
      <c r="E29" s="342"/>
      <c r="F29" s="1402">
        <v>361549</v>
      </c>
      <c r="G29" s="1403">
        <v>361549</v>
      </c>
    </row>
    <row r="30" spans="1:7" ht="15.75">
      <c r="A30" s="371" t="s">
        <v>298</v>
      </c>
      <c r="B30" s="376" t="s">
        <v>299</v>
      </c>
      <c r="C30" s="379"/>
      <c r="D30" s="290"/>
      <c r="E30" s="342"/>
      <c r="F30" s="1402"/>
      <c r="G30" s="1403"/>
    </row>
    <row r="31" spans="1:7" ht="15.75">
      <c r="A31" s="371" t="s">
        <v>242</v>
      </c>
      <c r="B31" s="376" t="s">
        <v>243</v>
      </c>
      <c r="C31" s="379"/>
      <c r="D31" s="290"/>
      <c r="E31" s="342"/>
      <c r="F31" s="1402"/>
      <c r="G31" s="1403"/>
    </row>
    <row r="32" spans="1:7" ht="15.75">
      <c r="A32" s="371" t="s">
        <v>244</v>
      </c>
      <c r="B32" s="288" t="s">
        <v>245</v>
      </c>
      <c r="C32" s="379">
        <v>877700</v>
      </c>
      <c r="D32" s="290"/>
      <c r="E32" s="342"/>
      <c r="F32" s="1402">
        <v>883638</v>
      </c>
      <c r="G32" s="1403">
        <v>883638</v>
      </c>
    </row>
    <row r="33" spans="1:7" ht="15.75">
      <c r="A33" s="371" t="s">
        <v>246</v>
      </c>
      <c r="B33" s="376" t="s">
        <v>247</v>
      </c>
      <c r="C33" s="379">
        <v>1295000</v>
      </c>
      <c r="D33" s="290"/>
      <c r="E33" s="342"/>
      <c r="F33" s="1402">
        <v>787961</v>
      </c>
      <c r="G33" s="1403">
        <v>787961</v>
      </c>
    </row>
    <row r="34" spans="1:7" ht="15.75">
      <c r="A34" s="402" t="s">
        <v>240</v>
      </c>
      <c r="B34" s="403" t="s">
        <v>608</v>
      </c>
      <c r="C34" s="399"/>
      <c r="D34" s="400">
        <f>SUM(D28:D33)</f>
        <v>17621830</v>
      </c>
      <c r="E34" s="423">
        <f t="shared" ref="E34:G34" si="4">SUM(E28:E33)</f>
        <v>8788708</v>
      </c>
      <c r="F34" s="424">
        <f t="shared" si="4"/>
        <v>17621830</v>
      </c>
      <c r="G34" s="401">
        <f t="shared" si="4"/>
        <v>16877182</v>
      </c>
    </row>
    <row r="35" spans="1:7" ht="15.75">
      <c r="A35" s="386" t="s">
        <v>248</v>
      </c>
      <c r="B35" s="404" t="s">
        <v>611</v>
      </c>
      <c r="C35" s="387">
        <f>SUM(C25:C34)</f>
        <v>19514830</v>
      </c>
      <c r="D35" s="388">
        <f>SUM(D34,D27)</f>
        <v>19514830</v>
      </c>
      <c r="E35" s="426">
        <f t="shared" ref="E35:G35" si="5">SUM(E34,E27)</f>
        <v>9282615</v>
      </c>
      <c r="F35" s="427">
        <f t="shared" si="5"/>
        <v>19514830</v>
      </c>
      <c r="G35" s="389">
        <f t="shared" si="5"/>
        <v>18099603</v>
      </c>
    </row>
    <row r="36" spans="1:7" ht="15.75">
      <c r="A36" s="371" t="s">
        <v>249</v>
      </c>
      <c r="B36" s="376" t="s">
        <v>250</v>
      </c>
      <c r="C36" s="377">
        <v>290000</v>
      </c>
      <c r="D36" s="290">
        <v>290000</v>
      </c>
      <c r="E36" s="342"/>
      <c r="F36" s="1402">
        <v>290000</v>
      </c>
      <c r="G36" s="1403">
        <v>15000</v>
      </c>
    </row>
    <row r="37" spans="1:7" ht="15.75">
      <c r="A37" s="371" t="s">
        <v>251</v>
      </c>
      <c r="B37" s="376" t="s">
        <v>300</v>
      </c>
      <c r="C37" s="377">
        <v>215000</v>
      </c>
      <c r="D37" s="290">
        <v>215000</v>
      </c>
      <c r="E37" s="342">
        <v>24155</v>
      </c>
      <c r="F37" s="1402">
        <v>215000</v>
      </c>
      <c r="G37" s="1403">
        <v>48155</v>
      </c>
    </row>
    <row r="38" spans="1:7" ht="15.75">
      <c r="A38" s="371" t="s">
        <v>609</v>
      </c>
      <c r="B38" s="376" t="s">
        <v>253</v>
      </c>
      <c r="C38" s="377"/>
      <c r="D38" s="290"/>
      <c r="E38" s="342"/>
      <c r="F38" s="1402"/>
      <c r="G38" s="1403"/>
    </row>
    <row r="39" spans="1:7" ht="15.75">
      <c r="A39" s="386" t="s">
        <v>254</v>
      </c>
      <c r="B39" s="404" t="s">
        <v>622</v>
      </c>
      <c r="C39" s="387">
        <f>SUM(C36:C37)</f>
        <v>505000</v>
      </c>
      <c r="D39" s="388">
        <f>SUM(D36:D38)</f>
        <v>505000</v>
      </c>
      <c r="E39" s="426">
        <f t="shared" ref="E39:G39" si="6">SUM(E36:E38)</f>
        <v>24155</v>
      </c>
      <c r="F39" s="427">
        <f t="shared" si="6"/>
        <v>505000</v>
      </c>
      <c r="G39" s="389">
        <f t="shared" si="6"/>
        <v>63155</v>
      </c>
    </row>
    <row r="40" spans="1:7" ht="15.75">
      <c r="A40" s="371" t="s">
        <v>255</v>
      </c>
      <c r="B40" s="376" t="s">
        <v>620</v>
      </c>
      <c r="C40" s="377">
        <v>1500000</v>
      </c>
      <c r="D40" s="290">
        <v>6203146</v>
      </c>
      <c r="E40" s="342">
        <v>2462437</v>
      </c>
      <c r="F40" s="1402">
        <v>6141146</v>
      </c>
      <c r="G40" s="1403">
        <v>3993566</v>
      </c>
    </row>
    <row r="41" spans="1:7" ht="15.75">
      <c r="A41" s="371" t="s">
        <v>255</v>
      </c>
      <c r="B41" s="376" t="s">
        <v>652</v>
      </c>
      <c r="C41" s="377">
        <v>4000000</v>
      </c>
      <c r="D41" s="290"/>
      <c r="E41" s="342"/>
      <c r="F41" s="1402"/>
      <c r="G41" s="1403"/>
    </row>
    <row r="42" spans="1:7" ht="15.75">
      <c r="A42" s="371" t="s">
        <v>636</v>
      </c>
      <c r="B42" s="376" t="s">
        <v>257</v>
      </c>
      <c r="C42" s="377">
        <v>400000</v>
      </c>
      <c r="D42" s="290">
        <v>400000</v>
      </c>
      <c r="E42" s="538">
        <v>200485</v>
      </c>
      <c r="F42" s="1404">
        <v>400000</v>
      </c>
      <c r="G42" s="1403">
        <v>311408</v>
      </c>
    </row>
    <row r="43" spans="1:7" ht="15.75">
      <c r="A43" s="371" t="s">
        <v>258</v>
      </c>
      <c r="B43" s="376" t="s">
        <v>621</v>
      </c>
      <c r="C43" s="377">
        <v>0</v>
      </c>
      <c r="D43" s="290"/>
      <c r="E43" s="342"/>
      <c r="F43" s="1402"/>
      <c r="G43" s="1403"/>
    </row>
    <row r="44" spans="1:7" ht="15.75">
      <c r="A44" s="371" t="s">
        <v>260</v>
      </c>
      <c r="B44" s="376" t="s">
        <v>261</v>
      </c>
      <c r="C44" s="377"/>
      <c r="D44" s="290"/>
      <c r="E44" s="342"/>
      <c r="F44" s="1402"/>
      <c r="G44" s="1403"/>
    </row>
    <row r="45" spans="1:7" ht="15.75">
      <c r="A45" s="371" t="s">
        <v>262</v>
      </c>
      <c r="B45" s="376" t="s">
        <v>263</v>
      </c>
      <c r="C45" s="377"/>
      <c r="D45" s="290"/>
      <c r="E45" s="342"/>
      <c r="F45" s="1402"/>
      <c r="G45" s="1403"/>
    </row>
    <row r="46" spans="1:7" ht="15.75">
      <c r="A46" s="371" t="s">
        <v>264</v>
      </c>
      <c r="B46" s="376" t="s">
        <v>301</v>
      </c>
      <c r="C46" s="377">
        <v>1875000</v>
      </c>
      <c r="D46" s="290">
        <v>1875000</v>
      </c>
      <c r="E46" s="342">
        <v>407700</v>
      </c>
      <c r="F46" s="1402">
        <v>1875000</v>
      </c>
      <c r="G46" s="1403">
        <v>1131997</v>
      </c>
    </row>
    <row r="47" spans="1:7" ht="15.75">
      <c r="A47" s="371" t="s">
        <v>266</v>
      </c>
      <c r="B47" s="376" t="s">
        <v>302</v>
      </c>
      <c r="C47" s="377">
        <v>5636970</v>
      </c>
      <c r="D47" s="290">
        <v>5636970</v>
      </c>
      <c r="E47" s="342">
        <v>1635437</v>
      </c>
      <c r="F47" s="1402">
        <v>5636970</v>
      </c>
      <c r="G47" s="1403">
        <v>5364273</v>
      </c>
    </row>
    <row r="48" spans="1:7" ht="15.75">
      <c r="A48" s="371" t="s">
        <v>266</v>
      </c>
      <c r="B48" s="376" t="s">
        <v>653</v>
      </c>
      <c r="C48" s="377"/>
      <c r="D48" s="290"/>
      <c r="E48" s="538"/>
      <c r="F48" s="1404"/>
      <c r="G48" s="1403"/>
    </row>
    <row r="49" spans="1:7" ht="15.75">
      <c r="A49" s="386" t="s">
        <v>610</v>
      </c>
      <c r="B49" s="404" t="s">
        <v>613</v>
      </c>
      <c r="C49" s="387">
        <f>SUM(C40:C47)</f>
        <v>13411970</v>
      </c>
      <c r="D49" s="388">
        <f>SUM(D40:D48)</f>
        <v>14115116</v>
      </c>
      <c r="E49" s="426">
        <f t="shared" ref="E49:G49" si="7">SUM(E40:E48)</f>
        <v>4706059</v>
      </c>
      <c r="F49" s="427">
        <f t="shared" si="7"/>
        <v>14053116</v>
      </c>
      <c r="G49" s="389">
        <f t="shared" si="7"/>
        <v>10801244</v>
      </c>
    </row>
    <row r="50" spans="1:7" ht="15.75">
      <c r="A50" s="371" t="s">
        <v>268</v>
      </c>
      <c r="B50" s="376" t="s">
        <v>269</v>
      </c>
      <c r="C50" s="377">
        <v>360000</v>
      </c>
      <c r="D50" s="290">
        <v>360000</v>
      </c>
      <c r="E50" s="342">
        <v>95540</v>
      </c>
      <c r="F50" s="1402">
        <v>360000</v>
      </c>
      <c r="G50" s="1403">
        <v>216270</v>
      </c>
    </row>
    <row r="51" spans="1:7" ht="15.75">
      <c r="A51" s="371" t="s">
        <v>270</v>
      </c>
      <c r="B51" s="376" t="s">
        <v>271</v>
      </c>
      <c r="C51" s="377"/>
      <c r="D51" s="290"/>
      <c r="E51" s="342"/>
      <c r="F51" s="1402"/>
      <c r="G51" s="1403"/>
    </row>
    <row r="52" spans="1:7" ht="15.75">
      <c r="A52" s="371" t="s">
        <v>272</v>
      </c>
      <c r="B52" s="376" t="s">
        <v>273</v>
      </c>
      <c r="C52" s="377"/>
      <c r="D52" s="290"/>
      <c r="E52" s="342"/>
      <c r="F52" s="1402"/>
      <c r="G52" s="1403"/>
    </row>
    <row r="53" spans="1:7" ht="15.75">
      <c r="A53" s="386" t="s">
        <v>274</v>
      </c>
      <c r="B53" s="404" t="s">
        <v>623</v>
      </c>
      <c r="C53" s="387">
        <f>SUM(C50:C52)</f>
        <v>360000</v>
      </c>
      <c r="D53" s="388">
        <f t="shared" ref="D53:G53" si="8">SUM(D50:D52)</f>
        <v>360000</v>
      </c>
      <c r="E53" s="426">
        <f t="shared" si="8"/>
        <v>95540</v>
      </c>
      <c r="F53" s="427">
        <f t="shared" si="8"/>
        <v>360000</v>
      </c>
      <c r="G53" s="389">
        <f t="shared" si="8"/>
        <v>216270</v>
      </c>
    </row>
    <row r="54" spans="1:7" ht="15.75">
      <c r="A54" s="371" t="s">
        <v>275</v>
      </c>
      <c r="B54" s="376" t="s">
        <v>276</v>
      </c>
      <c r="C54" s="377">
        <v>6725273</v>
      </c>
      <c r="D54" s="290">
        <v>6725273</v>
      </c>
      <c r="E54" s="342">
        <v>2679206</v>
      </c>
      <c r="F54" s="1402">
        <v>6725273</v>
      </c>
      <c r="G54" s="1403">
        <v>5577788</v>
      </c>
    </row>
    <row r="55" spans="1:7" ht="15.75">
      <c r="A55" s="371" t="s">
        <v>277</v>
      </c>
      <c r="B55" s="376" t="s">
        <v>278</v>
      </c>
      <c r="C55" s="377">
        <v>0</v>
      </c>
      <c r="D55" s="290">
        <v>347000</v>
      </c>
      <c r="E55" s="342">
        <v>347000</v>
      </c>
      <c r="F55" s="1402">
        <v>409000</v>
      </c>
      <c r="G55" s="1403">
        <v>409000</v>
      </c>
    </row>
    <row r="56" spans="1:7" ht="15.75">
      <c r="A56" s="371" t="s">
        <v>279</v>
      </c>
      <c r="B56" s="376" t="s">
        <v>280</v>
      </c>
      <c r="C56" s="377"/>
      <c r="D56" s="290"/>
      <c r="E56" s="342"/>
      <c r="F56" s="1402"/>
      <c r="G56" s="1403"/>
    </row>
    <row r="57" spans="1:7" ht="15.75">
      <c r="A57" s="371" t="s">
        <v>281</v>
      </c>
      <c r="B57" s="288" t="s">
        <v>282</v>
      </c>
      <c r="C57" s="377"/>
      <c r="D57" s="290"/>
      <c r="E57" s="342"/>
      <c r="F57" s="1402"/>
      <c r="G57" s="1403"/>
    </row>
    <row r="58" spans="1:7" ht="15.75">
      <c r="A58" s="371" t="s">
        <v>283</v>
      </c>
      <c r="B58" s="376" t="s">
        <v>284</v>
      </c>
      <c r="C58" s="292"/>
      <c r="D58" s="290"/>
      <c r="E58" s="342"/>
      <c r="F58" s="1402"/>
      <c r="G58" s="1403"/>
    </row>
    <row r="59" spans="1:7" ht="15.75">
      <c r="A59" s="386" t="s">
        <v>285</v>
      </c>
      <c r="B59" s="404" t="s">
        <v>615</v>
      </c>
      <c r="C59" s="387">
        <f>C54+C55+C56+C56</f>
        <v>6725273</v>
      </c>
      <c r="D59" s="388">
        <f>SUM(D54:D58)</f>
        <v>7072273</v>
      </c>
      <c r="E59" s="426">
        <f t="shared" ref="E59:G59" si="9">SUM(E54:E58)</f>
        <v>3026206</v>
      </c>
      <c r="F59" s="427">
        <f t="shared" si="9"/>
        <v>7134273</v>
      </c>
      <c r="G59" s="389">
        <f t="shared" si="9"/>
        <v>5986788</v>
      </c>
    </row>
    <row r="60" spans="1:7" ht="15.75">
      <c r="A60" s="392" t="s">
        <v>13</v>
      </c>
      <c r="B60" s="405" t="s">
        <v>286</v>
      </c>
      <c r="C60" s="393">
        <f>SUM(C35,C39,C49,C53,C59)</f>
        <v>40517073</v>
      </c>
      <c r="D60" s="407">
        <f t="shared" ref="D60:G60" si="10">SUM(D35,D39,D49,D53,D59)</f>
        <v>41567219</v>
      </c>
      <c r="E60" s="428">
        <f t="shared" si="10"/>
        <v>17134575</v>
      </c>
      <c r="F60" s="429">
        <f t="shared" si="10"/>
        <v>41567219</v>
      </c>
      <c r="G60" s="408">
        <f t="shared" si="10"/>
        <v>35167060</v>
      </c>
    </row>
    <row r="61" spans="1:7" ht="15.75">
      <c r="A61" s="394" t="s">
        <v>17</v>
      </c>
      <c r="B61" s="405" t="s">
        <v>287</v>
      </c>
      <c r="C61" s="393"/>
      <c r="D61" s="409"/>
      <c r="E61" s="430"/>
      <c r="F61" s="1416"/>
      <c r="G61" s="1417"/>
    </row>
    <row r="62" spans="1:7" ht="15.75">
      <c r="A62" s="372" t="s">
        <v>21</v>
      </c>
      <c r="B62" s="376" t="s">
        <v>22</v>
      </c>
      <c r="C62" s="377"/>
      <c r="D62" s="290"/>
      <c r="E62" s="342"/>
      <c r="F62" s="1402"/>
      <c r="G62" s="1403"/>
    </row>
    <row r="63" spans="1:7" ht="15.75">
      <c r="A63" s="372" t="s">
        <v>25</v>
      </c>
      <c r="B63" s="376" t="s">
        <v>288</v>
      </c>
      <c r="C63" s="377"/>
      <c r="D63" s="290"/>
      <c r="E63" s="342"/>
      <c r="F63" s="1402"/>
      <c r="G63" s="1403"/>
    </row>
    <row r="64" spans="1:7" ht="15.75">
      <c r="A64" s="372" t="s">
        <v>56</v>
      </c>
      <c r="B64" s="376" t="s">
        <v>29</v>
      </c>
      <c r="C64" s="377"/>
      <c r="D64" s="290"/>
      <c r="E64" s="342"/>
      <c r="F64" s="1402"/>
      <c r="G64" s="1403"/>
    </row>
    <row r="65" spans="1:7" ht="15.75">
      <c r="A65" s="372" t="s">
        <v>660</v>
      </c>
      <c r="B65" s="376" t="s">
        <v>289</v>
      </c>
      <c r="C65" s="377"/>
      <c r="D65" s="290"/>
      <c r="E65" s="342"/>
      <c r="F65" s="1402"/>
      <c r="G65" s="1403"/>
    </row>
    <row r="66" spans="1:7" ht="15.75">
      <c r="A66" s="392" t="s">
        <v>31</v>
      </c>
      <c r="B66" s="405" t="s">
        <v>184</v>
      </c>
      <c r="C66" s="393">
        <f>SUM(C62:C65)</f>
        <v>0</v>
      </c>
      <c r="D66" s="407">
        <f t="shared" ref="D66:G66" si="11">SUM(D62:D65)</f>
        <v>0</v>
      </c>
      <c r="E66" s="428">
        <f t="shared" si="11"/>
        <v>0</v>
      </c>
      <c r="F66" s="429">
        <f t="shared" si="11"/>
        <v>0</v>
      </c>
      <c r="G66" s="408">
        <f t="shared" si="11"/>
        <v>0</v>
      </c>
    </row>
    <row r="67" spans="1:7" ht="15.75">
      <c r="A67" s="392" t="s">
        <v>34</v>
      </c>
      <c r="B67" s="405" t="s">
        <v>290</v>
      </c>
      <c r="C67" s="393">
        <v>0</v>
      </c>
      <c r="D67" s="407"/>
      <c r="E67" s="428"/>
      <c r="F67" s="1418"/>
      <c r="G67" s="1419"/>
    </row>
    <row r="68" spans="1:7" ht="15.75">
      <c r="A68" s="392" t="s">
        <v>38</v>
      </c>
      <c r="B68" s="405" t="s">
        <v>291</v>
      </c>
      <c r="C68" s="393"/>
      <c r="D68" s="409"/>
      <c r="E68" s="430"/>
      <c r="F68" s="1416"/>
      <c r="G68" s="1417"/>
    </row>
    <row r="69" spans="1:7" ht="15.75">
      <c r="A69" s="371" t="s">
        <v>41</v>
      </c>
      <c r="B69" s="376" t="s">
        <v>42</v>
      </c>
      <c r="C69" s="380"/>
      <c r="D69" s="290"/>
      <c r="E69" s="342"/>
      <c r="F69" s="1402"/>
      <c r="G69" s="1403"/>
    </row>
    <row r="70" spans="1:7" ht="15.75">
      <c r="A70" s="371" t="s">
        <v>44</v>
      </c>
      <c r="B70" s="376" t="s">
        <v>45</v>
      </c>
      <c r="C70" s="380"/>
      <c r="D70" s="290"/>
      <c r="E70" s="342"/>
      <c r="F70" s="1402"/>
      <c r="G70" s="1403"/>
    </row>
    <row r="71" spans="1:7" ht="15.75">
      <c r="A71" s="371" t="s">
        <v>48</v>
      </c>
      <c r="B71" s="376" t="s">
        <v>49</v>
      </c>
      <c r="C71" s="380"/>
      <c r="D71" s="290"/>
      <c r="E71" s="342"/>
      <c r="F71" s="1402"/>
      <c r="G71" s="1403"/>
    </row>
    <row r="72" spans="1:7" ht="16.5" thickBot="1">
      <c r="A72" s="395" t="s">
        <v>52</v>
      </c>
      <c r="B72" s="406" t="s">
        <v>292</v>
      </c>
      <c r="C72" s="396">
        <f>SUM(C69:C71)</f>
        <v>0</v>
      </c>
      <c r="D72" s="416">
        <f t="shared" ref="D72:G72" si="12">SUM(D69:D71)</f>
        <v>0</v>
      </c>
      <c r="E72" s="432">
        <f t="shared" si="12"/>
        <v>0</v>
      </c>
      <c r="F72" s="433">
        <f t="shared" si="12"/>
        <v>0</v>
      </c>
      <c r="G72" s="417">
        <f t="shared" si="12"/>
        <v>0</v>
      </c>
    </row>
    <row r="73" spans="1:7" ht="19.5" thickBot="1">
      <c r="A73" s="1694" t="s">
        <v>522</v>
      </c>
      <c r="B73" s="1695"/>
      <c r="C73" s="413">
        <f>SUM(C19+C24+C35+C39+C49+C53+C59)</f>
        <v>170021716</v>
      </c>
      <c r="D73" s="414">
        <f>SUM(D72,D68,D67,D66,D61,D60,D24,D19)</f>
        <v>171361956</v>
      </c>
      <c r="E73" s="434">
        <f t="shared" ref="E73:G73" si="13">SUM(E72,E68,E67,E66,E61,E60,E24,E19)</f>
        <v>74143355</v>
      </c>
      <c r="F73" s="435">
        <f t="shared" si="13"/>
        <v>171736011</v>
      </c>
      <c r="G73" s="415">
        <f t="shared" si="13"/>
        <v>158406185</v>
      </c>
    </row>
    <row r="74" spans="1:7" ht="15.75">
      <c r="A74" s="349" t="s">
        <v>72</v>
      </c>
      <c r="B74" s="1327" t="s">
        <v>73</v>
      </c>
      <c r="C74" s="383"/>
      <c r="D74" s="420"/>
      <c r="E74" s="436"/>
      <c r="F74" s="1405"/>
      <c r="G74" s="1406"/>
    </row>
    <row r="75" spans="1:7" ht="15.75">
      <c r="A75" s="1328" t="s">
        <v>685</v>
      </c>
      <c r="B75" s="1329" t="s">
        <v>686</v>
      </c>
      <c r="C75" s="533"/>
      <c r="D75" s="534"/>
      <c r="E75" s="535"/>
      <c r="F75" s="1407"/>
      <c r="G75" s="1408"/>
    </row>
    <row r="76" spans="1:7" ht="16.5" thickBot="1">
      <c r="A76" s="347" t="s">
        <v>78</v>
      </c>
      <c r="B76" s="348" t="s">
        <v>77</v>
      </c>
      <c r="C76" s="382"/>
      <c r="D76" s="421"/>
      <c r="E76" s="437"/>
      <c r="F76" s="1409"/>
      <c r="G76" s="1410"/>
    </row>
    <row r="77" spans="1:7" ht="19.5" thickBot="1">
      <c r="A77" s="1694" t="s">
        <v>624</v>
      </c>
      <c r="B77" s="1695"/>
      <c r="C77" s="413">
        <f>SUM(C73:C76)</f>
        <v>170021716</v>
      </c>
      <c r="D77" s="414">
        <f>SUM(D73:D76)</f>
        <v>171361956</v>
      </c>
      <c r="E77" s="434">
        <f t="shared" ref="E77:G77" si="14">SUM(E73:E76)</f>
        <v>74143355</v>
      </c>
      <c r="F77" s="435">
        <f t="shared" si="14"/>
        <v>171736011</v>
      </c>
      <c r="G77" s="415">
        <f t="shared" si="14"/>
        <v>158406185</v>
      </c>
    </row>
    <row r="78" spans="1:7" ht="16.5" thickBot="1">
      <c r="A78" s="293"/>
      <c r="B78" s="525"/>
      <c r="C78" s="526"/>
      <c r="D78" s="527"/>
      <c r="E78" s="527"/>
      <c r="F78" s="527"/>
      <c r="G78" s="527"/>
    </row>
    <row r="79" spans="1:7" ht="15.75">
      <c r="A79" s="370" t="s">
        <v>100</v>
      </c>
      <c r="B79" s="375" t="s">
        <v>101</v>
      </c>
      <c r="C79" s="381"/>
      <c r="D79" s="419"/>
      <c r="E79" s="425"/>
      <c r="F79" s="1400"/>
      <c r="G79" s="1401"/>
    </row>
    <row r="80" spans="1:7" ht="15.75">
      <c r="A80" s="371" t="s">
        <v>102</v>
      </c>
      <c r="B80" s="376" t="s">
        <v>103</v>
      </c>
      <c r="C80" s="377"/>
      <c r="D80" s="290"/>
      <c r="E80" s="342"/>
      <c r="F80" s="1402"/>
      <c r="G80" s="1403"/>
    </row>
    <row r="81" spans="1:7" ht="15.75">
      <c r="A81" s="371" t="s">
        <v>104</v>
      </c>
      <c r="B81" s="376" t="s">
        <v>105</v>
      </c>
      <c r="C81" s="377"/>
      <c r="D81" s="290"/>
      <c r="E81" s="342"/>
      <c r="F81" s="1402"/>
      <c r="G81" s="1403"/>
    </row>
    <row r="82" spans="1:7" ht="15.75">
      <c r="A82" s="371" t="s">
        <v>106</v>
      </c>
      <c r="B82" s="376" t="s">
        <v>107</v>
      </c>
      <c r="C82" s="377"/>
      <c r="D82" s="290"/>
      <c r="E82" s="342"/>
      <c r="F82" s="1402"/>
      <c r="G82" s="1403"/>
    </row>
    <row r="83" spans="1:7" ht="15.75">
      <c r="A83" s="371" t="s">
        <v>108</v>
      </c>
      <c r="B83" s="376" t="s">
        <v>109</v>
      </c>
      <c r="C83" s="377"/>
      <c r="D83" s="290"/>
      <c r="E83" s="342"/>
      <c r="F83" s="1402"/>
      <c r="G83" s="1403"/>
    </row>
    <row r="84" spans="1:7" ht="15.75">
      <c r="A84" s="371" t="s">
        <v>110</v>
      </c>
      <c r="B84" s="376" t="s">
        <v>111</v>
      </c>
      <c r="C84" s="377"/>
      <c r="D84" s="290"/>
      <c r="E84" s="342"/>
      <c r="F84" s="1402"/>
      <c r="G84" s="1403"/>
    </row>
    <row r="85" spans="1:7" s="17" customFormat="1" ht="15.75">
      <c r="A85" s="295"/>
      <c r="B85" s="731" t="s">
        <v>171</v>
      </c>
      <c r="C85" s="292"/>
      <c r="D85" s="291"/>
      <c r="E85" s="341"/>
      <c r="F85" s="1411"/>
      <c r="G85" s="1412"/>
    </row>
    <row r="86" spans="1:7" ht="15.75">
      <c r="A86" s="386" t="s">
        <v>3</v>
      </c>
      <c r="B86" s="404" t="s">
        <v>4</v>
      </c>
      <c r="C86" s="387">
        <f>SUM(C79:C85)</f>
        <v>0</v>
      </c>
      <c r="D86" s="390">
        <f t="shared" ref="D86:G86" si="15">SUM(D79:D85)</f>
        <v>0</v>
      </c>
      <c r="E86" s="438">
        <f t="shared" si="15"/>
        <v>0</v>
      </c>
      <c r="F86" s="439">
        <f t="shared" si="15"/>
        <v>0</v>
      </c>
      <c r="G86" s="391">
        <f t="shared" si="15"/>
        <v>0</v>
      </c>
    </row>
    <row r="87" spans="1:7" ht="15.75">
      <c r="A87" s="371"/>
      <c r="B87" s="376"/>
      <c r="C87" s="379"/>
      <c r="D87" s="290"/>
      <c r="E87" s="342"/>
      <c r="F87" s="1402"/>
      <c r="G87" s="1403"/>
    </row>
    <row r="88" spans="1:7" ht="15.75">
      <c r="A88" s="371"/>
      <c r="B88" s="376" t="s">
        <v>303</v>
      </c>
      <c r="C88" s="379"/>
      <c r="D88" s="290"/>
      <c r="E88" s="342"/>
      <c r="F88" s="1402"/>
      <c r="G88" s="1403"/>
    </row>
    <row r="89" spans="1:7" ht="15.75">
      <c r="A89" s="371"/>
      <c r="B89" s="376"/>
      <c r="C89" s="379"/>
      <c r="D89" s="290"/>
      <c r="E89" s="342"/>
      <c r="F89" s="1402"/>
      <c r="G89" s="1403"/>
    </row>
    <row r="90" spans="1:7" ht="15.75">
      <c r="A90" s="371"/>
      <c r="B90" s="376"/>
      <c r="C90" s="379"/>
      <c r="D90" s="290"/>
      <c r="E90" s="342"/>
      <c r="F90" s="1402"/>
      <c r="G90" s="1403"/>
    </row>
    <row r="91" spans="1:7" ht="15.75">
      <c r="A91" s="386" t="s">
        <v>7</v>
      </c>
      <c r="B91" s="404" t="s">
        <v>114</v>
      </c>
      <c r="C91" s="387">
        <f>SUM(C87:C90)</f>
        <v>0</v>
      </c>
      <c r="D91" s="390">
        <f t="shared" ref="D91:G91" si="16">SUM(D87:D90)</f>
        <v>0</v>
      </c>
      <c r="E91" s="438">
        <f t="shared" si="16"/>
        <v>0</v>
      </c>
      <c r="F91" s="439">
        <f t="shared" si="16"/>
        <v>0</v>
      </c>
      <c r="G91" s="391">
        <f t="shared" si="16"/>
        <v>0</v>
      </c>
    </row>
    <row r="92" spans="1:7" ht="15.75">
      <c r="A92" s="392" t="s">
        <v>11</v>
      </c>
      <c r="B92" s="405" t="s">
        <v>115</v>
      </c>
      <c r="C92" s="393">
        <f>SUM(C86,C91)</f>
        <v>0</v>
      </c>
      <c r="D92" s="409">
        <f t="shared" ref="D92:G92" si="17">SUM(D86,D91)</f>
        <v>0</v>
      </c>
      <c r="E92" s="430">
        <f t="shared" si="17"/>
        <v>0</v>
      </c>
      <c r="F92" s="431">
        <f t="shared" si="17"/>
        <v>0</v>
      </c>
      <c r="G92" s="410">
        <f t="shared" si="17"/>
        <v>0</v>
      </c>
    </row>
    <row r="93" spans="1:7" s="17" customFormat="1" ht="15.75">
      <c r="A93" s="295" t="s">
        <v>15</v>
      </c>
      <c r="B93" s="289" t="s">
        <v>116</v>
      </c>
      <c r="C93" s="1001"/>
      <c r="D93" s="1002"/>
      <c r="E93" s="1003"/>
      <c r="F93" s="1295"/>
      <c r="G93" s="1296"/>
    </row>
    <row r="94" spans="1:7" ht="15.75">
      <c r="A94" s="386" t="s">
        <v>15</v>
      </c>
      <c r="B94" s="404" t="s">
        <v>117</v>
      </c>
      <c r="C94" s="387">
        <f>SUM(C93)</f>
        <v>0</v>
      </c>
      <c r="D94" s="390">
        <f t="shared" ref="D94:G94" si="18">SUM(D93)</f>
        <v>0</v>
      </c>
      <c r="E94" s="438">
        <f t="shared" si="18"/>
        <v>0</v>
      </c>
      <c r="F94" s="439">
        <f t="shared" si="18"/>
        <v>0</v>
      </c>
      <c r="G94" s="391">
        <f t="shared" si="18"/>
        <v>0</v>
      </c>
    </row>
    <row r="95" spans="1:7" ht="15.75">
      <c r="A95" s="371"/>
      <c r="B95" s="376" t="s">
        <v>304</v>
      </c>
      <c r="C95" s="377"/>
      <c r="D95" s="290"/>
      <c r="E95" s="342"/>
      <c r="F95" s="1402"/>
      <c r="G95" s="1403"/>
    </row>
    <row r="96" spans="1:7" ht="15.75">
      <c r="A96" s="371"/>
      <c r="B96" s="376"/>
      <c r="C96" s="377"/>
      <c r="D96" s="290"/>
      <c r="E96" s="342"/>
      <c r="F96" s="1402"/>
      <c r="G96" s="1403"/>
    </row>
    <row r="97" spans="1:7" ht="15.75">
      <c r="A97" s="386" t="s">
        <v>19</v>
      </c>
      <c r="B97" s="404" t="s">
        <v>119</v>
      </c>
      <c r="C97" s="387">
        <f>SUM(C95:C96)</f>
        <v>0</v>
      </c>
      <c r="D97" s="390">
        <f t="shared" ref="D97:G97" si="19">SUM(D95:D96)</f>
        <v>0</v>
      </c>
      <c r="E97" s="438">
        <f t="shared" si="19"/>
        <v>0</v>
      </c>
      <c r="F97" s="439">
        <f t="shared" si="19"/>
        <v>0</v>
      </c>
      <c r="G97" s="391">
        <f t="shared" si="19"/>
        <v>0</v>
      </c>
    </row>
    <row r="98" spans="1:7" ht="15.75">
      <c r="A98" s="392" t="s">
        <v>23</v>
      </c>
      <c r="B98" s="405" t="s">
        <v>120</v>
      </c>
      <c r="C98" s="393">
        <f>SUM(C94,C97)</f>
        <v>0</v>
      </c>
      <c r="D98" s="409">
        <f t="shared" ref="D98:G98" si="20">SUM(D94,D97)</f>
        <v>0</v>
      </c>
      <c r="E98" s="430">
        <f t="shared" si="20"/>
        <v>0</v>
      </c>
      <c r="F98" s="431">
        <f t="shared" si="20"/>
        <v>0</v>
      </c>
      <c r="G98" s="410">
        <f t="shared" si="20"/>
        <v>0</v>
      </c>
    </row>
    <row r="99" spans="1:7" ht="15.75">
      <c r="A99" s="386" t="s">
        <v>27</v>
      </c>
      <c r="B99" s="404" t="s">
        <v>629</v>
      </c>
      <c r="C99" s="387"/>
      <c r="D99" s="390"/>
      <c r="E99" s="438"/>
      <c r="F99" s="1414"/>
      <c r="G99" s="1415"/>
    </row>
    <row r="100" spans="1:7" ht="15.75">
      <c r="A100" s="386" t="s">
        <v>30</v>
      </c>
      <c r="B100" s="404" t="s">
        <v>630</v>
      </c>
      <c r="C100" s="387"/>
      <c r="D100" s="390"/>
      <c r="E100" s="438"/>
      <c r="F100" s="1414"/>
      <c r="G100" s="1415"/>
    </row>
    <row r="101" spans="1:7" ht="15.75">
      <c r="A101" s="371" t="s">
        <v>33</v>
      </c>
      <c r="B101" s="376" t="s">
        <v>631</v>
      </c>
      <c r="C101" s="377"/>
      <c r="D101" s="290"/>
      <c r="E101" s="342"/>
      <c r="F101" s="1402"/>
      <c r="G101" s="1403"/>
    </row>
    <row r="102" spans="1:7" ht="15.75">
      <c r="A102" s="371" t="s">
        <v>36</v>
      </c>
      <c r="B102" s="376" t="s">
        <v>37</v>
      </c>
      <c r="C102" s="377"/>
      <c r="D102" s="290"/>
      <c r="E102" s="342"/>
      <c r="F102" s="1402"/>
      <c r="G102" s="1403"/>
    </row>
    <row r="103" spans="1:7" ht="15.75">
      <c r="A103" s="371" t="s">
        <v>40</v>
      </c>
      <c r="B103" s="376" t="s">
        <v>632</v>
      </c>
      <c r="C103" s="377"/>
      <c r="D103" s="290"/>
      <c r="E103" s="342"/>
      <c r="F103" s="1402"/>
      <c r="G103" s="1403"/>
    </row>
    <row r="104" spans="1:7" ht="15.75">
      <c r="A104" s="371"/>
      <c r="B104" s="288" t="s">
        <v>43</v>
      </c>
      <c r="C104" s="377"/>
      <c r="D104" s="290"/>
      <c r="E104" s="342"/>
      <c r="F104" s="1402"/>
      <c r="G104" s="1403"/>
    </row>
    <row r="105" spans="1:7" ht="15.75">
      <c r="A105" s="386" t="s">
        <v>627</v>
      </c>
      <c r="B105" s="404" t="s">
        <v>628</v>
      </c>
      <c r="C105" s="387">
        <f>SUM(C101:C104)</f>
        <v>0</v>
      </c>
      <c r="D105" s="390">
        <f t="shared" ref="D105:G105" si="21">SUM(D101:D104)</f>
        <v>0</v>
      </c>
      <c r="E105" s="438">
        <f t="shared" si="21"/>
        <v>0</v>
      </c>
      <c r="F105" s="439">
        <f t="shared" si="21"/>
        <v>0</v>
      </c>
      <c r="G105" s="391">
        <f t="shared" si="21"/>
        <v>0</v>
      </c>
    </row>
    <row r="106" spans="1:7" ht="15.75">
      <c r="A106" s="392" t="s">
        <v>46</v>
      </c>
      <c r="B106" s="405" t="s">
        <v>121</v>
      </c>
      <c r="C106" s="393">
        <f>SUM(C105,C100,C99)</f>
        <v>0</v>
      </c>
      <c r="D106" s="409">
        <f t="shared" ref="D106:G106" si="22">SUM(D105,D100,D99)</f>
        <v>0</v>
      </c>
      <c r="E106" s="430">
        <f t="shared" si="22"/>
        <v>0</v>
      </c>
      <c r="F106" s="431">
        <f t="shared" si="22"/>
        <v>0</v>
      </c>
      <c r="G106" s="410">
        <f t="shared" si="22"/>
        <v>0</v>
      </c>
    </row>
    <row r="107" spans="1:7" ht="15.75">
      <c r="A107" s="371" t="s">
        <v>122</v>
      </c>
      <c r="B107" s="288" t="s">
        <v>645</v>
      </c>
      <c r="C107" s="379">
        <v>1521600</v>
      </c>
      <c r="D107" s="290">
        <v>2648440</v>
      </c>
      <c r="E107" s="342">
        <v>1458893</v>
      </c>
      <c r="F107" s="1402">
        <v>2648440</v>
      </c>
      <c r="G107" s="1403">
        <v>2666046</v>
      </c>
    </row>
    <row r="108" spans="1:7" ht="15.75">
      <c r="A108" s="371" t="s">
        <v>123</v>
      </c>
      <c r="B108" s="288" t="s">
        <v>646</v>
      </c>
      <c r="C108" s="379">
        <v>353050</v>
      </c>
      <c r="D108" s="290"/>
      <c r="E108" s="342"/>
      <c r="F108" s="1402"/>
      <c r="G108" s="1403"/>
    </row>
    <row r="109" spans="1:7" ht="15.75">
      <c r="A109" s="371" t="s">
        <v>125</v>
      </c>
      <c r="B109" s="288" t="s">
        <v>640</v>
      </c>
      <c r="C109" s="379">
        <v>0</v>
      </c>
      <c r="D109" s="290"/>
      <c r="E109" s="342"/>
      <c r="F109" s="1402"/>
      <c r="G109" s="1403"/>
    </row>
    <row r="110" spans="1:7" ht="15.75">
      <c r="A110" s="371" t="s">
        <v>127</v>
      </c>
      <c r="B110" s="288" t="s">
        <v>128</v>
      </c>
      <c r="C110" s="379"/>
      <c r="D110" s="290"/>
      <c r="E110" s="538"/>
      <c r="F110" s="1404"/>
      <c r="G110" s="1403"/>
    </row>
    <row r="111" spans="1:7" ht="15.75">
      <c r="A111" s="371" t="s">
        <v>129</v>
      </c>
      <c r="B111" s="288" t="s">
        <v>647</v>
      </c>
      <c r="C111" s="379">
        <v>3406035</v>
      </c>
      <c r="D111" s="290">
        <v>6363005</v>
      </c>
      <c r="E111" s="342">
        <v>2950285</v>
      </c>
      <c r="F111" s="1402">
        <v>6363005</v>
      </c>
      <c r="G111" s="1403">
        <v>6154683</v>
      </c>
    </row>
    <row r="112" spans="1:7" ht="15.75">
      <c r="A112" s="371" t="s">
        <v>129</v>
      </c>
      <c r="B112" s="288" t="s">
        <v>648</v>
      </c>
      <c r="C112" s="379">
        <v>2603920</v>
      </c>
      <c r="D112" s="290"/>
      <c r="E112" s="342"/>
      <c r="F112" s="1402"/>
      <c r="G112" s="1403"/>
    </row>
    <row r="113" spans="1:7" ht="15.75">
      <c r="A113" s="371" t="s">
        <v>129</v>
      </c>
      <c r="B113" s="288" t="s">
        <v>649</v>
      </c>
      <c r="C113" s="379">
        <v>1126840</v>
      </c>
      <c r="D113" s="290"/>
      <c r="E113" s="342"/>
      <c r="F113" s="1402"/>
      <c r="G113" s="1403"/>
    </row>
    <row r="114" spans="1:7" ht="15.75">
      <c r="A114" s="371" t="s">
        <v>130</v>
      </c>
      <c r="B114" s="288" t="s">
        <v>131</v>
      </c>
      <c r="C114" s="379">
        <v>2433089</v>
      </c>
      <c r="D114" s="290">
        <v>2433089</v>
      </c>
      <c r="E114" s="342">
        <v>1190478</v>
      </c>
      <c r="F114" s="1402">
        <v>2433089</v>
      </c>
      <c r="G114" s="1403">
        <v>2381599</v>
      </c>
    </row>
    <row r="115" spans="1:7" ht="15.75">
      <c r="A115" s="371" t="s">
        <v>132</v>
      </c>
      <c r="B115" s="288" t="s">
        <v>650</v>
      </c>
      <c r="C115" s="379"/>
      <c r="D115" s="290"/>
      <c r="E115" s="342"/>
      <c r="F115" s="1402"/>
      <c r="G115" s="1403"/>
    </row>
    <row r="116" spans="1:7" ht="15.75">
      <c r="A116" s="371" t="s">
        <v>134</v>
      </c>
      <c r="B116" s="288" t="s">
        <v>643</v>
      </c>
      <c r="C116" s="379"/>
      <c r="D116" s="290"/>
      <c r="E116" s="342">
        <v>1426</v>
      </c>
      <c r="F116" s="1402"/>
      <c r="G116" s="1403"/>
    </row>
    <row r="117" spans="1:7" ht="15.75">
      <c r="A117" s="371" t="s">
        <v>644</v>
      </c>
      <c r="B117" s="288" t="s">
        <v>135</v>
      </c>
      <c r="C117" s="379"/>
      <c r="D117" s="290"/>
      <c r="E117" s="538"/>
      <c r="F117" s="1404"/>
      <c r="G117" s="1403">
        <v>2006</v>
      </c>
    </row>
    <row r="118" spans="1:7" ht="15.75">
      <c r="A118" s="392" t="s">
        <v>50</v>
      </c>
      <c r="B118" s="405" t="s">
        <v>136</v>
      </c>
      <c r="C118" s="393">
        <f>SUM(C107:C117)</f>
        <v>11444534</v>
      </c>
      <c r="D118" s="407">
        <f t="shared" ref="D118:G118" si="23">SUM(D107:D117)</f>
        <v>11444534</v>
      </c>
      <c r="E118" s="428">
        <f t="shared" si="23"/>
        <v>5601082</v>
      </c>
      <c r="F118" s="429">
        <f t="shared" si="23"/>
        <v>11444534</v>
      </c>
      <c r="G118" s="408">
        <f t="shared" si="23"/>
        <v>11204334</v>
      </c>
    </row>
    <row r="119" spans="1:7" ht="15.75">
      <c r="A119" s="371" t="s">
        <v>137</v>
      </c>
      <c r="B119" s="376" t="s">
        <v>138</v>
      </c>
      <c r="C119" s="379"/>
      <c r="D119" s="290"/>
      <c r="E119" s="342"/>
      <c r="F119" s="1402"/>
      <c r="G119" s="1403"/>
    </row>
    <row r="120" spans="1:7" ht="15.75">
      <c r="A120" s="371" t="s">
        <v>139</v>
      </c>
      <c r="B120" s="376" t="s">
        <v>140</v>
      </c>
      <c r="C120" s="379"/>
      <c r="D120" s="290"/>
      <c r="E120" s="342"/>
      <c r="F120" s="1402"/>
      <c r="G120" s="1403"/>
    </row>
    <row r="121" spans="1:7" ht="15.75">
      <c r="A121" s="392" t="s">
        <v>141</v>
      </c>
      <c r="B121" s="405" t="s">
        <v>142</v>
      </c>
      <c r="C121" s="393">
        <f>SUM(C119:C120)</f>
        <v>0</v>
      </c>
      <c r="D121" s="409">
        <f t="shared" ref="D121:G121" si="24">SUM(D119:D120)</f>
        <v>0</v>
      </c>
      <c r="E121" s="430">
        <f t="shared" si="24"/>
        <v>0</v>
      </c>
      <c r="F121" s="431">
        <f t="shared" si="24"/>
        <v>0</v>
      </c>
      <c r="G121" s="410">
        <f t="shared" si="24"/>
        <v>0</v>
      </c>
    </row>
    <row r="122" spans="1:7" ht="15.75">
      <c r="A122" s="371" t="s">
        <v>58</v>
      </c>
      <c r="B122" s="376" t="s">
        <v>143</v>
      </c>
      <c r="C122" s="377"/>
      <c r="D122" s="290"/>
      <c r="E122" s="342"/>
      <c r="F122" s="1402"/>
      <c r="G122" s="1403"/>
    </row>
    <row r="123" spans="1:7" ht="15.75">
      <c r="A123" s="371" t="s">
        <v>60</v>
      </c>
      <c r="B123" s="376" t="s">
        <v>144</v>
      </c>
      <c r="C123" s="379"/>
      <c r="D123" s="290"/>
      <c r="E123" s="342"/>
      <c r="F123" s="1402"/>
      <c r="G123" s="1403"/>
    </row>
    <row r="124" spans="1:7" ht="15.75">
      <c r="A124" s="392" t="s">
        <v>62</v>
      </c>
      <c r="B124" s="405" t="s">
        <v>145</v>
      </c>
      <c r="C124" s="393">
        <f>SUM(C122:C123)</f>
        <v>0</v>
      </c>
      <c r="D124" s="409">
        <f t="shared" ref="D124:G124" si="25">SUM(D122:D123)</f>
        <v>0</v>
      </c>
      <c r="E124" s="430">
        <f t="shared" si="25"/>
        <v>0</v>
      </c>
      <c r="F124" s="431">
        <f t="shared" si="25"/>
        <v>0</v>
      </c>
      <c r="G124" s="410">
        <f t="shared" si="25"/>
        <v>0</v>
      </c>
    </row>
    <row r="125" spans="1:7" ht="15.75">
      <c r="A125" s="371" t="s">
        <v>64</v>
      </c>
      <c r="B125" s="376" t="s">
        <v>65</v>
      </c>
      <c r="C125" s="379"/>
      <c r="D125" s="290"/>
      <c r="E125" s="342"/>
      <c r="F125" s="1402"/>
      <c r="G125" s="1403"/>
    </row>
    <row r="126" spans="1:7" ht="15.75">
      <c r="A126" s="371" t="s">
        <v>66</v>
      </c>
      <c r="B126" s="376" t="s">
        <v>146</v>
      </c>
      <c r="C126" s="379"/>
      <c r="D126" s="290"/>
      <c r="E126" s="342"/>
      <c r="F126" s="1402"/>
      <c r="G126" s="1403"/>
    </row>
    <row r="127" spans="1:7" ht="16.5" thickBot="1">
      <c r="A127" s="395" t="s">
        <v>68</v>
      </c>
      <c r="B127" s="406" t="s">
        <v>147</v>
      </c>
      <c r="C127" s="396">
        <f>SUM(C125:C126)</f>
        <v>0</v>
      </c>
      <c r="D127" s="411">
        <f t="shared" ref="D127:G127" si="26">SUM(D125:D126)</f>
        <v>0</v>
      </c>
      <c r="E127" s="440">
        <f t="shared" si="26"/>
        <v>0</v>
      </c>
      <c r="F127" s="441">
        <f t="shared" si="26"/>
        <v>0</v>
      </c>
      <c r="G127" s="412">
        <f t="shared" si="26"/>
        <v>0</v>
      </c>
    </row>
    <row r="128" spans="1:7" ht="19.5" thickBot="1">
      <c r="A128" s="1694" t="s">
        <v>474</v>
      </c>
      <c r="B128" s="1695"/>
      <c r="C128" s="413">
        <f>SUM(C127,C124,C121,C118,C106,C98,C92)</f>
        <v>11444534</v>
      </c>
      <c r="D128" s="414">
        <f t="shared" ref="D128:G128" si="27">SUM(D127,D124,D121,D118,D106,D98,D92)</f>
        <v>11444534</v>
      </c>
      <c r="E128" s="434">
        <f t="shared" si="27"/>
        <v>5601082</v>
      </c>
      <c r="F128" s="435">
        <f t="shared" si="27"/>
        <v>11444534</v>
      </c>
      <c r="G128" s="415">
        <f t="shared" si="27"/>
        <v>11204334</v>
      </c>
    </row>
    <row r="129" spans="1:7" ht="15.75">
      <c r="A129" s="349" t="s">
        <v>469</v>
      </c>
      <c r="B129" s="1327" t="s">
        <v>71</v>
      </c>
      <c r="C129" s="383"/>
      <c r="D129" s="420"/>
      <c r="E129" s="436"/>
      <c r="F129" s="1405"/>
      <c r="G129" s="1406"/>
    </row>
    <row r="130" spans="1:7" ht="15.75">
      <c r="A130" s="295" t="s">
        <v>687</v>
      </c>
      <c r="B130" s="288" t="s">
        <v>79</v>
      </c>
      <c r="C130" s="379"/>
      <c r="D130" s="290"/>
      <c r="E130" s="342"/>
      <c r="F130" s="1402"/>
      <c r="G130" s="1403"/>
    </row>
    <row r="131" spans="1:7" ht="15.75">
      <c r="A131" s="295" t="s">
        <v>688</v>
      </c>
      <c r="B131" s="288" t="s">
        <v>75</v>
      </c>
      <c r="C131" s="379">
        <v>34106</v>
      </c>
      <c r="D131" s="290">
        <v>1084252</v>
      </c>
      <c r="E131" s="342">
        <v>1084252</v>
      </c>
      <c r="F131" s="1413">
        <v>1084252</v>
      </c>
      <c r="G131" s="1403">
        <v>1084252</v>
      </c>
    </row>
    <row r="132" spans="1:7" ht="16.5" thickBot="1">
      <c r="A132" s="347" t="s">
        <v>76</v>
      </c>
      <c r="B132" s="348" t="s">
        <v>77</v>
      </c>
      <c r="C132" s="382">
        <v>158543076</v>
      </c>
      <c r="D132" s="421">
        <v>158833170</v>
      </c>
      <c r="E132" s="437">
        <v>76499812</v>
      </c>
      <c r="F132" s="1409">
        <v>159207225</v>
      </c>
      <c r="G132" s="1410">
        <v>147371908</v>
      </c>
    </row>
    <row r="133" spans="1:7" ht="19.5" thickBot="1">
      <c r="A133" s="1694" t="s">
        <v>519</v>
      </c>
      <c r="B133" s="1695"/>
      <c r="C133" s="413">
        <f>SUM(C128:C132)</f>
        <v>170021716</v>
      </c>
      <c r="D133" s="414">
        <f t="shared" ref="D133:G133" si="28">SUM(D128:D132)</f>
        <v>171361956</v>
      </c>
      <c r="E133" s="434">
        <f t="shared" si="28"/>
        <v>83185146</v>
      </c>
      <c r="F133" s="435">
        <f t="shared" si="28"/>
        <v>171736011</v>
      </c>
      <c r="G133" s="415">
        <f t="shared" si="28"/>
        <v>159660494</v>
      </c>
    </row>
    <row r="134" spans="1:7" ht="15.75" thickBot="1">
      <c r="A134" s="384"/>
      <c r="B134" s="384"/>
      <c r="C134" s="19"/>
      <c r="D134" s="385"/>
      <c r="E134" s="385"/>
      <c r="F134" s="385"/>
      <c r="G134" s="385"/>
    </row>
    <row r="135" spans="1:7" ht="19.5" thickBot="1">
      <c r="A135" s="1692" t="s">
        <v>150</v>
      </c>
      <c r="B135" s="1693"/>
      <c r="C135" s="418">
        <v>30</v>
      </c>
      <c r="D135" s="1420"/>
      <c r="E135" s="1421"/>
      <c r="F135" s="1422"/>
      <c r="G135" s="1423">
        <v>29</v>
      </c>
    </row>
  </sheetData>
  <sheetProtection algorithmName="SHA-512" hashValue="1e7auWZ5L0kEFOs2luwnX5tQ7iZbp1Emj4zCQPfYi8eNcKjfW0Ipb9BK8K+m3ZkoAHFvSTOH146G6hQRQAhh/w==" saltValue="nPS56WHznR975AaHEacO8g==" spinCount="100000" sheet="1" formatCells="0" formatColumns="0" formatRows="0" insertColumns="0" insertRows="0" insertHyperlinks="0" deleteColumns="0" deleteRows="0" sort="0" autoFilter="0" pivotTables="0"/>
  <sortState ref="A129:G132">
    <sortCondition ref="A129:A132"/>
  </sortState>
  <mergeCells count="12">
    <mergeCell ref="F1:F3"/>
    <mergeCell ref="G1:G3"/>
    <mergeCell ref="A135:B135"/>
    <mergeCell ref="A133:B133"/>
    <mergeCell ref="A128:B128"/>
    <mergeCell ref="A77:B77"/>
    <mergeCell ref="A73:B73"/>
    <mergeCell ref="E1:E3"/>
    <mergeCell ref="D1:D3"/>
    <mergeCell ref="B1:B3"/>
    <mergeCell ref="A1:A3"/>
    <mergeCell ref="C1:C3"/>
  </mergeCells>
  <phoneticPr fontId="28" type="noConversion"/>
  <printOptions horizontalCentered="1"/>
  <pageMargins left="0.74803149606299213" right="0.74803149606299213" top="0.98425196850393704" bottom="0.47" header="0.51181102362204722" footer="0.51181102362204722"/>
  <pageSetup paperSize="9" scale="35" firstPageNumber="0" orientation="portrait" horizontalDpi="300" verticalDpi="300" r:id="rId1"/>
  <headerFooter alignWithMargins="0">
    <oddHeader>&amp;L&amp;"Times New Roman,Normál"&amp;14Hegyeshalom Nagyközségi Önkormányzat&amp;C&amp;"Times New Roman,Normál"&amp;14Óvoda 2019. év&amp;R&amp;"Times New Roman,Normál"&amp;12 10. melléklet</oddHeader>
  </headerFooter>
  <rowBreaks count="1" manualBreakCount="1"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37"/>
  <sheetViews>
    <sheetView zoomScaleNormal="100" workbookViewId="0"/>
  </sheetViews>
  <sheetFormatPr defaultColWidth="8.5703125" defaultRowHeight="12.75"/>
  <cols>
    <col min="1" max="1" width="44.85546875" customWidth="1"/>
    <col min="2" max="2" width="15.28515625" customWidth="1"/>
    <col min="3" max="3" width="12.85546875" customWidth="1"/>
    <col min="4" max="4" width="12" customWidth="1"/>
    <col min="5" max="5" width="11.140625" customWidth="1"/>
    <col min="6" max="6" width="12.42578125" customWidth="1"/>
  </cols>
  <sheetData>
    <row r="1" spans="1:6" ht="20.100000000000001" customHeight="1">
      <c r="A1" s="20" t="s">
        <v>305</v>
      </c>
      <c r="B1" s="1708" t="s">
        <v>306</v>
      </c>
      <c r="C1" s="1708"/>
      <c r="D1" s="1709"/>
      <c r="E1" s="1709"/>
      <c r="F1" s="1709"/>
    </row>
    <row r="2" spans="1:6" ht="20.100000000000001" customHeight="1">
      <c r="A2" s="21"/>
      <c r="B2" s="22" t="s">
        <v>35</v>
      </c>
      <c r="C2" s="23" t="s">
        <v>39</v>
      </c>
      <c r="D2" s="24" t="s">
        <v>307</v>
      </c>
      <c r="E2" s="25" t="s">
        <v>308</v>
      </c>
      <c r="F2" s="25" t="s">
        <v>309</v>
      </c>
    </row>
    <row r="3" spans="1:6" ht="20.100000000000001" customHeight="1">
      <c r="A3" s="1"/>
      <c r="B3" s="26"/>
      <c r="C3" s="27"/>
      <c r="D3" s="28"/>
      <c r="E3" s="13"/>
      <c r="F3" s="13"/>
    </row>
    <row r="4" spans="1:6" ht="20.100000000000001" customHeight="1">
      <c r="A4" s="29"/>
      <c r="B4" s="26"/>
      <c r="C4" s="27"/>
      <c r="D4" s="28"/>
      <c r="E4" s="13"/>
      <c r="F4" s="13"/>
    </row>
    <row r="5" spans="1:6" ht="20.100000000000001" customHeight="1">
      <c r="A5" s="30"/>
      <c r="B5" s="26"/>
      <c r="C5" s="27"/>
      <c r="D5" s="31"/>
      <c r="E5" s="13"/>
      <c r="F5" s="13"/>
    </row>
    <row r="6" spans="1:6" ht="20.100000000000001" customHeight="1">
      <c r="A6" s="32"/>
      <c r="B6" s="26"/>
      <c r="C6" s="27"/>
      <c r="D6" s="28"/>
      <c r="E6" s="13"/>
      <c r="F6" s="13"/>
    </row>
    <row r="7" spans="1:6" ht="20.100000000000001" customHeight="1">
      <c r="A7" s="32"/>
      <c r="B7" s="26"/>
      <c r="C7" s="27"/>
      <c r="D7" s="31"/>
      <c r="E7" s="13"/>
      <c r="F7" s="13"/>
    </row>
    <row r="8" spans="1:6" ht="20.100000000000001" customHeight="1">
      <c r="A8" s="32"/>
      <c r="B8" s="26"/>
      <c r="C8" s="27"/>
      <c r="D8" s="31"/>
      <c r="E8" s="13"/>
      <c r="F8" s="13"/>
    </row>
    <row r="9" spans="1:6" ht="20.100000000000001" customHeight="1">
      <c r="A9" s="32"/>
      <c r="B9" s="26"/>
      <c r="C9" s="27"/>
      <c r="D9" s="28"/>
      <c r="E9" s="13"/>
      <c r="F9" s="13"/>
    </row>
    <row r="10" spans="1:6" ht="20.100000000000001" customHeight="1">
      <c r="A10" s="32"/>
      <c r="B10" s="26"/>
      <c r="C10" s="27"/>
      <c r="D10" s="28"/>
      <c r="E10" s="13"/>
      <c r="F10" s="13"/>
    </row>
    <row r="11" spans="1:6" ht="20.100000000000001" customHeight="1">
      <c r="A11" s="33"/>
      <c r="B11" s="26"/>
      <c r="C11" s="27"/>
      <c r="D11" s="28"/>
      <c r="E11" s="13"/>
      <c r="F11" s="13"/>
    </row>
    <row r="12" spans="1:6" ht="20.100000000000001" customHeight="1">
      <c r="A12" s="1"/>
      <c r="B12" s="26"/>
      <c r="C12" s="27"/>
      <c r="D12" s="28"/>
      <c r="E12" s="13"/>
      <c r="F12" s="13"/>
    </row>
    <row r="13" spans="1:6" ht="20.100000000000001" customHeight="1">
      <c r="A13" s="1"/>
      <c r="B13" s="26"/>
      <c r="C13" s="27"/>
      <c r="D13" s="28"/>
      <c r="E13" s="13"/>
      <c r="F13" s="13"/>
    </row>
    <row r="14" spans="1:6" ht="20.100000000000001" customHeight="1">
      <c r="A14" s="34"/>
      <c r="B14" s="26"/>
      <c r="C14" s="27"/>
      <c r="D14" s="28"/>
      <c r="E14" s="13"/>
      <c r="F14" s="13"/>
    </row>
    <row r="15" spans="1:6" ht="20.100000000000001" customHeight="1">
      <c r="A15" s="1"/>
      <c r="B15" s="26"/>
      <c r="C15" s="27"/>
      <c r="D15" s="28"/>
      <c r="E15" s="13"/>
      <c r="F15" s="13"/>
    </row>
    <row r="16" spans="1:6" ht="20.100000000000001" customHeight="1">
      <c r="A16" s="5"/>
      <c r="B16" s="26"/>
      <c r="C16" s="27"/>
      <c r="D16" s="28"/>
      <c r="E16" s="13"/>
      <c r="F16" s="13"/>
    </row>
    <row r="17" spans="1:6" ht="20.100000000000001" customHeight="1">
      <c r="A17" s="34"/>
      <c r="B17" s="26"/>
      <c r="C17" s="27"/>
      <c r="D17" s="28"/>
      <c r="E17" s="13"/>
      <c r="F17" s="13"/>
    </row>
    <row r="18" spans="1:6" ht="20.100000000000001" customHeight="1">
      <c r="A18" s="1"/>
      <c r="B18" s="26"/>
      <c r="C18" s="27"/>
      <c r="D18" s="28"/>
      <c r="E18" s="13"/>
      <c r="F18" s="13"/>
    </row>
    <row r="19" spans="1:6" ht="20.100000000000001" customHeight="1">
      <c r="A19" s="34"/>
      <c r="B19" s="26"/>
      <c r="C19" s="27"/>
      <c r="D19" s="28"/>
      <c r="E19" s="13"/>
      <c r="F19" s="13"/>
    </row>
    <row r="20" spans="1:6" ht="20.100000000000001" customHeight="1">
      <c r="A20" s="1"/>
      <c r="B20" s="26"/>
      <c r="C20" s="27"/>
      <c r="D20" s="28"/>
      <c r="E20" s="13"/>
      <c r="F20" s="13"/>
    </row>
    <row r="21" spans="1:6" ht="20.100000000000001" customHeight="1">
      <c r="A21" s="2"/>
      <c r="B21" s="26"/>
      <c r="C21" s="27"/>
      <c r="D21" s="28"/>
      <c r="E21" s="13"/>
      <c r="F21" s="13"/>
    </row>
    <row r="22" spans="1:6" ht="20.100000000000001" customHeight="1">
      <c r="A22" s="1"/>
      <c r="B22" s="26"/>
      <c r="C22" s="27"/>
      <c r="D22" s="28"/>
      <c r="E22" s="13"/>
      <c r="F22" s="13"/>
    </row>
    <row r="23" spans="1:6" ht="20.100000000000001" customHeight="1">
      <c r="A23" s="1"/>
      <c r="B23" s="26"/>
      <c r="C23" s="27"/>
      <c r="D23" s="28"/>
      <c r="E23" s="13"/>
      <c r="F23" s="13"/>
    </row>
    <row r="24" spans="1:6" ht="20.100000000000001" customHeight="1">
      <c r="A24" s="1"/>
      <c r="B24" s="26"/>
      <c r="C24" s="27"/>
      <c r="D24" s="28"/>
      <c r="E24" s="13"/>
      <c r="F24" s="13"/>
    </row>
    <row r="25" spans="1:6" ht="20.100000000000001" customHeight="1">
      <c r="A25" s="1"/>
      <c r="B25" s="26"/>
      <c r="C25" s="27"/>
      <c r="D25" s="28"/>
      <c r="E25" s="13"/>
      <c r="F25" s="13"/>
    </row>
    <row r="26" spans="1:6" ht="20.100000000000001" customHeight="1">
      <c r="A26" s="1"/>
      <c r="B26" s="26"/>
      <c r="C26" s="27"/>
      <c r="D26" s="28"/>
      <c r="E26" s="13"/>
      <c r="F26" s="13"/>
    </row>
    <row r="27" spans="1:6" ht="20.100000000000001" customHeight="1">
      <c r="A27" s="1"/>
      <c r="B27" s="26"/>
      <c r="C27" s="27"/>
      <c r="D27" s="28"/>
      <c r="E27" s="13"/>
      <c r="F27" s="13"/>
    </row>
    <row r="28" spans="1:6" ht="20.100000000000001" customHeight="1">
      <c r="A28" s="34"/>
      <c r="B28" s="26"/>
      <c r="C28" s="27"/>
      <c r="D28" s="28"/>
      <c r="E28" s="13"/>
      <c r="F28" s="13"/>
    </row>
    <row r="29" spans="1:6" ht="20.100000000000001" customHeight="1">
      <c r="A29" s="2"/>
      <c r="B29" s="26"/>
      <c r="C29" s="27"/>
      <c r="D29" s="28"/>
      <c r="E29" s="13"/>
      <c r="F29" s="13"/>
    </row>
    <row r="30" spans="1:6" ht="20.100000000000001" customHeight="1">
      <c r="A30" s="1"/>
      <c r="B30" s="26"/>
      <c r="C30" s="27"/>
      <c r="D30" s="28"/>
      <c r="E30" s="13"/>
      <c r="F30" s="13"/>
    </row>
    <row r="31" spans="1:6" ht="20.100000000000001" customHeight="1">
      <c r="A31" s="35" t="s">
        <v>310</v>
      </c>
      <c r="B31" s="26">
        <f>SUM(B3:B30)</f>
        <v>0</v>
      </c>
      <c r="C31" s="26">
        <f>SUM(C3:C30)</f>
        <v>0</v>
      </c>
      <c r="D31" s="26">
        <f>SUM(D3:D30)</f>
        <v>0</v>
      </c>
      <c r="E31" s="26">
        <f>SUM(E3:E30)</f>
        <v>0</v>
      </c>
      <c r="F31" s="26">
        <f>SUM(F3:F30)</f>
        <v>0</v>
      </c>
    </row>
    <row r="32" spans="1:6" ht="20.100000000000001" customHeight="1">
      <c r="A32" s="1"/>
      <c r="B32" s="26"/>
      <c r="C32" s="36"/>
      <c r="D32" s="37"/>
      <c r="E32" s="13"/>
      <c r="F32" s="13"/>
    </row>
    <row r="33" spans="1:6" ht="20.100000000000001" customHeight="1">
      <c r="A33" s="1"/>
      <c r="B33" s="26"/>
      <c r="C33" s="36"/>
      <c r="D33" s="37"/>
      <c r="E33" s="13"/>
      <c r="F33" s="13"/>
    </row>
    <row r="34" spans="1:6" ht="20.100000000000001" customHeight="1">
      <c r="A34" s="1"/>
      <c r="B34" s="26"/>
      <c r="C34" s="36"/>
      <c r="D34" s="38"/>
      <c r="E34" s="13"/>
      <c r="F34" s="13"/>
    </row>
    <row r="35" spans="1:6" ht="20.100000000000001" customHeight="1">
      <c r="A35" s="1"/>
      <c r="B35" s="26"/>
      <c r="C35" s="36"/>
      <c r="D35" s="37"/>
      <c r="E35" s="13"/>
      <c r="F35" s="13"/>
    </row>
    <row r="36" spans="1:6" ht="20.100000000000001" customHeight="1">
      <c r="A36" s="1"/>
      <c r="B36" s="26"/>
      <c r="C36" s="36"/>
      <c r="D36" s="38"/>
      <c r="E36" s="13"/>
      <c r="F36" s="13"/>
    </row>
    <row r="37" spans="1:6" ht="20.100000000000001" customHeight="1">
      <c r="A37" s="39" t="s">
        <v>311</v>
      </c>
      <c r="B37" s="36">
        <f>SUM(B31:B36)</f>
        <v>0</v>
      </c>
      <c r="C37" s="36">
        <f>SUM(C31:C36)</f>
        <v>0</v>
      </c>
      <c r="D37" s="36">
        <f>SUM(D31:D36)</f>
        <v>0</v>
      </c>
      <c r="E37" s="36">
        <f>SUM(E31:E36)</f>
        <v>0</v>
      </c>
      <c r="F37" s="36">
        <f>SUM(F31:F36)</f>
        <v>0</v>
      </c>
    </row>
  </sheetData>
  <sheetProtection selectLockedCells="1" selectUnlockedCells="1"/>
  <mergeCells count="2">
    <mergeCell ref="B1:C1"/>
    <mergeCell ref="D1:F1"/>
  </mergeCells>
  <phoneticPr fontId="28" type="noConversion"/>
  <pageMargins left="0.74791666666666667" right="0.74791666666666667" top="0.92847222222222214" bottom="0.98402777777777772" header="0.51180555555555551" footer="0.51180555555555551"/>
  <pageSetup paperSize="9" firstPageNumber="0" orientation="portrait" horizontalDpi="300" verticalDpi="300"/>
  <headerFooter alignWithMargins="0">
    <oddHeader>&amp;L&amp;"Times New Roman,Normál"&amp;14Hegyeshalom Nagyközségi Önkormányzat&amp;C&amp;"Times New Roman,Normál"&amp;14Áthúzódó kötelezettség vállalások2014. terv&amp;R&amp;"Arial CE,Általános"&amp;12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35"/>
  <sheetViews>
    <sheetView zoomScale="80" zoomScaleNormal="80" workbookViewId="0">
      <pane ySplit="3" topLeftCell="A103" activePane="bottomLeft" state="frozen"/>
      <selection activeCell="J16" sqref="J16"/>
      <selection pane="bottomLeft" activeCell="K124" sqref="K124"/>
    </sheetView>
  </sheetViews>
  <sheetFormatPr defaultColWidth="7.140625" defaultRowHeight="15.75"/>
  <cols>
    <col min="1" max="1" width="7.28515625" style="442" bestFit="1" customWidth="1"/>
    <col min="2" max="2" width="64.5703125" style="442" bestFit="1" customWidth="1"/>
    <col min="3" max="3" width="18" style="970" bestFit="1" customWidth="1"/>
    <col min="4" max="5" width="18" style="971" bestFit="1" customWidth="1"/>
    <col min="6" max="6" width="20.85546875" style="971" customWidth="1"/>
    <col min="7" max="7" width="17.5703125" style="971" customWidth="1"/>
    <col min="8" max="16384" width="7.140625" style="442"/>
  </cols>
  <sheetData>
    <row r="1" spans="1:7">
      <c r="A1" s="1713" t="s">
        <v>95</v>
      </c>
      <c r="B1" s="1710" t="s">
        <v>635</v>
      </c>
      <c r="C1" s="1725" t="s">
        <v>503</v>
      </c>
      <c r="D1" s="1722" t="s">
        <v>525</v>
      </c>
      <c r="E1" s="1720" t="s">
        <v>526</v>
      </c>
      <c r="F1" s="1718" t="s">
        <v>527</v>
      </c>
      <c r="G1" s="1716" t="s">
        <v>528</v>
      </c>
    </row>
    <row r="2" spans="1:7">
      <c r="A2" s="1714"/>
      <c r="B2" s="1711"/>
      <c r="C2" s="1726"/>
      <c r="D2" s="1723"/>
      <c r="E2" s="1659"/>
      <c r="F2" s="1656"/>
      <c r="G2" s="1643"/>
    </row>
    <row r="3" spans="1:7" ht="16.5" thickBot="1">
      <c r="A3" s="1715"/>
      <c r="B3" s="1712"/>
      <c r="C3" s="1727"/>
      <c r="D3" s="1724"/>
      <c r="E3" s="1721"/>
      <c r="F3" s="1719"/>
      <c r="G3" s="1717"/>
    </row>
    <row r="4" spans="1:7">
      <c r="A4" s="370" t="s">
        <v>192</v>
      </c>
      <c r="B4" s="524" t="s">
        <v>193</v>
      </c>
      <c r="C4" s="906">
        <v>3000000</v>
      </c>
      <c r="D4" s="907">
        <v>3148998</v>
      </c>
      <c r="E4" s="908">
        <v>1484503</v>
      </c>
      <c r="F4" s="1424">
        <v>3291474</v>
      </c>
      <c r="G4" s="1425">
        <v>2984503</v>
      </c>
    </row>
    <row r="5" spans="1:7">
      <c r="A5" s="371" t="s">
        <v>194</v>
      </c>
      <c r="B5" s="523" t="s">
        <v>195</v>
      </c>
      <c r="C5" s="909">
        <v>250000</v>
      </c>
      <c r="D5" s="910">
        <v>250000</v>
      </c>
      <c r="E5" s="911"/>
      <c r="F5" s="1426">
        <v>357523</v>
      </c>
      <c r="G5" s="1427">
        <v>273500</v>
      </c>
    </row>
    <row r="6" spans="1:7">
      <c r="A6" s="371" t="s">
        <v>196</v>
      </c>
      <c r="B6" s="523" t="s">
        <v>197</v>
      </c>
      <c r="C6" s="909"/>
      <c r="D6" s="910"/>
      <c r="E6" s="911"/>
      <c r="F6" s="1426"/>
      <c r="G6" s="1427"/>
    </row>
    <row r="7" spans="1:7">
      <c r="A7" s="371" t="s">
        <v>198</v>
      </c>
      <c r="B7" s="523" t="s">
        <v>199</v>
      </c>
      <c r="C7" s="909"/>
      <c r="D7" s="910"/>
      <c r="E7" s="911"/>
      <c r="F7" s="1426"/>
      <c r="G7" s="1427"/>
    </row>
    <row r="8" spans="1:7">
      <c r="A8" s="371" t="s">
        <v>200</v>
      </c>
      <c r="B8" s="523" t="s">
        <v>201</v>
      </c>
      <c r="C8" s="909"/>
      <c r="D8" s="910"/>
      <c r="E8" s="911"/>
      <c r="F8" s="1426"/>
      <c r="G8" s="1427"/>
    </row>
    <row r="9" spans="1:7">
      <c r="A9" s="371" t="s">
        <v>202</v>
      </c>
      <c r="B9" s="523" t="s">
        <v>203</v>
      </c>
      <c r="C9" s="909">
        <v>148700</v>
      </c>
      <c r="D9" s="910">
        <v>148700</v>
      </c>
      <c r="E9" s="911">
        <v>148700</v>
      </c>
      <c r="F9" s="1426">
        <v>148700</v>
      </c>
      <c r="G9" s="1427">
        <v>148700</v>
      </c>
    </row>
    <row r="10" spans="1:7">
      <c r="A10" s="371" t="s">
        <v>204</v>
      </c>
      <c r="B10" s="523" t="s">
        <v>401</v>
      </c>
      <c r="C10" s="909"/>
      <c r="D10" s="910"/>
      <c r="E10" s="911"/>
      <c r="F10" s="1426"/>
      <c r="G10" s="1427"/>
    </row>
    <row r="11" spans="1:7">
      <c r="A11" s="371" t="s">
        <v>206</v>
      </c>
      <c r="B11" s="523" t="s">
        <v>207</v>
      </c>
      <c r="C11" s="909"/>
      <c r="D11" s="910"/>
      <c r="E11" s="911"/>
      <c r="F11" s="1426"/>
      <c r="G11" s="1427"/>
    </row>
    <row r="12" spans="1:7">
      <c r="A12" s="371" t="s">
        <v>208</v>
      </c>
      <c r="B12" s="523" t="s">
        <v>209</v>
      </c>
      <c r="C12" s="909">
        <v>12000</v>
      </c>
      <c r="D12" s="910">
        <v>12000</v>
      </c>
      <c r="E12" s="911"/>
      <c r="F12" s="1426">
        <v>12000</v>
      </c>
      <c r="G12" s="1427">
        <v>12000</v>
      </c>
    </row>
    <row r="13" spans="1:7">
      <c r="A13" s="371" t="s">
        <v>210</v>
      </c>
      <c r="B13" s="523" t="s">
        <v>211</v>
      </c>
      <c r="C13" s="909"/>
      <c r="D13" s="910"/>
      <c r="E13" s="911"/>
      <c r="F13" s="1426"/>
      <c r="G13" s="1427"/>
    </row>
    <row r="14" spans="1:7">
      <c r="A14" s="386" t="s">
        <v>212</v>
      </c>
      <c r="B14" s="530" t="s">
        <v>606</v>
      </c>
      <c r="C14" s="912">
        <f>SUM(C4:C13)</f>
        <v>3410700</v>
      </c>
      <c r="D14" s="913">
        <f t="shared" ref="D14:G14" si="0">SUM(D4:D13)</f>
        <v>3559698</v>
      </c>
      <c r="E14" s="914">
        <f t="shared" si="0"/>
        <v>1633203</v>
      </c>
      <c r="F14" s="915">
        <f t="shared" si="0"/>
        <v>3809697</v>
      </c>
      <c r="G14" s="916">
        <f t="shared" si="0"/>
        <v>3418703</v>
      </c>
    </row>
    <row r="15" spans="1:7">
      <c r="A15" s="371" t="s">
        <v>213</v>
      </c>
      <c r="B15" s="523" t="s">
        <v>214</v>
      </c>
      <c r="C15" s="909"/>
      <c r="D15" s="910"/>
      <c r="E15" s="911"/>
      <c r="F15" s="1426"/>
      <c r="G15" s="1427"/>
    </row>
    <row r="16" spans="1:7">
      <c r="A16" s="371" t="s">
        <v>215</v>
      </c>
      <c r="B16" s="523" t="s">
        <v>297</v>
      </c>
      <c r="C16" s="909"/>
      <c r="D16" s="910"/>
      <c r="E16" s="911"/>
      <c r="F16" s="1426"/>
      <c r="G16" s="1427"/>
    </row>
    <row r="17" spans="1:7">
      <c r="A17" s="371" t="s">
        <v>217</v>
      </c>
      <c r="B17" s="523" t="s">
        <v>218</v>
      </c>
      <c r="C17" s="909"/>
      <c r="D17" s="910"/>
      <c r="E17" s="911"/>
      <c r="F17" s="1426"/>
      <c r="G17" s="1427"/>
    </row>
    <row r="18" spans="1:7">
      <c r="A18" s="386" t="s">
        <v>219</v>
      </c>
      <c r="B18" s="530" t="s">
        <v>607</v>
      </c>
      <c r="C18" s="912">
        <f>SUM(C15:C17)</f>
        <v>0</v>
      </c>
      <c r="D18" s="913">
        <f t="shared" ref="D18:G18" si="1">SUM(D15:D17)</f>
        <v>0</v>
      </c>
      <c r="E18" s="914">
        <f t="shared" si="1"/>
        <v>0</v>
      </c>
      <c r="F18" s="915">
        <f t="shared" si="1"/>
        <v>0</v>
      </c>
      <c r="G18" s="916">
        <f t="shared" si="1"/>
        <v>0</v>
      </c>
    </row>
    <row r="19" spans="1:7">
      <c r="A19" s="392" t="s">
        <v>5</v>
      </c>
      <c r="B19" s="531" t="s">
        <v>220</v>
      </c>
      <c r="C19" s="917">
        <f>C14+C18</f>
        <v>3410700</v>
      </c>
      <c r="D19" s="918">
        <f>SUM(D18,D14)</f>
        <v>3559698</v>
      </c>
      <c r="E19" s="919">
        <f t="shared" ref="E19:G19" si="2">SUM(E18,E14)</f>
        <v>1633203</v>
      </c>
      <c r="F19" s="920">
        <f t="shared" si="2"/>
        <v>3809697</v>
      </c>
      <c r="G19" s="921">
        <f t="shared" si="2"/>
        <v>3418703</v>
      </c>
    </row>
    <row r="20" spans="1:7">
      <c r="A20" s="371" t="s">
        <v>221</v>
      </c>
      <c r="B20" s="289" t="s">
        <v>222</v>
      </c>
      <c r="C20" s="909">
        <v>636090</v>
      </c>
      <c r="D20" s="910">
        <v>716446</v>
      </c>
      <c r="E20" s="911">
        <v>318475</v>
      </c>
      <c r="F20" s="1426">
        <v>760696</v>
      </c>
      <c r="G20" s="1427">
        <v>654325</v>
      </c>
    </row>
    <row r="21" spans="1:7">
      <c r="A21" s="371" t="s">
        <v>223</v>
      </c>
      <c r="B21" s="289" t="s">
        <v>224</v>
      </c>
      <c r="C21" s="909">
        <v>28996</v>
      </c>
      <c r="D21" s="910"/>
      <c r="E21" s="911"/>
      <c r="F21" s="1426"/>
      <c r="G21" s="1427"/>
    </row>
    <row r="22" spans="1:7">
      <c r="A22" s="371" t="s">
        <v>225</v>
      </c>
      <c r="B22" s="289" t="s">
        <v>402</v>
      </c>
      <c r="C22" s="909">
        <v>22305</v>
      </c>
      <c r="D22" s="910"/>
      <c r="E22" s="911"/>
      <c r="F22" s="1426"/>
      <c r="G22" s="1427"/>
    </row>
    <row r="23" spans="1:7">
      <c r="A23" s="371" t="s">
        <v>227</v>
      </c>
      <c r="B23" s="289" t="s">
        <v>228</v>
      </c>
      <c r="C23" s="909"/>
      <c r="D23" s="910"/>
      <c r="E23" s="911">
        <v>22305</v>
      </c>
      <c r="F23" s="1426"/>
      <c r="G23" s="1427">
        <v>22305</v>
      </c>
    </row>
    <row r="24" spans="1:7">
      <c r="A24" s="392" t="s">
        <v>9</v>
      </c>
      <c r="B24" s="531" t="s">
        <v>229</v>
      </c>
      <c r="C24" s="917">
        <f>SUM(C20:C23)</f>
        <v>687391</v>
      </c>
      <c r="D24" s="918">
        <f t="shared" ref="D24:G24" si="3">SUM(D20:D23)</f>
        <v>716446</v>
      </c>
      <c r="E24" s="919">
        <f t="shared" si="3"/>
        <v>340780</v>
      </c>
      <c r="F24" s="920">
        <f t="shared" si="3"/>
        <v>760696</v>
      </c>
      <c r="G24" s="921">
        <f t="shared" si="3"/>
        <v>676630</v>
      </c>
    </row>
    <row r="25" spans="1:7">
      <c r="A25" s="371" t="s">
        <v>230</v>
      </c>
      <c r="B25" s="289" t="s">
        <v>231</v>
      </c>
      <c r="C25" s="909"/>
      <c r="D25" s="910"/>
      <c r="E25" s="911"/>
      <c r="F25" s="1426"/>
      <c r="G25" s="1427"/>
    </row>
    <row r="26" spans="1:7">
      <c r="A26" s="371" t="s">
        <v>232</v>
      </c>
      <c r="B26" s="523" t="s">
        <v>233</v>
      </c>
      <c r="C26" s="909">
        <v>680000</v>
      </c>
      <c r="D26" s="910">
        <v>950000</v>
      </c>
      <c r="E26" s="911">
        <v>238337</v>
      </c>
      <c r="F26" s="1426">
        <v>941200</v>
      </c>
      <c r="G26" s="1427">
        <v>857981</v>
      </c>
    </row>
    <row r="27" spans="1:7">
      <c r="A27" s="397" t="s">
        <v>234</v>
      </c>
      <c r="B27" s="528" t="s">
        <v>235</v>
      </c>
      <c r="C27" s="922">
        <f>SUM(C25:C26)</f>
        <v>680000</v>
      </c>
      <c r="D27" s="923">
        <f t="shared" ref="D27:G27" si="4">SUM(D25:D26)</f>
        <v>950000</v>
      </c>
      <c r="E27" s="924">
        <f t="shared" si="4"/>
        <v>238337</v>
      </c>
      <c r="F27" s="925">
        <f t="shared" si="4"/>
        <v>941200</v>
      </c>
      <c r="G27" s="926">
        <f t="shared" si="4"/>
        <v>857981</v>
      </c>
    </row>
    <row r="28" spans="1:7">
      <c r="A28" s="371" t="s">
        <v>236</v>
      </c>
      <c r="B28" s="523" t="s">
        <v>237</v>
      </c>
      <c r="C28" s="909"/>
      <c r="D28" s="910"/>
      <c r="E28" s="911"/>
      <c r="F28" s="1426"/>
      <c r="G28" s="1427"/>
    </row>
    <row r="29" spans="1:7">
      <c r="A29" s="371" t="s">
        <v>238</v>
      </c>
      <c r="B29" s="523" t="s">
        <v>442</v>
      </c>
      <c r="C29" s="909">
        <v>60000</v>
      </c>
      <c r="D29" s="910"/>
      <c r="E29" s="911"/>
      <c r="F29" s="1426"/>
      <c r="G29" s="1427"/>
    </row>
    <row r="30" spans="1:7">
      <c r="A30" s="371" t="s">
        <v>403</v>
      </c>
      <c r="B30" s="523" t="s">
        <v>404</v>
      </c>
      <c r="C30" s="909">
        <v>270000</v>
      </c>
      <c r="D30" s="910"/>
      <c r="E30" s="911"/>
      <c r="F30" s="1426"/>
      <c r="G30" s="1427"/>
    </row>
    <row r="31" spans="1:7">
      <c r="A31" s="371" t="s">
        <v>242</v>
      </c>
      <c r="B31" s="523" t="s">
        <v>243</v>
      </c>
      <c r="C31" s="909"/>
      <c r="D31" s="910"/>
      <c r="E31" s="911"/>
      <c r="F31" s="1426"/>
      <c r="G31" s="1427"/>
    </row>
    <row r="32" spans="1:7">
      <c r="A32" s="371" t="s">
        <v>244</v>
      </c>
      <c r="B32" s="289" t="s">
        <v>245</v>
      </c>
      <c r="C32" s="909">
        <v>100000</v>
      </c>
      <c r="D32" s="910">
        <v>160000</v>
      </c>
      <c r="E32" s="911">
        <v>54602</v>
      </c>
      <c r="F32" s="1426">
        <v>168800</v>
      </c>
      <c r="G32" s="1427">
        <v>168749</v>
      </c>
    </row>
    <row r="33" spans="1:7">
      <c r="A33" s="371" t="s">
        <v>246</v>
      </c>
      <c r="B33" s="523" t="s">
        <v>247</v>
      </c>
      <c r="C33" s="909"/>
      <c r="D33" s="910"/>
      <c r="E33" s="911"/>
      <c r="F33" s="1426"/>
      <c r="G33" s="1427"/>
    </row>
    <row r="34" spans="1:7">
      <c r="A34" s="402" t="s">
        <v>240</v>
      </c>
      <c r="B34" s="529" t="s">
        <v>608</v>
      </c>
      <c r="C34" s="922">
        <f>SUM(C28:C33)</f>
        <v>430000</v>
      </c>
      <c r="D34" s="923">
        <f t="shared" ref="D34:G34" si="5">SUM(D28:D33)</f>
        <v>160000</v>
      </c>
      <c r="E34" s="924">
        <f t="shared" si="5"/>
        <v>54602</v>
      </c>
      <c r="F34" s="925">
        <f t="shared" si="5"/>
        <v>168800</v>
      </c>
      <c r="G34" s="926">
        <f t="shared" si="5"/>
        <v>168749</v>
      </c>
    </row>
    <row r="35" spans="1:7">
      <c r="A35" s="386" t="s">
        <v>248</v>
      </c>
      <c r="B35" s="530" t="s">
        <v>611</v>
      </c>
      <c r="C35" s="912">
        <f>SUM(C27,C34)</f>
        <v>1110000</v>
      </c>
      <c r="D35" s="913">
        <f t="shared" ref="D35:G35" si="6">SUM(D27,D34)</f>
        <v>1110000</v>
      </c>
      <c r="E35" s="914">
        <f t="shared" si="6"/>
        <v>292939</v>
      </c>
      <c r="F35" s="915">
        <f t="shared" si="6"/>
        <v>1110000</v>
      </c>
      <c r="G35" s="916">
        <f t="shared" si="6"/>
        <v>1026730</v>
      </c>
    </row>
    <row r="36" spans="1:7">
      <c r="A36" s="371" t="s">
        <v>249</v>
      </c>
      <c r="B36" s="523" t="s">
        <v>250</v>
      </c>
      <c r="C36" s="927">
        <v>67320</v>
      </c>
      <c r="D36" s="910">
        <v>67320</v>
      </c>
      <c r="E36" s="911">
        <v>7380</v>
      </c>
      <c r="F36" s="1426">
        <v>101360</v>
      </c>
      <c r="G36" s="1427">
        <v>81380</v>
      </c>
    </row>
    <row r="37" spans="1:7">
      <c r="A37" s="371" t="s">
        <v>251</v>
      </c>
      <c r="B37" s="523" t="s">
        <v>300</v>
      </c>
      <c r="C37" s="927"/>
      <c r="D37" s="928"/>
      <c r="E37" s="929"/>
      <c r="F37" s="1426"/>
      <c r="G37" s="1427"/>
    </row>
    <row r="38" spans="1:7">
      <c r="A38" s="371" t="s">
        <v>609</v>
      </c>
      <c r="B38" s="523" t="s">
        <v>253</v>
      </c>
      <c r="C38" s="927"/>
      <c r="D38" s="930"/>
      <c r="E38" s="931"/>
      <c r="F38" s="1428"/>
      <c r="G38" s="1429"/>
    </row>
    <row r="39" spans="1:7">
      <c r="A39" s="386" t="s">
        <v>254</v>
      </c>
      <c r="B39" s="530" t="s">
        <v>622</v>
      </c>
      <c r="C39" s="912">
        <f>SUM(C36:C38)</f>
        <v>67320</v>
      </c>
      <c r="D39" s="913">
        <f t="shared" ref="D39:G39" si="7">SUM(D36:D38)</f>
        <v>67320</v>
      </c>
      <c r="E39" s="914">
        <f t="shared" si="7"/>
        <v>7380</v>
      </c>
      <c r="F39" s="915">
        <f t="shared" si="7"/>
        <v>101360</v>
      </c>
      <c r="G39" s="916">
        <f t="shared" si="7"/>
        <v>81380</v>
      </c>
    </row>
    <row r="40" spans="1:7">
      <c r="A40" s="371" t="s">
        <v>255</v>
      </c>
      <c r="B40" s="523" t="s">
        <v>256</v>
      </c>
      <c r="C40" s="927">
        <v>100000</v>
      </c>
      <c r="D40" s="910">
        <v>100000</v>
      </c>
      <c r="E40" s="911">
        <v>27495</v>
      </c>
      <c r="F40" s="1426">
        <v>100000</v>
      </c>
      <c r="G40" s="1427">
        <v>27495</v>
      </c>
    </row>
    <row r="41" spans="1:7">
      <c r="A41" s="371" t="s">
        <v>255</v>
      </c>
      <c r="B41" s="523" t="s">
        <v>651</v>
      </c>
      <c r="C41" s="927"/>
      <c r="D41" s="910"/>
      <c r="E41" s="911"/>
      <c r="F41" s="1426"/>
      <c r="G41" s="1427"/>
    </row>
    <row r="42" spans="1:7">
      <c r="A42" s="371" t="s">
        <v>636</v>
      </c>
      <c r="B42" s="523" t="s">
        <v>257</v>
      </c>
      <c r="C42" s="927"/>
      <c r="D42" s="910"/>
      <c r="E42" s="911"/>
      <c r="F42" s="1426"/>
      <c r="G42" s="1427"/>
    </row>
    <row r="43" spans="1:7">
      <c r="A43" s="371" t="s">
        <v>258</v>
      </c>
      <c r="B43" s="523" t="s">
        <v>259</v>
      </c>
      <c r="C43" s="927"/>
      <c r="D43" s="910"/>
      <c r="E43" s="911"/>
      <c r="F43" s="1426"/>
      <c r="G43" s="1427"/>
    </row>
    <row r="44" spans="1:7">
      <c r="A44" s="371" t="s">
        <v>260</v>
      </c>
      <c r="B44" s="523" t="s">
        <v>261</v>
      </c>
      <c r="C44" s="927"/>
      <c r="D44" s="910"/>
      <c r="E44" s="911"/>
      <c r="F44" s="1426"/>
      <c r="G44" s="1427"/>
    </row>
    <row r="45" spans="1:7">
      <c r="A45" s="371" t="s">
        <v>262</v>
      </c>
      <c r="B45" s="523" t="s">
        <v>263</v>
      </c>
      <c r="C45" s="927"/>
      <c r="D45" s="910"/>
      <c r="E45" s="911"/>
      <c r="F45" s="1426"/>
      <c r="G45" s="1427"/>
    </row>
    <row r="46" spans="1:7">
      <c r="A46" s="371" t="s">
        <v>264</v>
      </c>
      <c r="B46" s="523" t="s">
        <v>301</v>
      </c>
      <c r="C46" s="927"/>
      <c r="D46" s="910"/>
      <c r="E46" s="911"/>
      <c r="F46" s="1426"/>
      <c r="G46" s="1427"/>
    </row>
    <row r="47" spans="1:7">
      <c r="A47" s="371" t="s">
        <v>266</v>
      </c>
      <c r="B47" s="523" t="s">
        <v>302</v>
      </c>
      <c r="C47" s="927">
        <v>215000</v>
      </c>
      <c r="D47" s="910">
        <v>213544</v>
      </c>
      <c r="E47" s="911">
        <v>67173</v>
      </c>
      <c r="F47" s="1426">
        <v>179504</v>
      </c>
      <c r="G47" s="1427">
        <v>133740</v>
      </c>
    </row>
    <row r="48" spans="1:7">
      <c r="A48" s="371" t="s">
        <v>266</v>
      </c>
      <c r="B48" s="523" t="s">
        <v>653</v>
      </c>
      <c r="C48" s="927"/>
      <c r="D48" s="932"/>
      <c r="E48" s="933"/>
      <c r="F48" s="1428"/>
      <c r="G48" s="1429"/>
    </row>
    <row r="49" spans="1:7">
      <c r="A49" s="386" t="s">
        <v>610</v>
      </c>
      <c r="B49" s="530" t="s">
        <v>613</v>
      </c>
      <c r="C49" s="912">
        <f>SUM(C40:C48)</f>
        <v>315000</v>
      </c>
      <c r="D49" s="913">
        <f t="shared" ref="D49:G49" si="8">SUM(D40:D48)</f>
        <v>313544</v>
      </c>
      <c r="E49" s="914">
        <f t="shared" si="8"/>
        <v>94668</v>
      </c>
      <c r="F49" s="915">
        <f t="shared" si="8"/>
        <v>279504</v>
      </c>
      <c r="G49" s="916">
        <f t="shared" si="8"/>
        <v>161235</v>
      </c>
    </row>
    <row r="50" spans="1:7">
      <c r="A50" s="371" t="s">
        <v>268</v>
      </c>
      <c r="B50" s="523" t="s">
        <v>269</v>
      </c>
      <c r="C50" s="927">
        <v>120000</v>
      </c>
      <c r="D50" s="910">
        <v>120000</v>
      </c>
      <c r="E50" s="911">
        <v>36560</v>
      </c>
      <c r="F50" s="1426">
        <v>120000</v>
      </c>
      <c r="G50" s="1427">
        <v>69522</v>
      </c>
    </row>
    <row r="51" spans="1:7">
      <c r="A51" s="371" t="s">
        <v>270</v>
      </c>
      <c r="B51" s="523" t="s">
        <v>271</v>
      </c>
      <c r="C51" s="927"/>
      <c r="D51" s="910"/>
      <c r="E51" s="911"/>
      <c r="F51" s="1426"/>
      <c r="G51" s="1427"/>
    </row>
    <row r="52" spans="1:7">
      <c r="A52" s="371" t="s">
        <v>272</v>
      </c>
      <c r="B52" s="523" t="s">
        <v>273</v>
      </c>
      <c r="C52" s="927"/>
      <c r="D52" s="910"/>
      <c r="E52" s="911"/>
      <c r="F52" s="1426"/>
      <c r="G52" s="1427"/>
    </row>
    <row r="53" spans="1:7">
      <c r="A53" s="386" t="s">
        <v>274</v>
      </c>
      <c r="B53" s="530" t="s">
        <v>623</v>
      </c>
      <c r="C53" s="912">
        <f>SUM(C50:C52)</f>
        <v>120000</v>
      </c>
      <c r="D53" s="913">
        <f t="shared" ref="D53:G53" si="9">SUM(D50:D52)</f>
        <v>120000</v>
      </c>
      <c r="E53" s="914">
        <f t="shared" si="9"/>
        <v>36560</v>
      </c>
      <c r="F53" s="915">
        <f t="shared" si="9"/>
        <v>120000</v>
      </c>
      <c r="G53" s="916">
        <f t="shared" si="9"/>
        <v>69522</v>
      </c>
    </row>
    <row r="54" spans="1:7">
      <c r="A54" s="371" t="s">
        <v>275</v>
      </c>
      <c r="B54" s="523" t="s">
        <v>276</v>
      </c>
      <c r="C54" s="927">
        <v>234450</v>
      </c>
      <c r="D54" s="910">
        <v>234450</v>
      </c>
      <c r="E54" s="911">
        <v>47667</v>
      </c>
      <c r="F54" s="1426">
        <v>234450</v>
      </c>
      <c r="G54" s="1427">
        <v>116603</v>
      </c>
    </row>
    <row r="55" spans="1:7">
      <c r="A55" s="371" t="s">
        <v>277</v>
      </c>
      <c r="B55" s="523" t="s">
        <v>278</v>
      </c>
      <c r="C55" s="927"/>
      <c r="D55" s="910"/>
      <c r="E55" s="911"/>
      <c r="F55" s="1426"/>
      <c r="G55" s="1427"/>
    </row>
    <row r="56" spans="1:7">
      <c r="A56" s="371" t="s">
        <v>279</v>
      </c>
      <c r="B56" s="523" t="s">
        <v>280</v>
      </c>
      <c r="C56" s="927"/>
      <c r="D56" s="910"/>
      <c r="E56" s="911"/>
      <c r="F56" s="1426"/>
      <c r="G56" s="1427"/>
    </row>
    <row r="57" spans="1:7">
      <c r="A57" s="371" t="s">
        <v>281</v>
      </c>
      <c r="B57" s="289" t="s">
        <v>282</v>
      </c>
      <c r="C57" s="927"/>
      <c r="D57" s="910"/>
      <c r="E57" s="911"/>
      <c r="F57" s="1426"/>
      <c r="G57" s="1427"/>
    </row>
    <row r="58" spans="1:7">
      <c r="A58" s="371" t="s">
        <v>283</v>
      </c>
      <c r="B58" s="523" t="s">
        <v>284</v>
      </c>
      <c r="C58" s="815"/>
      <c r="D58" s="910">
        <v>1456</v>
      </c>
      <c r="E58" s="911"/>
      <c r="F58" s="1426">
        <v>1456</v>
      </c>
      <c r="G58" s="1427"/>
    </row>
    <row r="59" spans="1:7">
      <c r="A59" s="386" t="s">
        <v>285</v>
      </c>
      <c r="B59" s="530" t="s">
        <v>615</v>
      </c>
      <c r="C59" s="912">
        <f>SUM(C54:C58)</f>
        <v>234450</v>
      </c>
      <c r="D59" s="913">
        <f t="shared" ref="D59:G59" si="10">SUM(D54:D58)</f>
        <v>235906</v>
      </c>
      <c r="E59" s="914">
        <f t="shared" si="10"/>
        <v>47667</v>
      </c>
      <c r="F59" s="915">
        <f t="shared" si="10"/>
        <v>235906</v>
      </c>
      <c r="G59" s="916">
        <f t="shared" si="10"/>
        <v>116603</v>
      </c>
    </row>
    <row r="60" spans="1:7">
      <c r="A60" s="392" t="s">
        <v>13</v>
      </c>
      <c r="B60" s="531" t="s">
        <v>286</v>
      </c>
      <c r="C60" s="917">
        <f>SUM(C59,C53,C49,C39,C35)</f>
        <v>1846770</v>
      </c>
      <c r="D60" s="918">
        <f t="shared" ref="D60:G60" si="11">SUM(D59,D53,D49,D39,D35)</f>
        <v>1846770</v>
      </c>
      <c r="E60" s="919">
        <f t="shared" si="11"/>
        <v>479214</v>
      </c>
      <c r="F60" s="920">
        <f t="shared" si="11"/>
        <v>1846770</v>
      </c>
      <c r="G60" s="921">
        <f t="shared" si="11"/>
        <v>1455470</v>
      </c>
    </row>
    <row r="61" spans="1:7">
      <c r="A61" s="394" t="s">
        <v>17</v>
      </c>
      <c r="B61" s="531" t="s">
        <v>287</v>
      </c>
      <c r="C61" s="917"/>
      <c r="D61" s="934"/>
      <c r="E61" s="935"/>
      <c r="F61" s="1436"/>
      <c r="G61" s="1437"/>
    </row>
    <row r="62" spans="1:7">
      <c r="A62" s="372" t="s">
        <v>21</v>
      </c>
      <c r="B62" s="523" t="s">
        <v>22</v>
      </c>
      <c r="C62" s="927"/>
      <c r="D62" s="910"/>
      <c r="E62" s="911"/>
      <c r="F62" s="1426"/>
      <c r="G62" s="1427"/>
    </row>
    <row r="63" spans="1:7">
      <c r="A63" s="372" t="s">
        <v>25</v>
      </c>
      <c r="B63" s="523" t="s">
        <v>288</v>
      </c>
      <c r="C63" s="927"/>
      <c r="D63" s="910"/>
      <c r="E63" s="911"/>
      <c r="F63" s="1426"/>
      <c r="G63" s="1427"/>
    </row>
    <row r="64" spans="1:7">
      <c r="A64" s="372" t="s">
        <v>56</v>
      </c>
      <c r="B64" s="523" t="s">
        <v>29</v>
      </c>
      <c r="C64" s="927"/>
      <c r="D64" s="910"/>
      <c r="E64" s="911"/>
      <c r="F64" s="1426"/>
      <c r="G64" s="1427"/>
    </row>
    <row r="65" spans="1:7">
      <c r="A65" s="372" t="s">
        <v>660</v>
      </c>
      <c r="B65" s="523" t="s">
        <v>289</v>
      </c>
      <c r="C65" s="927"/>
      <c r="D65" s="910"/>
      <c r="E65" s="911"/>
      <c r="F65" s="1426"/>
      <c r="G65" s="1427"/>
    </row>
    <row r="66" spans="1:7">
      <c r="A66" s="392" t="s">
        <v>31</v>
      </c>
      <c r="B66" s="531" t="s">
        <v>184</v>
      </c>
      <c r="C66" s="917">
        <f>SUM(C62:C65)</f>
        <v>0</v>
      </c>
      <c r="D66" s="934">
        <f t="shared" ref="D66:G66" si="12">SUM(D62:D65)</f>
        <v>0</v>
      </c>
      <c r="E66" s="935">
        <f t="shared" si="12"/>
        <v>0</v>
      </c>
      <c r="F66" s="936">
        <f t="shared" si="12"/>
        <v>0</v>
      </c>
      <c r="G66" s="937">
        <f t="shared" si="12"/>
        <v>0</v>
      </c>
    </row>
    <row r="67" spans="1:7">
      <c r="A67" s="392" t="s">
        <v>34</v>
      </c>
      <c r="B67" s="531" t="s">
        <v>290</v>
      </c>
      <c r="C67" s="917"/>
      <c r="D67" s="934"/>
      <c r="E67" s="935"/>
      <c r="F67" s="1436"/>
      <c r="G67" s="1437"/>
    </row>
    <row r="68" spans="1:7">
      <c r="A68" s="392" t="s">
        <v>38</v>
      </c>
      <c r="B68" s="531" t="s">
        <v>291</v>
      </c>
      <c r="C68" s="917"/>
      <c r="D68" s="934"/>
      <c r="E68" s="935"/>
      <c r="F68" s="1436"/>
      <c r="G68" s="1437"/>
    </row>
    <row r="69" spans="1:7">
      <c r="A69" s="371" t="s">
        <v>41</v>
      </c>
      <c r="B69" s="523" t="s">
        <v>42</v>
      </c>
      <c r="C69" s="938"/>
      <c r="D69" s="910"/>
      <c r="E69" s="911"/>
      <c r="F69" s="1426"/>
      <c r="G69" s="1427"/>
    </row>
    <row r="70" spans="1:7">
      <c r="A70" s="371" t="s">
        <v>44</v>
      </c>
      <c r="B70" s="523" t="s">
        <v>45</v>
      </c>
      <c r="C70" s="938"/>
      <c r="D70" s="910"/>
      <c r="E70" s="911"/>
      <c r="F70" s="1426"/>
      <c r="G70" s="1427"/>
    </row>
    <row r="71" spans="1:7">
      <c r="A71" s="371" t="s">
        <v>48</v>
      </c>
      <c r="B71" s="523" t="s">
        <v>49</v>
      </c>
      <c r="C71" s="938"/>
      <c r="D71" s="910"/>
      <c r="E71" s="911"/>
      <c r="F71" s="1426"/>
      <c r="G71" s="1427"/>
    </row>
    <row r="72" spans="1:7" ht="16.5" thickBot="1">
      <c r="A72" s="395" t="s">
        <v>52</v>
      </c>
      <c r="B72" s="532" t="s">
        <v>292</v>
      </c>
      <c r="C72" s="939">
        <f>SUM(C69:C71)</f>
        <v>0</v>
      </c>
      <c r="D72" s="940">
        <f t="shared" ref="D72:G72" si="13">SUM(D69:D71)</f>
        <v>0</v>
      </c>
      <c r="E72" s="941">
        <f t="shared" si="13"/>
        <v>0</v>
      </c>
      <c r="F72" s="942">
        <f t="shared" si="13"/>
        <v>0</v>
      </c>
      <c r="G72" s="943">
        <f t="shared" si="13"/>
        <v>0</v>
      </c>
    </row>
    <row r="73" spans="1:7" ht="19.5" thickBot="1">
      <c r="A73" s="1694" t="s">
        <v>522</v>
      </c>
      <c r="B73" s="1695"/>
      <c r="C73" s="944">
        <f>SUM(C72,C68,C67,C66,C61,C60,C24,C19)</f>
        <v>5944861</v>
      </c>
      <c r="D73" s="945">
        <f t="shared" ref="D73:G73" si="14">SUM(D72,D68,D67,D66,D61,D60,D24,D19)</f>
        <v>6122914</v>
      </c>
      <c r="E73" s="946">
        <f t="shared" si="14"/>
        <v>2453197</v>
      </c>
      <c r="F73" s="947">
        <f t="shared" si="14"/>
        <v>6417163</v>
      </c>
      <c r="G73" s="948">
        <f t="shared" si="14"/>
        <v>5550803</v>
      </c>
    </row>
    <row r="74" spans="1:7">
      <c r="A74" s="349" t="s">
        <v>72</v>
      </c>
      <c r="B74" s="369" t="s">
        <v>73</v>
      </c>
      <c r="C74" s="949"/>
      <c r="D74" s="950"/>
      <c r="E74" s="951"/>
      <c r="F74" s="1430"/>
      <c r="G74" s="1431"/>
    </row>
    <row r="75" spans="1:7">
      <c r="A75" s="295" t="s">
        <v>685</v>
      </c>
      <c r="B75" s="289" t="s">
        <v>686</v>
      </c>
      <c r="C75" s="927"/>
      <c r="D75" s="910"/>
      <c r="E75" s="911"/>
      <c r="F75" s="1426"/>
      <c r="G75" s="1427"/>
    </row>
    <row r="76" spans="1:7" ht="16.5" thickBot="1">
      <c r="A76" s="347" t="s">
        <v>78</v>
      </c>
      <c r="B76" s="368" t="s">
        <v>77</v>
      </c>
      <c r="C76" s="952"/>
      <c r="D76" s="953"/>
      <c r="E76" s="954"/>
      <c r="F76" s="1432"/>
      <c r="G76" s="1433"/>
    </row>
    <row r="77" spans="1:7" ht="19.5" thickBot="1">
      <c r="A77" s="1694" t="s">
        <v>616</v>
      </c>
      <c r="B77" s="1695"/>
      <c r="C77" s="944">
        <f>SUM(C73:C76)</f>
        <v>5944861</v>
      </c>
      <c r="D77" s="945">
        <f t="shared" ref="D77:G77" si="15">SUM(D73:D76)</f>
        <v>6122914</v>
      </c>
      <c r="E77" s="946">
        <f t="shared" si="15"/>
        <v>2453197</v>
      </c>
      <c r="F77" s="947">
        <f t="shared" si="15"/>
        <v>6417163</v>
      </c>
      <c r="G77" s="948">
        <f t="shared" si="15"/>
        <v>5550803</v>
      </c>
    </row>
    <row r="78" spans="1:7" ht="16.5" thickBot="1">
      <c r="A78" s="16"/>
      <c r="B78" s="16"/>
      <c r="C78" s="955"/>
      <c r="D78" s="956"/>
      <c r="E78" s="956"/>
      <c r="F78" s="956"/>
      <c r="G78" s="956"/>
    </row>
    <row r="79" spans="1:7">
      <c r="A79" s="370" t="s">
        <v>100</v>
      </c>
      <c r="B79" s="375" t="s">
        <v>101</v>
      </c>
      <c r="C79" s="957"/>
      <c r="D79" s="907"/>
      <c r="E79" s="908"/>
      <c r="F79" s="1424"/>
      <c r="G79" s="1425"/>
    </row>
    <row r="80" spans="1:7">
      <c r="A80" s="371" t="s">
        <v>102</v>
      </c>
      <c r="B80" s="523" t="s">
        <v>103</v>
      </c>
      <c r="C80" s="927"/>
      <c r="D80" s="910"/>
      <c r="E80" s="911"/>
      <c r="F80" s="1426"/>
      <c r="G80" s="1427"/>
    </row>
    <row r="81" spans="1:7">
      <c r="A81" s="371" t="s">
        <v>104</v>
      </c>
      <c r="B81" s="523" t="s">
        <v>105</v>
      </c>
      <c r="C81" s="927"/>
      <c r="D81" s="910"/>
      <c r="E81" s="911"/>
      <c r="F81" s="1426"/>
      <c r="G81" s="1427"/>
    </row>
    <row r="82" spans="1:7">
      <c r="A82" s="371" t="s">
        <v>106</v>
      </c>
      <c r="B82" s="523" t="s">
        <v>107</v>
      </c>
      <c r="C82" s="927"/>
      <c r="D82" s="910"/>
      <c r="E82" s="911"/>
      <c r="F82" s="1426"/>
      <c r="G82" s="1427"/>
    </row>
    <row r="83" spans="1:7">
      <c r="A83" s="371" t="s">
        <v>108</v>
      </c>
      <c r="B83" s="523" t="s">
        <v>109</v>
      </c>
      <c r="C83" s="927"/>
      <c r="D83" s="910"/>
      <c r="E83" s="911"/>
      <c r="F83" s="1426"/>
      <c r="G83" s="1427"/>
    </row>
    <row r="84" spans="1:7">
      <c r="A84" s="371" t="s">
        <v>110</v>
      </c>
      <c r="B84" s="523" t="s">
        <v>111</v>
      </c>
      <c r="C84" s="927"/>
      <c r="D84" s="910"/>
      <c r="E84" s="911"/>
      <c r="F84" s="1426"/>
      <c r="G84" s="1427"/>
    </row>
    <row r="85" spans="1:7" s="17" customFormat="1">
      <c r="A85" s="295"/>
      <c r="B85" s="731" t="s">
        <v>171</v>
      </c>
      <c r="C85" s="824"/>
      <c r="D85" s="778"/>
      <c r="E85" s="779"/>
      <c r="F85" s="1293"/>
      <c r="G85" s="1294"/>
    </row>
    <row r="86" spans="1:7">
      <c r="A86" s="386" t="s">
        <v>3</v>
      </c>
      <c r="B86" s="530" t="s">
        <v>4</v>
      </c>
      <c r="C86" s="912">
        <f>SUM(C79:C85)</f>
        <v>0</v>
      </c>
      <c r="D86" s="958">
        <f t="shared" ref="D86:G86" si="16">SUM(D79:D85)</f>
        <v>0</v>
      </c>
      <c r="E86" s="959">
        <f t="shared" si="16"/>
        <v>0</v>
      </c>
      <c r="F86" s="960">
        <f t="shared" si="16"/>
        <v>0</v>
      </c>
      <c r="G86" s="961">
        <f t="shared" si="16"/>
        <v>0</v>
      </c>
    </row>
    <row r="87" spans="1:7">
      <c r="A87" s="371"/>
      <c r="B87" s="523"/>
      <c r="C87" s="909"/>
      <c r="D87" s="910"/>
      <c r="E87" s="911"/>
      <c r="F87" s="1426"/>
      <c r="G87" s="1427"/>
    </row>
    <row r="88" spans="1:7">
      <c r="A88" s="371"/>
      <c r="B88" s="523" t="s">
        <v>303</v>
      </c>
      <c r="C88" s="909"/>
      <c r="D88" s="910"/>
      <c r="E88" s="911"/>
      <c r="F88" s="1426"/>
      <c r="G88" s="1427"/>
    </row>
    <row r="89" spans="1:7">
      <c r="A89" s="371"/>
      <c r="B89" s="523"/>
      <c r="C89" s="909"/>
      <c r="D89" s="910"/>
      <c r="E89" s="911"/>
      <c r="F89" s="1426"/>
      <c r="G89" s="1427"/>
    </row>
    <row r="90" spans="1:7">
      <c r="A90" s="371"/>
      <c r="B90" s="523"/>
      <c r="C90" s="909"/>
      <c r="D90" s="910"/>
      <c r="E90" s="911"/>
      <c r="F90" s="1426"/>
      <c r="G90" s="1427"/>
    </row>
    <row r="91" spans="1:7">
      <c r="A91" s="386" t="s">
        <v>7</v>
      </c>
      <c r="B91" s="530" t="s">
        <v>114</v>
      </c>
      <c r="C91" s="912">
        <f>SUM(C87:C90)</f>
        <v>0</v>
      </c>
      <c r="D91" s="958">
        <f t="shared" ref="D91:G91" si="17">SUM(D87:D90)</f>
        <v>0</v>
      </c>
      <c r="E91" s="959">
        <f t="shared" si="17"/>
        <v>0</v>
      </c>
      <c r="F91" s="960">
        <f t="shared" si="17"/>
        <v>0</v>
      </c>
      <c r="G91" s="961">
        <f t="shared" si="17"/>
        <v>0</v>
      </c>
    </row>
    <row r="92" spans="1:7">
      <c r="A92" s="392" t="s">
        <v>11</v>
      </c>
      <c r="B92" s="531" t="s">
        <v>115</v>
      </c>
      <c r="C92" s="917">
        <f>SUM(C86,C91)</f>
        <v>0</v>
      </c>
      <c r="D92" s="934">
        <f t="shared" ref="D92:G92" si="18">SUM(D86,D91)</f>
        <v>0</v>
      </c>
      <c r="E92" s="935">
        <f t="shared" si="18"/>
        <v>0</v>
      </c>
      <c r="F92" s="936">
        <f t="shared" si="18"/>
        <v>0</v>
      </c>
      <c r="G92" s="937">
        <f t="shared" si="18"/>
        <v>0</v>
      </c>
    </row>
    <row r="93" spans="1:7" s="17" customFormat="1">
      <c r="A93" s="295" t="s">
        <v>15</v>
      </c>
      <c r="B93" s="289" t="s">
        <v>116</v>
      </c>
      <c r="C93" s="1001"/>
      <c r="D93" s="1002"/>
      <c r="E93" s="1003"/>
      <c r="F93" s="1295"/>
      <c r="G93" s="1296"/>
    </row>
    <row r="94" spans="1:7">
      <c r="A94" s="386" t="s">
        <v>15</v>
      </c>
      <c r="B94" s="530" t="s">
        <v>117</v>
      </c>
      <c r="C94" s="912">
        <f>SUM(C93)</f>
        <v>0</v>
      </c>
      <c r="D94" s="958">
        <f t="shared" ref="D94:G94" si="19">SUM(D93)</f>
        <v>0</v>
      </c>
      <c r="E94" s="959">
        <f t="shared" si="19"/>
        <v>0</v>
      </c>
      <c r="F94" s="960">
        <f t="shared" si="19"/>
        <v>0</v>
      </c>
      <c r="G94" s="961">
        <f t="shared" si="19"/>
        <v>0</v>
      </c>
    </row>
    <row r="95" spans="1:7">
      <c r="A95" s="371"/>
      <c r="B95" s="523" t="s">
        <v>118</v>
      </c>
      <c r="C95" s="927"/>
      <c r="D95" s="910"/>
      <c r="E95" s="911"/>
      <c r="F95" s="1426"/>
      <c r="G95" s="1427"/>
    </row>
    <row r="96" spans="1:7">
      <c r="A96" s="371"/>
      <c r="B96" s="523"/>
      <c r="C96" s="909"/>
      <c r="D96" s="910"/>
      <c r="E96" s="911"/>
      <c r="F96" s="1426"/>
      <c r="G96" s="1427"/>
    </row>
    <row r="97" spans="1:7">
      <c r="A97" s="386" t="s">
        <v>19</v>
      </c>
      <c r="B97" s="530" t="s">
        <v>119</v>
      </c>
      <c r="C97" s="912">
        <f>SUM(C95:C96)</f>
        <v>0</v>
      </c>
      <c r="D97" s="958">
        <f t="shared" ref="D97:G97" si="20">SUM(D95:D96)</f>
        <v>0</v>
      </c>
      <c r="E97" s="959">
        <f t="shared" si="20"/>
        <v>0</v>
      </c>
      <c r="F97" s="960">
        <f t="shared" si="20"/>
        <v>0</v>
      </c>
      <c r="G97" s="961">
        <f t="shared" si="20"/>
        <v>0</v>
      </c>
    </row>
    <row r="98" spans="1:7">
      <c r="A98" s="392" t="s">
        <v>23</v>
      </c>
      <c r="B98" s="531" t="s">
        <v>120</v>
      </c>
      <c r="C98" s="917">
        <f>SUM(C94,C97)</f>
        <v>0</v>
      </c>
      <c r="D98" s="934">
        <f t="shared" ref="D98:G98" si="21">SUM(D94,D97)</f>
        <v>0</v>
      </c>
      <c r="E98" s="935">
        <f t="shared" si="21"/>
        <v>0</v>
      </c>
      <c r="F98" s="936">
        <f t="shared" si="21"/>
        <v>0</v>
      </c>
      <c r="G98" s="937">
        <f t="shared" si="21"/>
        <v>0</v>
      </c>
    </row>
    <row r="99" spans="1:7">
      <c r="A99" s="343" t="s">
        <v>27</v>
      </c>
      <c r="B99" s="536" t="s">
        <v>629</v>
      </c>
      <c r="C99" s="912"/>
      <c r="D99" s="958"/>
      <c r="E99" s="959"/>
      <c r="F99" s="1434"/>
      <c r="G99" s="1435"/>
    </row>
    <row r="100" spans="1:7">
      <c r="A100" s="343" t="s">
        <v>30</v>
      </c>
      <c r="B100" s="537" t="s">
        <v>630</v>
      </c>
      <c r="C100" s="962"/>
      <c r="D100" s="958"/>
      <c r="E100" s="959"/>
      <c r="F100" s="1434"/>
      <c r="G100" s="1435"/>
    </row>
    <row r="101" spans="1:7">
      <c r="A101" s="371" t="s">
        <v>33</v>
      </c>
      <c r="B101" s="523" t="s">
        <v>631</v>
      </c>
      <c r="C101" s="927"/>
      <c r="D101" s="910"/>
      <c r="E101" s="911"/>
      <c r="F101" s="1426"/>
      <c r="G101" s="1427"/>
    </row>
    <row r="102" spans="1:7">
      <c r="A102" s="371" t="s">
        <v>36</v>
      </c>
      <c r="B102" s="523" t="s">
        <v>37</v>
      </c>
      <c r="C102" s="927"/>
      <c r="D102" s="910"/>
      <c r="E102" s="911"/>
      <c r="F102" s="1426"/>
      <c r="G102" s="1427"/>
    </row>
    <row r="103" spans="1:7">
      <c r="A103" s="371" t="s">
        <v>40</v>
      </c>
      <c r="B103" s="523" t="s">
        <v>634</v>
      </c>
      <c r="C103" s="927"/>
      <c r="D103" s="910"/>
      <c r="E103" s="911"/>
      <c r="F103" s="1426"/>
      <c r="G103" s="1427"/>
    </row>
    <row r="104" spans="1:7">
      <c r="A104" s="371"/>
      <c r="B104" s="289" t="s">
        <v>43</v>
      </c>
      <c r="C104" s="927"/>
      <c r="D104" s="910"/>
      <c r="E104" s="911"/>
      <c r="F104" s="1426"/>
      <c r="G104" s="1427"/>
    </row>
    <row r="105" spans="1:7">
      <c r="A105" s="386" t="s">
        <v>627</v>
      </c>
      <c r="B105" s="530" t="s">
        <v>628</v>
      </c>
      <c r="C105" s="912">
        <f>SUM(C101:C104)</f>
        <v>0</v>
      </c>
      <c r="D105" s="958">
        <f t="shared" ref="D105:G105" si="22">SUM(D101:D104)</f>
        <v>0</v>
      </c>
      <c r="E105" s="959">
        <f t="shared" si="22"/>
        <v>0</v>
      </c>
      <c r="F105" s="960">
        <f t="shared" si="22"/>
        <v>0</v>
      </c>
      <c r="G105" s="961">
        <f t="shared" si="22"/>
        <v>0</v>
      </c>
    </row>
    <row r="106" spans="1:7">
      <c r="A106" s="392" t="s">
        <v>46</v>
      </c>
      <c r="B106" s="531" t="s">
        <v>121</v>
      </c>
      <c r="C106" s="917">
        <f>SUM(C99,C100,C105)</f>
        <v>0</v>
      </c>
      <c r="D106" s="934">
        <f t="shared" ref="D106:G106" si="23">SUM(D99,D100,D105)</f>
        <v>0</v>
      </c>
      <c r="E106" s="935">
        <f t="shared" si="23"/>
        <v>0</v>
      </c>
      <c r="F106" s="936">
        <f t="shared" si="23"/>
        <v>0</v>
      </c>
      <c r="G106" s="937">
        <f t="shared" si="23"/>
        <v>0</v>
      </c>
    </row>
    <row r="107" spans="1:7">
      <c r="A107" s="371" t="s">
        <v>122</v>
      </c>
      <c r="B107" s="289" t="s">
        <v>645</v>
      </c>
      <c r="C107" s="909"/>
      <c r="D107" s="910"/>
      <c r="E107" s="911"/>
      <c r="F107" s="1426"/>
      <c r="G107" s="1427"/>
    </row>
    <row r="108" spans="1:7">
      <c r="A108" s="371" t="s">
        <v>123</v>
      </c>
      <c r="B108" s="289" t="s">
        <v>638</v>
      </c>
      <c r="C108" s="909">
        <v>60000</v>
      </c>
      <c r="D108" s="910">
        <v>60000</v>
      </c>
      <c r="E108" s="911">
        <v>16588</v>
      </c>
      <c r="F108" s="1426">
        <v>60000</v>
      </c>
      <c r="G108" s="1427">
        <v>44088</v>
      </c>
    </row>
    <row r="109" spans="1:7">
      <c r="A109" s="371" t="s">
        <v>125</v>
      </c>
      <c r="B109" s="289" t="s">
        <v>640</v>
      </c>
      <c r="C109" s="909"/>
      <c r="D109" s="910"/>
      <c r="E109" s="911"/>
      <c r="F109" s="1426"/>
      <c r="G109" s="1427"/>
    </row>
    <row r="110" spans="1:7">
      <c r="A110" s="371" t="s">
        <v>127</v>
      </c>
      <c r="B110" s="289" t="s">
        <v>128</v>
      </c>
      <c r="C110" s="909"/>
      <c r="D110" s="910"/>
      <c r="E110" s="911"/>
      <c r="F110" s="1426"/>
      <c r="G110" s="1427"/>
    </row>
    <row r="111" spans="1:7">
      <c r="A111" s="371" t="s">
        <v>129</v>
      </c>
      <c r="B111" s="289" t="s">
        <v>647</v>
      </c>
      <c r="C111" s="909"/>
      <c r="D111" s="910"/>
      <c r="E111" s="911"/>
      <c r="F111" s="1426"/>
      <c r="G111" s="1427"/>
    </row>
    <row r="112" spans="1:7">
      <c r="A112" s="371" t="s">
        <v>129</v>
      </c>
      <c r="B112" s="289" t="s">
        <v>648</v>
      </c>
      <c r="C112" s="909"/>
      <c r="D112" s="910"/>
      <c r="E112" s="911"/>
      <c r="F112" s="1426"/>
      <c r="G112" s="1427"/>
    </row>
    <row r="113" spans="1:7">
      <c r="A113" s="371" t="s">
        <v>129</v>
      </c>
      <c r="B113" s="289" t="s">
        <v>649</v>
      </c>
      <c r="C113" s="909"/>
      <c r="D113" s="910"/>
      <c r="E113" s="911"/>
      <c r="F113" s="1426"/>
      <c r="G113" s="1427"/>
    </row>
    <row r="114" spans="1:7">
      <c r="A114" s="371" t="s">
        <v>130</v>
      </c>
      <c r="B114" s="289" t="s">
        <v>131</v>
      </c>
      <c r="C114" s="909"/>
      <c r="D114" s="910"/>
      <c r="E114" s="911"/>
      <c r="F114" s="1426"/>
      <c r="G114" s="1427"/>
    </row>
    <row r="115" spans="1:7">
      <c r="A115" s="371" t="s">
        <v>132</v>
      </c>
      <c r="B115" s="289" t="s">
        <v>650</v>
      </c>
      <c r="C115" s="909"/>
      <c r="D115" s="910"/>
      <c r="E115" s="911"/>
      <c r="F115" s="1426"/>
      <c r="G115" s="1427"/>
    </row>
    <row r="116" spans="1:7">
      <c r="A116" s="371" t="s">
        <v>134</v>
      </c>
      <c r="B116" s="289" t="s">
        <v>643</v>
      </c>
      <c r="C116" s="909"/>
      <c r="D116" s="910"/>
      <c r="E116" s="911"/>
      <c r="F116" s="1426"/>
      <c r="G116" s="1427"/>
    </row>
    <row r="117" spans="1:7">
      <c r="A117" s="371" t="s">
        <v>644</v>
      </c>
      <c r="B117" s="289" t="s">
        <v>135</v>
      </c>
      <c r="C117" s="909"/>
      <c r="D117" s="932"/>
      <c r="E117" s="933"/>
      <c r="F117" s="1428"/>
      <c r="G117" s="1429"/>
    </row>
    <row r="118" spans="1:7">
      <c r="A118" s="392" t="s">
        <v>50</v>
      </c>
      <c r="B118" s="531" t="s">
        <v>136</v>
      </c>
      <c r="C118" s="917">
        <f>SUM(C107:C117)</f>
        <v>60000</v>
      </c>
      <c r="D118" s="918">
        <f t="shared" ref="D118:G118" si="24">SUM(D107:D117)</f>
        <v>60000</v>
      </c>
      <c r="E118" s="919">
        <f t="shared" si="24"/>
        <v>16588</v>
      </c>
      <c r="F118" s="920">
        <f t="shared" si="24"/>
        <v>60000</v>
      </c>
      <c r="G118" s="921">
        <f t="shared" si="24"/>
        <v>44088</v>
      </c>
    </row>
    <row r="119" spans="1:7">
      <c r="A119" s="371" t="s">
        <v>137</v>
      </c>
      <c r="B119" s="523" t="s">
        <v>138</v>
      </c>
      <c r="C119" s="909"/>
      <c r="D119" s="910"/>
      <c r="E119" s="911"/>
      <c r="F119" s="1426"/>
      <c r="G119" s="1427"/>
    </row>
    <row r="120" spans="1:7">
      <c r="A120" s="371" t="s">
        <v>139</v>
      </c>
      <c r="B120" s="523" t="s">
        <v>140</v>
      </c>
      <c r="C120" s="909"/>
      <c r="D120" s="910"/>
      <c r="E120" s="911"/>
      <c r="F120" s="1426"/>
      <c r="G120" s="1427"/>
    </row>
    <row r="121" spans="1:7">
      <c r="A121" s="392" t="s">
        <v>141</v>
      </c>
      <c r="B121" s="531" t="s">
        <v>142</v>
      </c>
      <c r="C121" s="917">
        <f>SUM(C119:C120)</f>
        <v>0</v>
      </c>
      <c r="D121" s="934">
        <f t="shared" ref="D121:G121" si="25">SUM(D119:D120)</f>
        <v>0</v>
      </c>
      <c r="E121" s="935">
        <f t="shared" si="25"/>
        <v>0</v>
      </c>
      <c r="F121" s="936">
        <f t="shared" si="25"/>
        <v>0</v>
      </c>
      <c r="G121" s="937">
        <f t="shared" si="25"/>
        <v>0</v>
      </c>
    </row>
    <row r="122" spans="1:7">
      <c r="A122" s="371" t="s">
        <v>58</v>
      </c>
      <c r="B122" s="523" t="s">
        <v>143</v>
      </c>
      <c r="C122" s="927"/>
      <c r="D122" s="910"/>
      <c r="E122" s="911"/>
      <c r="F122" s="1426"/>
      <c r="G122" s="1427"/>
    </row>
    <row r="123" spans="1:7">
      <c r="A123" s="371" t="s">
        <v>60</v>
      </c>
      <c r="B123" s="523" t="s">
        <v>144</v>
      </c>
      <c r="C123" s="909"/>
      <c r="D123" s="910"/>
      <c r="E123" s="911"/>
      <c r="F123" s="1426"/>
      <c r="G123" s="1427"/>
    </row>
    <row r="124" spans="1:7">
      <c r="A124" s="392" t="s">
        <v>62</v>
      </c>
      <c r="B124" s="531" t="s">
        <v>145</v>
      </c>
      <c r="C124" s="917">
        <f>SUM(C122:C123)</f>
        <v>0</v>
      </c>
      <c r="D124" s="934">
        <f t="shared" ref="D124:G124" si="26">SUM(D122:D123)</f>
        <v>0</v>
      </c>
      <c r="E124" s="935">
        <f t="shared" si="26"/>
        <v>0</v>
      </c>
      <c r="F124" s="936">
        <f t="shared" si="26"/>
        <v>0</v>
      </c>
      <c r="G124" s="937">
        <f t="shared" si="26"/>
        <v>0</v>
      </c>
    </row>
    <row r="125" spans="1:7">
      <c r="A125" s="371" t="s">
        <v>64</v>
      </c>
      <c r="B125" s="523" t="s">
        <v>65</v>
      </c>
      <c r="C125" s="909"/>
      <c r="D125" s="910"/>
      <c r="E125" s="911"/>
      <c r="F125" s="1426"/>
      <c r="G125" s="1427"/>
    </row>
    <row r="126" spans="1:7">
      <c r="A126" s="371" t="s">
        <v>66</v>
      </c>
      <c r="B126" s="523" t="s">
        <v>146</v>
      </c>
      <c r="C126" s="909"/>
      <c r="D126" s="910"/>
      <c r="E126" s="911"/>
      <c r="F126" s="1426"/>
      <c r="G126" s="1427"/>
    </row>
    <row r="127" spans="1:7" ht="16.5" thickBot="1">
      <c r="A127" s="395" t="s">
        <v>68</v>
      </c>
      <c r="B127" s="532" t="s">
        <v>147</v>
      </c>
      <c r="C127" s="939">
        <f>SUM(C125:C126)</f>
        <v>0</v>
      </c>
      <c r="D127" s="963">
        <f t="shared" ref="D127:G127" si="27">SUM(D125:D126)</f>
        <v>0</v>
      </c>
      <c r="E127" s="964">
        <f t="shared" si="27"/>
        <v>0</v>
      </c>
      <c r="F127" s="965">
        <f t="shared" si="27"/>
        <v>0</v>
      </c>
      <c r="G127" s="966">
        <f t="shared" si="27"/>
        <v>0</v>
      </c>
    </row>
    <row r="128" spans="1:7" ht="19.5" thickBot="1">
      <c r="A128" s="1694" t="s">
        <v>474</v>
      </c>
      <c r="B128" s="1695"/>
      <c r="C128" s="944">
        <f>SUM(C127,C124,C121,C118,C106,C98,C92)</f>
        <v>60000</v>
      </c>
      <c r="D128" s="945">
        <f t="shared" ref="D128:G128" si="28">SUM(D127,D124,D121,D118,D106,D98,D92)</f>
        <v>60000</v>
      </c>
      <c r="E128" s="946">
        <f t="shared" si="28"/>
        <v>16588</v>
      </c>
      <c r="F128" s="947">
        <f t="shared" si="28"/>
        <v>60000</v>
      </c>
      <c r="G128" s="948">
        <f t="shared" si="28"/>
        <v>44088</v>
      </c>
    </row>
    <row r="129" spans="1:7">
      <c r="A129" s="349" t="s">
        <v>469</v>
      </c>
      <c r="B129" s="369" t="s">
        <v>71</v>
      </c>
      <c r="C129" s="949"/>
      <c r="D129" s="950"/>
      <c r="E129" s="951"/>
      <c r="F129" s="1430"/>
      <c r="G129" s="1431"/>
    </row>
    <row r="130" spans="1:7">
      <c r="A130" s="295" t="s">
        <v>687</v>
      </c>
      <c r="B130" s="289" t="s">
        <v>79</v>
      </c>
      <c r="C130" s="967"/>
      <c r="D130" s="910"/>
      <c r="E130" s="911"/>
      <c r="F130" s="1426"/>
      <c r="G130" s="1427"/>
    </row>
    <row r="131" spans="1:7">
      <c r="A131" s="295" t="s">
        <v>688</v>
      </c>
      <c r="B131" s="289" t="s">
        <v>75</v>
      </c>
      <c r="C131" s="909">
        <v>100936</v>
      </c>
      <c r="D131" s="910">
        <v>100936</v>
      </c>
      <c r="E131" s="911">
        <v>100936</v>
      </c>
      <c r="F131" s="1426">
        <v>100936</v>
      </c>
      <c r="G131" s="1427">
        <v>100936</v>
      </c>
    </row>
    <row r="132" spans="1:7" ht="16.5" thickBot="1">
      <c r="A132" s="347" t="s">
        <v>76</v>
      </c>
      <c r="B132" s="368" t="s">
        <v>77</v>
      </c>
      <c r="C132" s="952">
        <v>5783925</v>
      </c>
      <c r="D132" s="953">
        <v>5961978</v>
      </c>
      <c r="E132" s="954">
        <v>2625195</v>
      </c>
      <c r="F132" s="1432">
        <v>6256227</v>
      </c>
      <c r="G132" s="1433">
        <v>5558855</v>
      </c>
    </row>
    <row r="133" spans="1:7" ht="19.5" thickBot="1">
      <c r="A133" s="1694" t="s">
        <v>519</v>
      </c>
      <c r="B133" s="1695"/>
      <c r="C133" s="944">
        <f>SUM(C128:C132)</f>
        <v>5944861</v>
      </c>
      <c r="D133" s="945">
        <f t="shared" ref="D133:G133" si="29">SUM(D128:D132)</f>
        <v>6122914</v>
      </c>
      <c r="E133" s="946">
        <f t="shared" si="29"/>
        <v>2742719</v>
      </c>
      <c r="F133" s="947">
        <f t="shared" si="29"/>
        <v>6417163</v>
      </c>
      <c r="G133" s="948">
        <f t="shared" si="29"/>
        <v>5703879</v>
      </c>
    </row>
    <row r="134" spans="1:7" ht="16.5" thickBot="1">
      <c r="A134" s="16"/>
      <c r="B134" s="16"/>
      <c r="C134" s="968"/>
      <c r="D134" s="956"/>
      <c r="E134" s="956"/>
      <c r="F134" s="956"/>
      <c r="G134" s="956"/>
    </row>
    <row r="135" spans="1:7" s="167" customFormat="1" ht="19.5" thickBot="1">
      <c r="A135" s="1692" t="s">
        <v>296</v>
      </c>
      <c r="B135" s="1693"/>
      <c r="C135" s="969">
        <v>1</v>
      </c>
      <c r="D135" s="1438"/>
      <c r="E135" s="1439"/>
      <c r="F135" s="1440"/>
      <c r="G135" s="1441">
        <v>1</v>
      </c>
    </row>
  </sheetData>
  <sheetProtection algorithmName="SHA-512" hashValue="lIo3AGaG8azoVLt4KztTWAds1cFRVvc9fQJIT442jIfpCm3fREcFLoYNiPqUhAEQQ//c6Kis7SoUpQZmforQ/w==" saltValue="2Aaau7NNrVK41NZJvEHZuQ==" spinCount="100000" sheet="1" formatCells="0" formatColumns="0" formatRows="0" insertColumns="0" insertRows="0" insertHyperlinks="0" deleteColumns="0" deleteRows="0" sort="0" autoFilter="0" pivotTables="0"/>
  <sortState ref="A129:G132">
    <sortCondition ref="A129:A132"/>
  </sortState>
  <mergeCells count="12">
    <mergeCell ref="B1:B3"/>
    <mergeCell ref="A1:A3"/>
    <mergeCell ref="G1:G3"/>
    <mergeCell ref="F1:F3"/>
    <mergeCell ref="E1:E3"/>
    <mergeCell ref="D1:D3"/>
    <mergeCell ref="C1:C3"/>
    <mergeCell ref="A135:B135"/>
    <mergeCell ref="A133:B133"/>
    <mergeCell ref="A128:B128"/>
    <mergeCell ref="A77:B77"/>
    <mergeCell ref="A73:B73"/>
  </mergeCells>
  <printOptions horizontalCentered="1"/>
  <pageMargins left="0.70866141732283472" right="0.70866141732283472" top="0.74803149606299213" bottom="0.35" header="0.31496062992125984" footer="0.31496062992125984"/>
  <pageSetup paperSize="9" scale="36" orientation="portrait" r:id="rId1"/>
  <headerFooter>
    <oddHeader>&amp;CHegyeshalom Nagyközségi Könyvtár&amp;R18.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31"/>
  <sheetViews>
    <sheetView zoomScale="70" zoomScaleNormal="70" workbookViewId="0">
      <selection sqref="A1:O1"/>
    </sheetView>
  </sheetViews>
  <sheetFormatPr defaultColWidth="8.5703125" defaultRowHeight="15.75"/>
  <cols>
    <col min="1" max="1" width="7.28515625" style="1169" bestFit="1" customWidth="1"/>
    <col min="2" max="2" width="38.5703125" style="1169" bestFit="1" customWidth="1"/>
    <col min="3" max="14" width="15.7109375" style="1470" bestFit="1" customWidth="1"/>
    <col min="15" max="15" width="18" style="1471" bestFit="1" customWidth="1"/>
    <col min="16" max="16384" width="8.5703125" style="1169"/>
  </cols>
  <sheetData>
    <row r="1" spans="1:15" ht="31.5" customHeight="1" thickBot="1">
      <c r="A1" s="1729" t="s">
        <v>0</v>
      </c>
      <c r="B1" s="1729"/>
      <c r="C1" s="1729"/>
      <c r="D1" s="1729"/>
      <c r="E1" s="1729"/>
      <c r="F1" s="1729"/>
      <c r="G1" s="1729"/>
      <c r="H1" s="1729"/>
      <c r="I1" s="1729"/>
      <c r="J1" s="1729"/>
      <c r="K1" s="1729"/>
      <c r="L1" s="1729"/>
      <c r="M1" s="1729"/>
      <c r="N1" s="1729"/>
      <c r="O1" s="1729"/>
    </row>
    <row r="2" spans="1:15" ht="31.5" customHeight="1" thickBot="1">
      <c r="A2" s="1442" t="s">
        <v>95</v>
      </c>
      <c r="B2" s="540" t="s">
        <v>312</v>
      </c>
      <c r="C2" s="541" t="s">
        <v>313</v>
      </c>
      <c r="D2" s="541" t="s">
        <v>314</v>
      </c>
      <c r="E2" s="541" t="s">
        <v>315</v>
      </c>
      <c r="F2" s="541" t="s">
        <v>316</v>
      </c>
      <c r="G2" s="541" t="s">
        <v>317</v>
      </c>
      <c r="H2" s="541" t="s">
        <v>318</v>
      </c>
      <c r="I2" s="541" t="s">
        <v>319</v>
      </c>
      <c r="J2" s="541" t="s">
        <v>654</v>
      </c>
      <c r="K2" s="541" t="s">
        <v>655</v>
      </c>
      <c r="L2" s="541" t="s">
        <v>656</v>
      </c>
      <c r="M2" s="541" t="s">
        <v>657</v>
      </c>
      <c r="N2" s="541" t="s">
        <v>658</v>
      </c>
      <c r="O2" s="541" t="s">
        <v>99</v>
      </c>
    </row>
    <row r="3" spans="1:15" ht="31.5" customHeight="1">
      <c r="A3" s="1443"/>
      <c r="B3" s="548" t="s">
        <v>321</v>
      </c>
      <c r="C3" s="1444"/>
      <c r="D3" s="1445"/>
      <c r="E3" s="1445"/>
      <c r="F3" s="1445"/>
      <c r="G3" s="1445"/>
      <c r="H3" s="1445"/>
      <c r="I3" s="1445"/>
      <c r="J3" s="1445"/>
      <c r="K3" s="1445"/>
      <c r="L3" s="1445"/>
      <c r="M3" s="1445"/>
      <c r="N3" s="1446"/>
      <c r="O3" s="549">
        <f>SUM(C3:N3)</f>
        <v>0</v>
      </c>
    </row>
    <row r="4" spans="1:15" ht="31.5" customHeight="1">
      <c r="A4" s="1334" t="s">
        <v>3</v>
      </c>
      <c r="B4" s="1447" t="s">
        <v>322</v>
      </c>
      <c r="C4" s="1448">
        <v>17170712</v>
      </c>
      <c r="D4" s="1449">
        <v>17170712</v>
      </c>
      <c r="E4" s="1449">
        <v>17170712</v>
      </c>
      <c r="F4" s="1449">
        <v>17170712</v>
      </c>
      <c r="G4" s="1449">
        <v>17170712</v>
      </c>
      <c r="H4" s="1449">
        <v>17170712</v>
      </c>
      <c r="I4" s="1449">
        <v>17170712</v>
      </c>
      <c r="J4" s="1449">
        <v>17170712</v>
      </c>
      <c r="K4" s="1449">
        <v>17170712</v>
      </c>
      <c r="L4" s="1449">
        <v>17170712</v>
      </c>
      <c r="M4" s="1449">
        <v>17170712</v>
      </c>
      <c r="N4" s="1450">
        <v>17170718</v>
      </c>
      <c r="O4" s="550">
        <f t="shared" ref="O4:O14" si="0">SUM(C4:N4)</f>
        <v>206048550</v>
      </c>
    </row>
    <row r="5" spans="1:15" ht="31.5" customHeight="1">
      <c r="A5" s="1334" t="s">
        <v>7</v>
      </c>
      <c r="B5" s="1447" t="s">
        <v>324</v>
      </c>
      <c r="C5" s="1448">
        <v>4560185</v>
      </c>
      <c r="D5" s="1449">
        <v>4560185</v>
      </c>
      <c r="E5" s="1449">
        <v>4560185</v>
      </c>
      <c r="F5" s="1449">
        <v>4560185</v>
      </c>
      <c r="G5" s="1449">
        <v>4560185</v>
      </c>
      <c r="H5" s="1449">
        <v>4560185</v>
      </c>
      <c r="I5" s="1449">
        <v>4560185</v>
      </c>
      <c r="J5" s="1449">
        <v>4560185</v>
      </c>
      <c r="K5" s="1449">
        <v>4560185</v>
      </c>
      <c r="L5" s="1449">
        <v>4560185</v>
      </c>
      <c r="M5" s="1449">
        <v>4560185</v>
      </c>
      <c r="N5" s="1450">
        <v>4560185</v>
      </c>
      <c r="O5" s="550">
        <f t="shared" si="0"/>
        <v>54722220</v>
      </c>
    </row>
    <row r="6" spans="1:15" ht="31.5" customHeight="1">
      <c r="A6" s="1334" t="s">
        <v>30</v>
      </c>
      <c r="B6" s="1447" t="s">
        <v>329</v>
      </c>
      <c r="C6" s="1448">
        <v>6000000</v>
      </c>
      <c r="D6" s="1449">
        <v>6000000</v>
      </c>
      <c r="E6" s="1449">
        <v>6000000</v>
      </c>
      <c r="F6" s="1449">
        <v>6000000</v>
      </c>
      <c r="G6" s="1449">
        <v>6000000</v>
      </c>
      <c r="H6" s="1449">
        <v>6000000</v>
      </c>
      <c r="I6" s="1449">
        <v>6000000</v>
      </c>
      <c r="J6" s="1449">
        <v>6000000</v>
      </c>
      <c r="K6" s="1449">
        <v>6000000</v>
      </c>
      <c r="L6" s="1449">
        <v>6000000</v>
      </c>
      <c r="M6" s="1449">
        <v>6000000</v>
      </c>
      <c r="N6" s="1450">
        <v>6000000</v>
      </c>
      <c r="O6" s="550">
        <f t="shared" si="0"/>
        <v>72000000</v>
      </c>
    </row>
    <row r="7" spans="1:15" ht="31.5" customHeight="1">
      <c r="A7" s="1334" t="s">
        <v>33</v>
      </c>
      <c r="B7" s="1447" t="s">
        <v>326</v>
      </c>
      <c r="C7" s="1448">
        <v>20000000</v>
      </c>
      <c r="D7" s="1449">
        <v>20000000</v>
      </c>
      <c r="E7" s="1449">
        <v>20000000</v>
      </c>
      <c r="F7" s="1449">
        <v>20000000</v>
      </c>
      <c r="G7" s="1449">
        <v>20000000</v>
      </c>
      <c r="H7" s="1449">
        <v>20000000</v>
      </c>
      <c r="I7" s="1449">
        <v>20000000</v>
      </c>
      <c r="J7" s="1449">
        <v>20000000</v>
      </c>
      <c r="K7" s="1449">
        <v>20000000</v>
      </c>
      <c r="L7" s="1449">
        <v>20000000</v>
      </c>
      <c r="M7" s="1449">
        <v>20000000</v>
      </c>
      <c r="N7" s="1450">
        <v>20000000</v>
      </c>
      <c r="O7" s="550">
        <f t="shared" si="0"/>
        <v>240000000</v>
      </c>
    </row>
    <row r="8" spans="1:15" ht="31.5" customHeight="1">
      <c r="A8" s="1334" t="s">
        <v>36</v>
      </c>
      <c r="B8" s="1447" t="s">
        <v>327</v>
      </c>
      <c r="C8" s="1448">
        <v>666667</v>
      </c>
      <c r="D8" s="1449">
        <v>666667</v>
      </c>
      <c r="E8" s="1449">
        <v>666667</v>
      </c>
      <c r="F8" s="1449">
        <v>666667</v>
      </c>
      <c r="G8" s="1449">
        <v>666667</v>
      </c>
      <c r="H8" s="1449">
        <v>666667</v>
      </c>
      <c r="I8" s="1449">
        <v>666667</v>
      </c>
      <c r="J8" s="1449">
        <v>666667</v>
      </c>
      <c r="K8" s="1449">
        <v>666667</v>
      </c>
      <c r="L8" s="1449">
        <v>666667</v>
      </c>
      <c r="M8" s="1449">
        <v>666667</v>
      </c>
      <c r="N8" s="1450">
        <v>666663</v>
      </c>
      <c r="O8" s="550">
        <f t="shared" si="0"/>
        <v>8000000</v>
      </c>
    </row>
    <row r="9" spans="1:15" ht="31.5" customHeight="1">
      <c r="A9" s="1334" t="s">
        <v>40</v>
      </c>
      <c r="B9" s="1451" t="s">
        <v>410</v>
      </c>
      <c r="C9" s="1448">
        <v>2250000</v>
      </c>
      <c r="D9" s="1449">
        <v>2250000</v>
      </c>
      <c r="E9" s="1449">
        <v>2250000</v>
      </c>
      <c r="F9" s="1449">
        <v>2250000</v>
      </c>
      <c r="G9" s="1449">
        <v>2250000</v>
      </c>
      <c r="H9" s="1449">
        <v>2250000</v>
      </c>
      <c r="I9" s="1449">
        <v>2250000</v>
      </c>
      <c r="J9" s="1449">
        <v>2250000</v>
      </c>
      <c r="K9" s="1449">
        <v>2250000</v>
      </c>
      <c r="L9" s="1449">
        <v>2250000</v>
      </c>
      <c r="M9" s="1449">
        <v>2250000</v>
      </c>
      <c r="N9" s="1450">
        <v>2250000</v>
      </c>
      <c r="O9" s="550">
        <f t="shared" si="0"/>
        <v>27000000</v>
      </c>
    </row>
    <row r="10" spans="1:15" ht="31.5" customHeight="1">
      <c r="A10" s="1334" t="s">
        <v>50</v>
      </c>
      <c r="B10" s="1447" t="s">
        <v>51</v>
      </c>
      <c r="C10" s="1448">
        <v>5792776</v>
      </c>
      <c r="D10" s="1449">
        <v>5792776</v>
      </c>
      <c r="E10" s="1449">
        <v>5792776</v>
      </c>
      <c r="F10" s="1449">
        <v>5792776</v>
      </c>
      <c r="G10" s="1449">
        <v>5792776</v>
      </c>
      <c r="H10" s="1449">
        <v>5792776</v>
      </c>
      <c r="I10" s="1449">
        <v>5792776</v>
      </c>
      <c r="J10" s="1449">
        <v>5792776</v>
      </c>
      <c r="K10" s="1449">
        <v>5792776</v>
      </c>
      <c r="L10" s="1449">
        <v>5792776</v>
      </c>
      <c r="M10" s="1449">
        <v>5792776</v>
      </c>
      <c r="N10" s="1450">
        <v>5792778</v>
      </c>
      <c r="O10" s="550">
        <f t="shared" si="0"/>
        <v>69513314</v>
      </c>
    </row>
    <row r="11" spans="1:15" ht="31.5" customHeight="1">
      <c r="A11" s="1334" t="s">
        <v>141</v>
      </c>
      <c r="B11" s="1447" t="s">
        <v>325</v>
      </c>
      <c r="C11" s="1448">
        <v>3333333</v>
      </c>
      <c r="D11" s="1449">
        <v>3333333</v>
      </c>
      <c r="E11" s="1449">
        <v>3333333</v>
      </c>
      <c r="F11" s="1449">
        <v>3333333</v>
      </c>
      <c r="G11" s="1449">
        <v>3333333</v>
      </c>
      <c r="H11" s="1449">
        <v>3333333</v>
      </c>
      <c r="I11" s="1449">
        <v>3333333</v>
      </c>
      <c r="J11" s="1449">
        <v>3333333</v>
      </c>
      <c r="K11" s="1449">
        <v>3333333</v>
      </c>
      <c r="L11" s="1449">
        <v>3333333</v>
      </c>
      <c r="M11" s="1449">
        <v>3333333</v>
      </c>
      <c r="N11" s="1450">
        <v>3333337</v>
      </c>
      <c r="O11" s="550">
        <f t="shared" si="0"/>
        <v>40000000</v>
      </c>
    </row>
    <row r="12" spans="1:15" ht="31.5" customHeight="1">
      <c r="A12" s="1452" t="s">
        <v>659</v>
      </c>
      <c r="B12" s="1447" t="s">
        <v>323</v>
      </c>
      <c r="C12" s="1448">
        <v>63333333</v>
      </c>
      <c r="D12" s="1449">
        <v>63333333</v>
      </c>
      <c r="E12" s="1449">
        <v>63333333</v>
      </c>
      <c r="F12" s="1449">
        <v>63333333</v>
      </c>
      <c r="G12" s="1449">
        <v>63333333</v>
      </c>
      <c r="H12" s="1449">
        <v>63333333</v>
      </c>
      <c r="I12" s="1449">
        <v>63333333</v>
      </c>
      <c r="J12" s="1449">
        <v>63333333</v>
      </c>
      <c r="K12" s="1449">
        <v>63333333</v>
      </c>
      <c r="L12" s="1449">
        <v>63333333</v>
      </c>
      <c r="M12" s="1449">
        <v>63333333</v>
      </c>
      <c r="N12" s="1450">
        <v>63333337</v>
      </c>
      <c r="O12" s="550">
        <f t="shared" si="0"/>
        <v>760000000</v>
      </c>
    </row>
    <row r="13" spans="1:15" ht="31.5" customHeight="1">
      <c r="A13" s="1334" t="s">
        <v>74</v>
      </c>
      <c r="B13" s="1447" t="s">
        <v>328</v>
      </c>
      <c r="C13" s="1453">
        <v>26115223</v>
      </c>
      <c r="D13" s="1454">
        <v>26115223</v>
      </c>
      <c r="E13" s="1454">
        <v>26115223</v>
      </c>
      <c r="F13" s="1454">
        <v>26115223</v>
      </c>
      <c r="G13" s="1454">
        <v>26115223</v>
      </c>
      <c r="H13" s="1454">
        <v>26115223</v>
      </c>
      <c r="I13" s="1454">
        <v>26115223</v>
      </c>
      <c r="J13" s="1454">
        <v>26115223</v>
      </c>
      <c r="K13" s="1454">
        <v>26115223</v>
      </c>
      <c r="L13" s="1454">
        <v>26115223</v>
      </c>
      <c r="M13" s="1454">
        <v>26115223</v>
      </c>
      <c r="N13" s="1455">
        <v>26115225</v>
      </c>
      <c r="O13" s="550">
        <f t="shared" si="0"/>
        <v>313382678</v>
      </c>
    </row>
    <row r="14" spans="1:15" ht="31.5" customHeight="1" thickBot="1">
      <c r="A14" s="1456" t="s">
        <v>76</v>
      </c>
      <c r="B14" s="1457" t="s">
        <v>409</v>
      </c>
      <c r="C14" s="1458">
        <v>25830387</v>
      </c>
      <c r="D14" s="1459">
        <v>25830387</v>
      </c>
      <c r="E14" s="1459">
        <v>25830387</v>
      </c>
      <c r="F14" s="1459">
        <v>25830387</v>
      </c>
      <c r="G14" s="1459">
        <v>25830387</v>
      </c>
      <c r="H14" s="1459">
        <v>25830387</v>
      </c>
      <c r="I14" s="1459">
        <v>25830387</v>
      </c>
      <c r="J14" s="1459">
        <v>25830387</v>
      </c>
      <c r="K14" s="1459">
        <v>25830387</v>
      </c>
      <c r="L14" s="1459">
        <v>25830387</v>
      </c>
      <c r="M14" s="1459">
        <v>25830387</v>
      </c>
      <c r="N14" s="1460">
        <v>25830393</v>
      </c>
      <c r="O14" s="551">
        <f t="shared" si="0"/>
        <v>309964650</v>
      </c>
    </row>
    <row r="15" spans="1:15" s="1212" customFormat="1" ht="31.5" customHeight="1" thickBot="1">
      <c r="A15" s="1731" t="s">
        <v>330</v>
      </c>
      <c r="B15" s="1731"/>
      <c r="C15" s="544">
        <f t="shared" ref="C15:N15" si="1">SUM(C10:C14)</f>
        <v>124405052</v>
      </c>
      <c r="D15" s="544">
        <f t="shared" si="1"/>
        <v>124405052</v>
      </c>
      <c r="E15" s="544">
        <f t="shared" si="1"/>
        <v>124405052</v>
      </c>
      <c r="F15" s="544">
        <f t="shared" si="1"/>
        <v>124405052</v>
      </c>
      <c r="G15" s="544">
        <f t="shared" si="1"/>
        <v>124405052</v>
      </c>
      <c r="H15" s="544">
        <f t="shared" si="1"/>
        <v>124405052</v>
      </c>
      <c r="I15" s="544">
        <f t="shared" si="1"/>
        <v>124405052</v>
      </c>
      <c r="J15" s="544">
        <f t="shared" si="1"/>
        <v>124405052</v>
      </c>
      <c r="K15" s="544">
        <f t="shared" si="1"/>
        <v>124405052</v>
      </c>
      <c r="L15" s="544">
        <f t="shared" si="1"/>
        <v>124405052</v>
      </c>
      <c r="M15" s="544">
        <f t="shared" si="1"/>
        <v>124405052</v>
      </c>
      <c r="N15" s="544">
        <f t="shared" si="1"/>
        <v>124405070</v>
      </c>
      <c r="O15" s="545">
        <f>SUM(O3:O14)</f>
        <v>2100631412</v>
      </c>
    </row>
    <row r="16" spans="1:15" s="1461" customFormat="1" ht="31.5" customHeight="1" thickBot="1">
      <c r="A16" s="546"/>
      <c r="B16" s="546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</row>
    <row r="17" spans="1:15" ht="31.5" customHeight="1" thickBot="1">
      <c r="A17" s="1730" t="s">
        <v>1</v>
      </c>
      <c r="B17" s="1730"/>
      <c r="C17" s="1730"/>
      <c r="D17" s="1730"/>
      <c r="E17" s="1730"/>
      <c r="F17" s="1730"/>
      <c r="G17" s="1730"/>
      <c r="H17" s="1730"/>
      <c r="I17" s="1730"/>
      <c r="J17" s="1730"/>
      <c r="K17" s="1730"/>
      <c r="L17" s="1730"/>
      <c r="M17" s="1730"/>
      <c r="N17" s="1730"/>
      <c r="O17" s="1730"/>
    </row>
    <row r="18" spans="1:15" ht="31.5" customHeight="1" thickBot="1">
      <c r="A18" s="1442" t="s">
        <v>95</v>
      </c>
      <c r="B18" s="540" t="s">
        <v>312</v>
      </c>
      <c r="C18" s="541" t="s">
        <v>313</v>
      </c>
      <c r="D18" s="541" t="s">
        <v>314</v>
      </c>
      <c r="E18" s="541" t="s">
        <v>315</v>
      </c>
      <c r="F18" s="541" t="s">
        <v>316</v>
      </c>
      <c r="G18" s="541" t="s">
        <v>317</v>
      </c>
      <c r="H18" s="541" t="s">
        <v>318</v>
      </c>
      <c r="I18" s="541" t="s">
        <v>319</v>
      </c>
      <c r="J18" s="541" t="s">
        <v>654</v>
      </c>
      <c r="K18" s="541" t="s">
        <v>655</v>
      </c>
      <c r="L18" s="541" t="s">
        <v>656</v>
      </c>
      <c r="M18" s="541" t="s">
        <v>657</v>
      </c>
      <c r="N18" s="541" t="s">
        <v>658</v>
      </c>
      <c r="O18" s="541" t="s">
        <v>99</v>
      </c>
    </row>
    <row r="19" spans="1:15" ht="31.5" customHeight="1">
      <c r="A19" s="1443" t="s">
        <v>5</v>
      </c>
      <c r="B19" s="548" t="s">
        <v>6</v>
      </c>
      <c r="C19" s="1444">
        <v>22883118</v>
      </c>
      <c r="D19" s="1445">
        <v>22883118</v>
      </c>
      <c r="E19" s="1445">
        <v>22883118</v>
      </c>
      <c r="F19" s="1445">
        <v>22883118</v>
      </c>
      <c r="G19" s="1445">
        <v>22883118</v>
      </c>
      <c r="H19" s="1445">
        <v>22883118</v>
      </c>
      <c r="I19" s="1445">
        <v>22883118</v>
      </c>
      <c r="J19" s="1445">
        <v>22883118</v>
      </c>
      <c r="K19" s="1445">
        <v>22883118</v>
      </c>
      <c r="L19" s="1445">
        <v>22883118</v>
      </c>
      <c r="M19" s="1445">
        <v>22883118</v>
      </c>
      <c r="N19" s="1446">
        <v>22883117</v>
      </c>
      <c r="O19" s="552">
        <f>SUM(C19:N19)</f>
        <v>274597415</v>
      </c>
    </row>
    <row r="20" spans="1:15" ht="31.5" customHeight="1">
      <c r="A20" s="1334" t="s">
        <v>9</v>
      </c>
      <c r="B20" s="1447" t="s">
        <v>331</v>
      </c>
      <c r="C20" s="1462">
        <v>4931290</v>
      </c>
      <c r="D20" s="1463">
        <v>4931290</v>
      </c>
      <c r="E20" s="1463">
        <v>4931290</v>
      </c>
      <c r="F20" s="1463">
        <v>4931290</v>
      </c>
      <c r="G20" s="1463">
        <v>4931290</v>
      </c>
      <c r="H20" s="1463">
        <v>4931290</v>
      </c>
      <c r="I20" s="1463">
        <v>4931290</v>
      </c>
      <c r="J20" s="1463">
        <v>4931290</v>
      </c>
      <c r="K20" s="1463">
        <v>4931290</v>
      </c>
      <c r="L20" s="1463">
        <v>4931290</v>
      </c>
      <c r="M20" s="1463">
        <v>4931290</v>
      </c>
      <c r="N20" s="1450">
        <v>4929285</v>
      </c>
      <c r="O20" s="553">
        <f t="shared" ref="O20:O30" si="2">SUM(C20:N20)</f>
        <v>59173475</v>
      </c>
    </row>
    <row r="21" spans="1:15" ht="31.5" customHeight="1">
      <c r="A21" s="1334" t="s">
        <v>13</v>
      </c>
      <c r="B21" s="1447" t="s">
        <v>332</v>
      </c>
      <c r="C21" s="1448">
        <v>19715842</v>
      </c>
      <c r="D21" s="1449">
        <v>19715842</v>
      </c>
      <c r="E21" s="1449">
        <v>19715842</v>
      </c>
      <c r="F21" s="1449">
        <v>19715842</v>
      </c>
      <c r="G21" s="1449">
        <v>19715842</v>
      </c>
      <c r="H21" s="1449">
        <v>19715842</v>
      </c>
      <c r="I21" s="1449">
        <v>19715842</v>
      </c>
      <c r="J21" s="1449">
        <v>19715842</v>
      </c>
      <c r="K21" s="1449">
        <v>19715842</v>
      </c>
      <c r="L21" s="1449">
        <v>19715842</v>
      </c>
      <c r="M21" s="1449">
        <v>19715842</v>
      </c>
      <c r="N21" s="1450">
        <v>19715519</v>
      </c>
      <c r="O21" s="553">
        <f t="shared" si="2"/>
        <v>236589781</v>
      </c>
    </row>
    <row r="22" spans="1:15" ht="31.5" customHeight="1">
      <c r="A22" s="1334" t="s">
        <v>17</v>
      </c>
      <c r="B22" s="1464" t="s">
        <v>149</v>
      </c>
      <c r="C22" s="1448">
        <v>937916</v>
      </c>
      <c r="D22" s="1449">
        <v>937916</v>
      </c>
      <c r="E22" s="1449">
        <v>937916</v>
      </c>
      <c r="F22" s="1449">
        <v>937916</v>
      </c>
      <c r="G22" s="1449">
        <v>937916</v>
      </c>
      <c r="H22" s="1449">
        <v>937916</v>
      </c>
      <c r="I22" s="1449">
        <v>937916</v>
      </c>
      <c r="J22" s="1449">
        <v>937916</v>
      </c>
      <c r="K22" s="1449">
        <v>937916</v>
      </c>
      <c r="L22" s="1449">
        <v>937916</v>
      </c>
      <c r="M22" s="1449">
        <v>937916</v>
      </c>
      <c r="N22" s="1450">
        <v>937924</v>
      </c>
      <c r="O22" s="554">
        <f t="shared" si="2"/>
        <v>11255000</v>
      </c>
    </row>
    <row r="23" spans="1:15" ht="31.5" customHeight="1">
      <c r="A23" s="1334" t="s">
        <v>21</v>
      </c>
      <c r="B23" s="1464" t="s">
        <v>333</v>
      </c>
      <c r="C23" s="1448">
        <v>600000</v>
      </c>
      <c r="D23" s="1449">
        <v>600000</v>
      </c>
      <c r="E23" s="1449">
        <v>600000</v>
      </c>
      <c r="F23" s="1449">
        <v>600000</v>
      </c>
      <c r="G23" s="1449">
        <v>600000</v>
      </c>
      <c r="H23" s="1449">
        <v>600000</v>
      </c>
      <c r="I23" s="1449">
        <v>600000</v>
      </c>
      <c r="J23" s="1449">
        <v>600000</v>
      </c>
      <c r="K23" s="1449">
        <v>600000</v>
      </c>
      <c r="L23" s="1449">
        <v>600000</v>
      </c>
      <c r="M23" s="1449">
        <v>600000</v>
      </c>
      <c r="N23" s="1450">
        <v>600000</v>
      </c>
      <c r="O23" s="554">
        <f t="shared" si="2"/>
        <v>7200000</v>
      </c>
    </row>
    <row r="24" spans="1:15" ht="31.5" customHeight="1">
      <c r="A24" s="1334" t="s">
        <v>28</v>
      </c>
      <c r="B24" s="1464" t="s">
        <v>334</v>
      </c>
      <c r="C24" s="1448">
        <v>1889750</v>
      </c>
      <c r="D24" s="1449">
        <v>1889750</v>
      </c>
      <c r="E24" s="1449">
        <v>1889750</v>
      </c>
      <c r="F24" s="1449">
        <v>1889750</v>
      </c>
      <c r="G24" s="1449">
        <v>1889750</v>
      </c>
      <c r="H24" s="1449">
        <v>1889750</v>
      </c>
      <c r="I24" s="1449">
        <v>1889750</v>
      </c>
      <c r="J24" s="1449">
        <v>1889750</v>
      </c>
      <c r="K24" s="1449">
        <v>1889750</v>
      </c>
      <c r="L24" s="1449">
        <v>1889750</v>
      </c>
      <c r="M24" s="1449">
        <v>1889750</v>
      </c>
      <c r="N24" s="1450">
        <v>1889750</v>
      </c>
      <c r="O24" s="554">
        <f t="shared" si="2"/>
        <v>22677000</v>
      </c>
    </row>
    <row r="25" spans="1:15" ht="31.5" customHeight="1">
      <c r="A25" s="1334" t="s">
        <v>34</v>
      </c>
      <c r="B25" s="1464" t="s">
        <v>35</v>
      </c>
      <c r="C25" s="1448">
        <v>74243574</v>
      </c>
      <c r="D25" s="1449">
        <v>74243574</v>
      </c>
      <c r="E25" s="1449">
        <v>74243574</v>
      </c>
      <c r="F25" s="1449">
        <v>74243574</v>
      </c>
      <c r="G25" s="1449">
        <v>74243574</v>
      </c>
      <c r="H25" s="1449">
        <v>74243574</v>
      </c>
      <c r="I25" s="1449">
        <v>74243574</v>
      </c>
      <c r="J25" s="1449">
        <v>74243574</v>
      </c>
      <c r="K25" s="1449">
        <v>74243574</v>
      </c>
      <c r="L25" s="1449">
        <v>74243574</v>
      </c>
      <c r="M25" s="1449">
        <v>74243574</v>
      </c>
      <c r="N25" s="1450">
        <v>74243576</v>
      </c>
      <c r="O25" s="554">
        <f t="shared" si="2"/>
        <v>890922890</v>
      </c>
    </row>
    <row r="26" spans="1:15" ht="31.5" customHeight="1">
      <c r="A26" s="1334" t="s">
        <v>38</v>
      </c>
      <c r="B26" s="1464" t="s">
        <v>39</v>
      </c>
      <c r="C26" s="1448">
        <v>18418186</v>
      </c>
      <c r="D26" s="1449">
        <v>18418186</v>
      </c>
      <c r="E26" s="1449">
        <v>18418186</v>
      </c>
      <c r="F26" s="1449">
        <v>18418186</v>
      </c>
      <c r="G26" s="1449">
        <v>18418186</v>
      </c>
      <c r="H26" s="1449">
        <v>18418186</v>
      </c>
      <c r="I26" s="1449">
        <v>18418186</v>
      </c>
      <c r="J26" s="1449">
        <v>18418186</v>
      </c>
      <c r="K26" s="1449">
        <v>18418186</v>
      </c>
      <c r="L26" s="1449">
        <v>18418186</v>
      </c>
      <c r="M26" s="1449">
        <v>18418186</v>
      </c>
      <c r="N26" s="1450">
        <v>18418185</v>
      </c>
      <c r="O26" s="554">
        <f t="shared" si="2"/>
        <v>221018231</v>
      </c>
    </row>
    <row r="27" spans="1:15" ht="31.5" customHeight="1">
      <c r="A27" s="1334" t="s">
        <v>48</v>
      </c>
      <c r="B27" s="1465" t="s">
        <v>434</v>
      </c>
      <c r="C27" s="1448"/>
      <c r="D27" s="1449"/>
      <c r="E27" s="1449"/>
      <c r="F27" s="1449"/>
      <c r="G27" s="1449"/>
      <c r="H27" s="1449"/>
      <c r="I27" s="1449"/>
      <c r="J27" s="1449"/>
      <c r="K27" s="1449"/>
      <c r="L27" s="1449"/>
      <c r="M27" s="1449"/>
      <c r="N27" s="1450"/>
      <c r="O27" s="555">
        <f t="shared" si="2"/>
        <v>0</v>
      </c>
    </row>
    <row r="28" spans="1:15" ht="31.5" customHeight="1">
      <c r="A28" s="1334" t="s">
        <v>78</v>
      </c>
      <c r="B28" s="1465" t="s">
        <v>409</v>
      </c>
      <c r="C28" s="1448">
        <v>25830387</v>
      </c>
      <c r="D28" s="1449">
        <v>25830387</v>
      </c>
      <c r="E28" s="1449">
        <v>25830387</v>
      </c>
      <c r="F28" s="1449">
        <v>25830387</v>
      </c>
      <c r="G28" s="1449">
        <v>25830387</v>
      </c>
      <c r="H28" s="1449">
        <v>25830387</v>
      </c>
      <c r="I28" s="1449">
        <v>25830387</v>
      </c>
      <c r="J28" s="1449">
        <v>25830387</v>
      </c>
      <c r="K28" s="1449">
        <v>25830387</v>
      </c>
      <c r="L28" s="1449">
        <v>25830387</v>
      </c>
      <c r="M28" s="1449">
        <v>25830387</v>
      </c>
      <c r="N28" s="1450">
        <v>25830393</v>
      </c>
      <c r="O28" s="555">
        <f t="shared" si="2"/>
        <v>309964650</v>
      </c>
    </row>
    <row r="29" spans="1:15" ht="31.5" customHeight="1">
      <c r="A29" s="1334" t="s">
        <v>80</v>
      </c>
      <c r="B29" s="1465" t="s">
        <v>408</v>
      </c>
      <c r="C29" s="1448">
        <v>598242</v>
      </c>
      <c r="D29" s="1449">
        <v>598242</v>
      </c>
      <c r="E29" s="1449">
        <v>598242</v>
      </c>
      <c r="F29" s="1449">
        <v>598242</v>
      </c>
      <c r="G29" s="1449">
        <v>598242</v>
      </c>
      <c r="H29" s="1449">
        <v>598242</v>
      </c>
      <c r="I29" s="1449">
        <v>598242</v>
      </c>
      <c r="J29" s="1449">
        <v>598242</v>
      </c>
      <c r="K29" s="1449">
        <v>598242</v>
      </c>
      <c r="L29" s="1449">
        <v>598242</v>
      </c>
      <c r="M29" s="1449">
        <v>598242</v>
      </c>
      <c r="N29" s="1450">
        <v>598247</v>
      </c>
      <c r="O29" s="555">
        <f t="shared" si="2"/>
        <v>7178909</v>
      </c>
    </row>
    <row r="30" spans="1:15" ht="31.5" customHeight="1" thickBot="1">
      <c r="A30" s="1466" t="s">
        <v>660</v>
      </c>
      <c r="B30" s="1467" t="s">
        <v>57</v>
      </c>
      <c r="C30" s="1468">
        <v>5004478</v>
      </c>
      <c r="D30" s="1469">
        <v>5004478</v>
      </c>
      <c r="E30" s="1469">
        <v>5004478</v>
      </c>
      <c r="F30" s="1469">
        <v>5004478</v>
      </c>
      <c r="G30" s="1469">
        <v>5004478</v>
      </c>
      <c r="H30" s="1469">
        <v>5004478</v>
      </c>
      <c r="I30" s="1469">
        <v>5004478</v>
      </c>
      <c r="J30" s="1469">
        <v>5004478</v>
      </c>
      <c r="K30" s="1469">
        <v>5004478</v>
      </c>
      <c r="L30" s="1469">
        <v>5004478</v>
      </c>
      <c r="M30" s="1469">
        <v>5004478</v>
      </c>
      <c r="N30" s="1460">
        <v>5004473</v>
      </c>
      <c r="O30" s="556">
        <f t="shared" si="2"/>
        <v>60053731</v>
      </c>
    </row>
    <row r="31" spans="1:15" ht="31.5" customHeight="1" thickBot="1">
      <c r="A31" s="1728" t="s">
        <v>335</v>
      </c>
      <c r="B31" s="1728"/>
      <c r="C31" s="542">
        <f t="shared" ref="C31:O31" si="3">SUM(C19:C30)</f>
        <v>175052783</v>
      </c>
      <c r="D31" s="542">
        <f t="shared" si="3"/>
        <v>175052783</v>
      </c>
      <c r="E31" s="542">
        <f t="shared" si="3"/>
        <v>175052783</v>
      </c>
      <c r="F31" s="542">
        <f t="shared" si="3"/>
        <v>175052783</v>
      </c>
      <c r="G31" s="542">
        <f t="shared" si="3"/>
        <v>175052783</v>
      </c>
      <c r="H31" s="542">
        <f t="shared" si="3"/>
        <v>175052783</v>
      </c>
      <c r="I31" s="542">
        <f t="shared" si="3"/>
        <v>175052783</v>
      </c>
      <c r="J31" s="542">
        <f t="shared" si="3"/>
        <v>175052783</v>
      </c>
      <c r="K31" s="542">
        <f t="shared" si="3"/>
        <v>175052783</v>
      </c>
      <c r="L31" s="542">
        <f t="shared" si="3"/>
        <v>175052783</v>
      </c>
      <c r="M31" s="542">
        <f t="shared" si="3"/>
        <v>175052783</v>
      </c>
      <c r="N31" s="542">
        <f t="shared" si="3"/>
        <v>175050469</v>
      </c>
      <c r="O31" s="543">
        <f t="shared" si="3"/>
        <v>2100631082</v>
      </c>
    </row>
  </sheetData>
  <sheetProtection algorithmName="SHA-512" hashValue="Nqu+4wDycatx5UJ7IIFaG1JLCeTsS4Ak5yRFdJCE4QfeZ0T8VgPmVC0k0edQ7++aOL0fEPDQE4Hn/PPUx2XoLg==" saltValue="mwp/nMYYIYVJAslKZ/XF2g==" spinCount="100000" sheet="1" formatCells="0" formatColumns="0" formatRows="0" insertColumns="0" insertRows="0" insertHyperlinks="0" deleteColumns="0" deleteRows="0" sort="0" autoFilter="0" pivotTables="0"/>
  <mergeCells count="4">
    <mergeCell ref="A31:B31"/>
    <mergeCell ref="A1:O1"/>
    <mergeCell ref="A17:O17"/>
    <mergeCell ref="A15:B15"/>
  </mergeCells>
  <phoneticPr fontId="28" type="noConversion"/>
  <printOptions horizontalCentered="1"/>
  <pageMargins left="0.74803149606299213" right="0.74803149606299213" top="0.98425196850393704" bottom="0.5" header="0.51181102362204722" footer="0.51181102362204722"/>
  <pageSetup paperSize="9" scale="51" firstPageNumber="0" orientation="landscape" horizontalDpi="300" verticalDpi="300" r:id="rId1"/>
  <headerFooter alignWithMargins="0">
    <oddHeader>&amp;L&amp;"Times New Roman,Normál"&amp;14Hegyeshalom Nagyközségi Önkormányzat&amp;C&amp;"Times New Roman,Normál"&amp;14Előirányzat felhasználási terv 2019. év&amp;R&amp;"Arial CE,Normál"&amp;12 11. számú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61"/>
  <sheetViews>
    <sheetView zoomScaleNormal="100" workbookViewId="0">
      <pane ySplit="1" topLeftCell="A2" activePane="bottomLeft" state="frozen"/>
      <selection activeCell="J16" sqref="J16"/>
      <selection pane="bottomLeft" activeCell="A2" sqref="A2"/>
    </sheetView>
  </sheetViews>
  <sheetFormatPr defaultColWidth="8.5703125" defaultRowHeight="12.75"/>
  <cols>
    <col min="1" max="1" width="43.42578125" style="575" bestFit="1" customWidth="1"/>
    <col min="2" max="2" width="8.140625" style="576" bestFit="1" customWidth="1"/>
    <col min="3" max="3" width="8.85546875" style="576" bestFit="1" customWidth="1"/>
    <col min="4" max="4" width="11.85546875" style="576" bestFit="1" customWidth="1"/>
    <col min="5" max="5" width="19.28515625" style="576" bestFit="1" customWidth="1"/>
    <col min="6" max="6" width="17.7109375" style="576" bestFit="1" customWidth="1"/>
    <col min="7" max="7" width="19.28515625" style="576" bestFit="1" customWidth="1"/>
    <col min="8" max="16384" width="8.5703125" style="575"/>
  </cols>
  <sheetData>
    <row r="1" spans="1:7" ht="23.25" thickBot="1">
      <c r="A1" s="1732" t="s">
        <v>438</v>
      </c>
      <c r="B1" s="1733"/>
      <c r="C1" s="1733"/>
      <c r="D1" s="1733"/>
      <c r="E1" s="1733"/>
      <c r="F1" s="1733"/>
      <c r="G1" s="1734"/>
    </row>
    <row r="2" spans="1:7" ht="18.75">
      <c r="A2" s="579" t="s">
        <v>336</v>
      </c>
      <c r="B2" s="573" t="s">
        <v>337</v>
      </c>
      <c r="C2" s="574" t="s">
        <v>338</v>
      </c>
      <c r="D2" s="574" t="s">
        <v>339</v>
      </c>
      <c r="E2" s="574" t="s">
        <v>340</v>
      </c>
      <c r="F2" s="574" t="s">
        <v>341</v>
      </c>
      <c r="G2" s="580" t="s">
        <v>99</v>
      </c>
    </row>
    <row r="3" spans="1:7" ht="18.75">
      <c r="A3" s="581" t="s">
        <v>342</v>
      </c>
      <c r="B3" s="559">
        <v>117</v>
      </c>
      <c r="C3" s="560">
        <v>220</v>
      </c>
      <c r="D3" s="560">
        <v>269</v>
      </c>
      <c r="E3" s="561">
        <f>B3*C3*D3</f>
        <v>6924060</v>
      </c>
      <c r="F3" s="561">
        <v>1184014</v>
      </c>
      <c r="G3" s="582">
        <f>SUM(E3:F3)</f>
        <v>8108074</v>
      </c>
    </row>
    <row r="4" spans="1:7" ht="18.75">
      <c r="A4" s="581" t="s">
        <v>343</v>
      </c>
      <c r="B4" s="559"/>
      <c r="C4" s="560"/>
      <c r="D4" s="560"/>
      <c r="E4" s="561">
        <f>B4*C4*D4</f>
        <v>0</v>
      </c>
      <c r="F4" s="561"/>
      <c r="G4" s="582">
        <f>E4+F4</f>
        <v>0</v>
      </c>
    </row>
    <row r="5" spans="1:7" ht="18.75">
      <c r="A5" s="581"/>
      <c r="B5" s="559"/>
      <c r="C5" s="560"/>
      <c r="D5" s="560"/>
      <c r="E5" s="561">
        <f>B5*C5*D5</f>
        <v>0</v>
      </c>
      <c r="F5" s="561">
        <f>E5*0.27</f>
        <v>0</v>
      </c>
      <c r="G5" s="582">
        <f>SUM(E5:F5)</f>
        <v>0</v>
      </c>
    </row>
    <row r="6" spans="1:7" ht="18.75">
      <c r="A6" s="583" t="s">
        <v>344</v>
      </c>
      <c r="B6" s="557"/>
      <c r="C6" s="558"/>
      <c r="D6" s="558"/>
      <c r="E6" s="562">
        <f>SUM(E3:E5)</f>
        <v>6924060</v>
      </c>
      <c r="F6" s="562">
        <f>F3+F4</f>
        <v>1184014</v>
      </c>
      <c r="G6" s="584">
        <f>E6+F6</f>
        <v>8108074</v>
      </c>
    </row>
    <row r="7" spans="1:7" ht="18.75">
      <c r="A7" s="581" t="s">
        <v>345</v>
      </c>
      <c r="B7" s="559">
        <v>43</v>
      </c>
      <c r="C7" s="560">
        <v>185</v>
      </c>
      <c r="D7" s="560">
        <v>357</v>
      </c>
      <c r="E7" s="560">
        <f>(B7*C7*D7)</f>
        <v>2839935</v>
      </c>
      <c r="F7" s="560">
        <v>485629</v>
      </c>
      <c r="G7" s="582">
        <f>SUM(E7:F7)</f>
        <v>3325564</v>
      </c>
    </row>
    <row r="8" spans="1:7" ht="18.75">
      <c r="A8" s="581" t="s">
        <v>346</v>
      </c>
      <c r="B8" s="559">
        <v>20</v>
      </c>
      <c r="C8" s="560">
        <v>185</v>
      </c>
      <c r="D8" s="560">
        <v>390</v>
      </c>
      <c r="E8" s="561">
        <f>B8*C8*D8</f>
        <v>1443000</v>
      </c>
      <c r="F8" s="561">
        <v>246753</v>
      </c>
      <c r="G8" s="582">
        <f>SUM(E8:F8)</f>
        <v>1689753</v>
      </c>
    </row>
    <row r="9" spans="1:7" ht="18.75">
      <c r="A9" s="581" t="s">
        <v>347</v>
      </c>
      <c r="B9" s="559">
        <v>24</v>
      </c>
      <c r="C9" s="560">
        <v>185</v>
      </c>
      <c r="D9" s="560">
        <v>203</v>
      </c>
      <c r="E9" s="561">
        <f>B9*C9*D9</f>
        <v>901320</v>
      </c>
      <c r="F9" s="561">
        <v>154126</v>
      </c>
      <c r="G9" s="582">
        <f>E9+F9</f>
        <v>1055446</v>
      </c>
    </row>
    <row r="10" spans="1:7" ht="18.75">
      <c r="A10" s="581" t="s">
        <v>348</v>
      </c>
      <c r="B10" s="559">
        <v>17</v>
      </c>
      <c r="C10" s="560">
        <v>185</v>
      </c>
      <c r="D10" s="560">
        <v>231</v>
      </c>
      <c r="E10" s="561">
        <f>B10*C10*D10</f>
        <v>726495</v>
      </c>
      <c r="F10" s="561">
        <v>124230</v>
      </c>
      <c r="G10" s="582">
        <f>SUM(E10:F10)</f>
        <v>850725</v>
      </c>
    </row>
    <row r="11" spans="1:7" ht="18.75">
      <c r="A11" s="581"/>
      <c r="B11" s="559"/>
      <c r="C11" s="560"/>
      <c r="D11" s="560"/>
      <c r="E11" s="561">
        <f>B11*C11*D11</f>
        <v>0</v>
      </c>
      <c r="F11" s="561">
        <f>E11*0.27</f>
        <v>0</v>
      </c>
      <c r="G11" s="582">
        <f>SUM(E11:F11)</f>
        <v>0</v>
      </c>
    </row>
    <row r="12" spans="1:7" ht="18.75">
      <c r="A12" s="583" t="s">
        <v>349</v>
      </c>
      <c r="B12" s="557"/>
      <c r="C12" s="558"/>
      <c r="D12" s="558"/>
      <c r="E12" s="562">
        <f>SUM(E7:E11)</f>
        <v>5910750</v>
      </c>
      <c r="F12" s="562">
        <f>SUM(F7:F11)</f>
        <v>1010738</v>
      </c>
      <c r="G12" s="584">
        <f>E12+F12</f>
        <v>6921488</v>
      </c>
    </row>
    <row r="13" spans="1:7" ht="18.75">
      <c r="A13" s="581"/>
      <c r="B13" s="559"/>
      <c r="C13" s="560"/>
      <c r="D13" s="560"/>
      <c r="E13" s="560"/>
      <c r="F13" s="560"/>
      <c r="G13" s="582">
        <f>SUM(E13:F13)</f>
        <v>0</v>
      </c>
    </row>
    <row r="14" spans="1:7" ht="18.75">
      <c r="A14" s="581" t="s">
        <v>350</v>
      </c>
      <c r="B14" s="559">
        <v>12</v>
      </c>
      <c r="C14" s="560">
        <v>230</v>
      </c>
      <c r="D14" s="560">
        <v>307</v>
      </c>
      <c r="E14" s="561">
        <f>B14*C14*D14</f>
        <v>847320</v>
      </c>
      <c r="F14" s="561">
        <v>144892</v>
      </c>
      <c r="G14" s="582">
        <f>E14+F14</f>
        <v>992212</v>
      </c>
    </row>
    <row r="15" spans="1:7" ht="18.75">
      <c r="A15" s="583" t="s">
        <v>351</v>
      </c>
      <c r="B15" s="557">
        <v>12</v>
      </c>
      <c r="C15" s="557">
        <v>230</v>
      </c>
      <c r="D15" s="557">
        <f>SUM(D14)</f>
        <v>307</v>
      </c>
      <c r="E15" s="563">
        <f>SUM(E13:E14)</f>
        <v>847320</v>
      </c>
      <c r="F15" s="557">
        <v>95323</v>
      </c>
      <c r="G15" s="584">
        <f>SUM(E15:F15)</f>
        <v>942643</v>
      </c>
    </row>
    <row r="16" spans="1:7" ht="18.75">
      <c r="A16" s="581"/>
      <c r="B16" s="559"/>
      <c r="C16" s="560"/>
      <c r="D16" s="560"/>
      <c r="E16" s="560"/>
      <c r="F16" s="560"/>
      <c r="G16" s="582"/>
    </row>
    <row r="17" spans="1:7" ht="18.75">
      <c r="A17" s="585"/>
      <c r="B17" s="559"/>
      <c r="C17" s="560"/>
      <c r="D17" s="560"/>
      <c r="E17" s="560"/>
      <c r="F17" s="560"/>
      <c r="G17" s="582"/>
    </row>
    <row r="18" spans="1:7" ht="18.75">
      <c r="A18" s="581"/>
      <c r="B18" s="559"/>
      <c r="C18" s="559"/>
      <c r="D18" s="560"/>
      <c r="E18" s="561">
        <f>B18*C18*D18</f>
        <v>0</v>
      </c>
      <c r="F18" s="561">
        <f>E18*0.27</f>
        <v>0</v>
      </c>
      <c r="G18" s="582">
        <f>SUM(E18:F18)</f>
        <v>0</v>
      </c>
    </row>
    <row r="19" spans="1:7" ht="18.75">
      <c r="A19" s="583" t="s">
        <v>352</v>
      </c>
      <c r="B19" s="557">
        <v>10</v>
      </c>
      <c r="C19" s="558">
        <v>220</v>
      </c>
      <c r="D19" s="558">
        <v>245</v>
      </c>
      <c r="E19" s="562">
        <f>B19*C19*D19</f>
        <v>539000</v>
      </c>
      <c r="F19" s="562">
        <v>86240</v>
      </c>
      <c r="G19" s="584">
        <f>E19+F19</f>
        <v>625240</v>
      </c>
    </row>
    <row r="20" spans="1:7" ht="18.75">
      <c r="A20" s="583"/>
      <c r="B20" s="557"/>
      <c r="C20" s="558"/>
      <c r="D20" s="558"/>
      <c r="E20" s="562"/>
      <c r="F20" s="562"/>
      <c r="G20" s="584">
        <f>E20+F20</f>
        <v>0</v>
      </c>
    </row>
    <row r="21" spans="1:7" ht="18.75">
      <c r="A21" s="586" t="s">
        <v>353</v>
      </c>
      <c r="B21" s="564">
        <v>10</v>
      </c>
      <c r="C21" s="565">
        <v>240</v>
      </c>
      <c r="D21" s="565">
        <v>245</v>
      </c>
      <c r="E21" s="566">
        <f>B21*C21*D21</f>
        <v>588000</v>
      </c>
      <c r="F21" s="566">
        <v>94080</v>
      </c>
      <c r="G21" s="587">
        <f>E21+F21</f>
        <v>682080</v>
      </c>
    </row>
    <row r="22" spans="1:7" ht="19.5" thickBot="1">
      <c r="A22" s="588"/>
      <c r="B22" s="567"/>
      <c r="C22" s="568"/>
      <c r="D22" s="568"/>
      <c r="E22" s="569">
        <f>B22*C22*D22</f>
        <v>0</v>
      </c>
      <c r="F22" s="569">
        <f>E22*0.2</f>
        <v>0</v>
      </c>
      <c r="G22" s="589">
        <f>SUM(E22:F22)</f>
        <v>0</v>
      </c>
    </row>
    <row r="23" spans="1:7" s="578" customFormat="1" ht="21.75" thickTop="1" thickBot="1">
      <c r="A23" s="590" t="s">
        <v>661</v>
      </c>
      <c r="B23" s="577"/>
      <c r="C23" s="577"/>
      <c r="D23" s="577"/>
      <c r="E23" s="577">
        <f>E6+E12+E15+E19+E20+E21</f>
        <v>14809130</v>
      </c>
      <c r="F23" s="577">
        <f>F6+F12+F15+F19+F20+F21</f>
        <v>2470395</v>
      </c>
      <c r="G23" s="591">
        <f>G6+G12+G15+G19+G20+G21</f>
        <v>17279525</v>
      </c>
    </row>
    <row r="24" spans="1:7" ht="19.5" thickTop="1">
      <c r="A24" s="592"/>
      <c r="B24" s="570"/>
      <c r="C24" s="571"/>
      <c r="D24" s="571"/>
      <c r="E24" s="571"/>
      <c r="F24" s="571"/>
      <c r="G24" s="593"/>
    </row>
    <row r="25" spans="1:7" ht="18.75">
      <c r="A25" s="585" t="s">
        <v>336</v>
      </c>
      <c r="B25" s="559"/>
      <c r="C25" s="560"/>
      <c r="D25" s="560"/>
      <c r="E25" s="560"/>
      <c r="F25" s="560"/>
      <c r="G25" s="594"/>
    </row>
    <row r="26" spans="1:7" ht="18.75">
      <c r="A26" s="581" t="s">
        <v>342</v>
      </c>
      <c r="B26" s="559">
        <v>44</v>
      </c>
      <c r="C26" s="560">
        <v>220</v>
      </c>
      <c r="D26" s="560">
        <v>269</v>
      </c>
      <c r="E26" s="561">
        <f>B26*C26*D26</f>
        <v>2603920</v>
      </c>
      <c r="F26" s="561">
        <v>703058</v>
      </c>
      <c r="G26" s="594">
        <f t="shared" ref="G26:G32" si="0">SUM(E26:F26)</f>
        <v>3306978</v>
      </c>
    </row>
    <row r="27" spans="1:7" ht="18.75">
      <c r="A27" s="595" t="s">
        <v>354</v>
      </c>
      <c r="B27" s="559"/>
      <c r="C27" s="560"/>
      <c r="D27" s="560"/>
      <c r="E27" s="561">
        <f>B27*C27*D27</f>
        <v>0</v>
      </c>
      <c r="F27" s="561"/>
      <c r="G27" s="594">
        <f t="shared" si="0"/>
        <v>0</v>
      </c>
    </row>
    <row r="28" spans="1:7" ht="18.75">
      <c r="A28" s="595" t="s">
        <v>355</v>
      </c>
      <c r="B28" s="559"/>
      <c r="C28" s="560"/>
      <c r="D28" s="560"/>
      <c r="E28" s="561">
        <f>B28*C28*D28</f>
        <v>0</v>
      </c>
      <c r="F28" s="561">
        <f>E28*0.27</f>
        <v>0</v>
      </c>
      <c r="G28" s="594">
        <f t="shared" si="0"/>
        <v>0</v>
      </c>
    </row>
    <row r="29" spans="1:7" ht="18.75">
      <c r="A29" s="595" t="s">
        <v>343</v>
      </c>
      <c r="B29" s="559"/>
      <c r="C29" s="560"/>
      <c r="D29" s="560"/>
      <c r="E29" s="561">
        <f>B29*C29*D29</f>
        <v>0</v>
      </c>
      <c r="F29" s="561"/>
      <c r="G29" s="594">
        <f t="shared" si="0"/>
        <v>0</v>
      </c>
    </row>
    <row r="30" spans="1:7" ht="18.75">
      <c r="A30" s="595" t="s">
        <v>356</v>
      </c>
      <c r="B30" s="559"/>
      <c r="C30" s="560"/>
      <c r="D30" s="560"/>
      <c r="E30" s="561"/>
      <c r="F30" s="561">
        <f>E30*0.27</f>
        <v>0</v>
      </c>
      <c r="G30" s="594">
        <f t="shared" si="0"/>
        <v>0</v>
      </c>
    </row>
    <row r="31" spans="1:7" ht="18.75">
      <c r="A31" s="581" t="s">
        <v>357</v>
      </c>
      <c r="B31" s="559">
        <v>73</v>
      </c>
      <c r="C31" s="560">
        <v>220</v>
      </c>
      <c r="D31" s="560">
        <v>269</v>
      </c>
      <c r="E31" s="561"/>
      <c r="F31" s="561">
        <f>E31*0.27</f>
        <v>0</v>
      </c>
      <c r="G31" s="594">
        <f t="shared" si="0"/>
        <v>0</v>
      </c>
    </row>
    <row r="32" spans="1:7" ht="18.75">
      <c r="A32" s="583" t="s">
        <v>358</v>
      </c>
      <c r="B32" s="557"/>
      <c r="C32" s="558"/>
      <c r="D32" s="558"/>
      <c r="E32" s="562">
        <f>SUM(E26:E31)</f>
        <v>2603920</v>
      </c>
      <c r="F32" s="562">
        <f>E32*0.27</f>
        <v>703058.4</v>
      </c>
      <c r="G32" s="596">
        <f t="shared" si="0"/>
        <v>3306978.4</v>
      </c>
    </row>
    <row r="33" spans="1:7" ht="18.75">
      <c r="A33" s="583"/>
      <c r="B33" s="557"/>
      <c r="C33" s="558"/>
      <c r="D33" s="558"/>
      <c r="E33" s="562"/>
      <c r="F33" s="562"/>
      <c r="G33" s="596"/>
    </row>
    <row r="34" spans="1:7" ht="18.75">
      <c r="A34" s="581" t="s">
        <v>345</v>
      </c>
      <c r="B34" s="559">
        <v>19</v>
      </c>
      <c r="C34" s="560">
        <v>185</v>
      </c>
      <c r="D34" s="560">
        <v>357</v>
      </c>
      <c r="E34" s="561">
        <f>(B34*C34*D34)</f>
        <v>1254855</v>
      </c>
      <c r="F34" s="561">
        <v>338811</v>
      </c>
      <c r="G34" s="594">
        <f>E34+F34</f>
        <v>1593666</v>
      </c>
    </row>
    <row r="35" spans="1:7" ht="18.75">
      <c r="A35" s="581" t="s">
        <v>359</v>
      </c>
      <c r="B35" s="559">
        <v>10</v>
      </c>
      <c r="C35" s="560">
        <v>185</v>
      </c>
      <c r="D35" s="560">
        <v>179</v>
      </c>
      <c r="E35" s="561">
        <f>B35*C35*D35</f>
        <v>331150</v>
      </c>
      <c r="F35" s="561">
        <v>89410</v>
      </c>
      <c r="G35" s="594">
        <f>SUM(E35:F35)</f>
        <v>420560</v>
      </c>
    </row>
    <row r="36" spans="1:7" ht="18.75">
      <c r="A36" s="581" t="s">
        <v>360</v>
      </c>
      <c r="B36" s="559"/>
      <c r="C36" s="560">
        <v>186</v>
      </c>
      <c r="D36" s="560">
        <v>76</v>
      </c>
      <c r="E36" s="561">
        <f>(B36*C36*D36)</f>
        <v>0</v>
      </c>
      <c r="F36" s="561">
        <f t="shared" ref="F36:F44" si="1">E36*0.27</f>
        <v>0</v>
      </c>
      <c r="G36" s="594">
        <f>SUM(E36+F36)</f>
        <v>0</v>
      </c>
    </row>
    <row r="37" spans="1:7" ht="18.75">
      <c r="A37" s="581" t="s">
        <v>361</v>
      </c>
      <c r="B37" s="559">
        <v>14</v>
      </c>
      <c r="C37" s="560">
        <v>185</v>
      </c>
      <c r="D37" s="560">
        <v>357</v>
      </c>
      <c r="E37" s="561"/>
      <c r="F37" s="561">
        <f t="shared" si="1"/>
        <v>0</v>
      </c>
      <c r="G37" s="594">
        <f>SUM(E37:F37)</f>
        <v>0</v>
      </c>
    </row>
    <row r="38" spans="1:7" ht="18.75">
      <c r="A38" s="581" t="s">
        <v>346</v>
      </c>
      <c r="B38" s="559">
        <v>6</v>
      </c>
      <c r="C38" s="560">
        <v>185</v>
      </c>
      <c r="D38" s="560">
        <v>390</v>
      </c>
      <c r="E38" s="561">
        <f>B38*C38*D38</f>
        <v>432900</v>
      </c>
      <c r="F38" s="561">
        <v>116883</v>
      </c>
      <c r="G38" s="594">
        <f>E38+F38</f>
        <v>549783</v>
      </c>
    </row>
    <row r="39" spans="1:7" ht="18.75">
      <c r="A39" s="581" t="s">
        <v>362</v>
      </c>
      <c r="B39" s="559">
        <v>5</v>
      </c>
      <c r="C39" s="560">
        <v>185</v>
      </c>
      <c r="D39" s="560">
        <v>195</v>
      </c>
      <c r="E39" s="561">
        <f>B39*C39*D39</f>
        <v>180375</v>
      </c>
      <c r="F39" s="561">
        <v>48701</v>
      </c>
      <c r="G39" s="594">
        <f>SUM(E39:F39)</f>
        <v>229076</v>
      </c>
    </row>
    <row r="40" spans="1:7" ht="18.75">
      <c r="A40" s="581" t="s">
        <v>363</v>
      </c>
      <c r="B40" s="559"/>
      <c r="C40" s="560">
        <v>185</v>
      </c>
      <c r="D40" s="560">
        <v>87</v>
      </c>
      <c r="E40" s="561">
        <f>(B40*C40*D40)</f>
        <v>0</v>
      </c>
      <c r="F40" s="561">
        <f t="shared" si="1"/>
        <v>0</v>
      </c>
      <c r="G40" s="594">
        <f>SUM(E40:F40)</f>
        <v>0</v>
      </c>
    </row>
    <row r="41" spans="1:7" ht="18.75">
      <c r="A41" s="581" t="s">
        <v>364</v>
      </c>
      <c r="B41" s="559">
        <v>9</v>
      </c>
      <c r="C41" s="560">
        <v>185</v>
      </c>
      <c r="D41" s="560">
        <v>390</v>
      </c>
      <c r="E41" s="561"/>
      <c r="F41" s="561">
        <f t="shared" si="1"/>
        <v>0</v>
      </c>
      <c r="G41" s="594">
        <f>SUM(E41:F41)</f>
        <v>0</v>
      </c>
    </row>
    <row r="42" spans="1:7" ht="18.75">
      <c r="A42" s="581" t="s">
        <v>365</v>
      </c>
      <c r="B42" s="559">
        <v>15</v>
      </c>
      <c r="C42" s="560">
        <v>185</v>
      </c>
      <c r="D42" s="560">
        <v>203</v>
      </c>
      <c r="E42" s="561">
        <f>B42*C42*D42</f>
        <v>563325</v>
      </c>
      <c r="F42" s="561">
        <v>152098</v>
      </c>
      <c r="G42" s="594">
        <f>E42+F42</f>
        <v>715423</v>
      </c>
    </row>
    <row r="43" spans="1:7" ht="18.75">
      <c r="A43" s="581" t="s">
        <v>366</v>
      </c>
      <c r="B43" s="559">
        <v>8</v>
      </c>
      <c r="C43" s="560">
        <v>185</v>
      </c>
      <c r="D43" s="560">
        <v>102</v>
      </c>
      <c r="E43" s="561">
        <f>B43*C43*D43</f>
        <v>150960</v>
      </c>
      <c r="F43" s="561">
        <f t="shared" si="1"/>
        <v>40759.200000000004</v>
      </c>
      <c r="G43" s="594">
        <f>SUM(E43:F43)</f>
        <v>191719.2</v>
      </c>
    </row>
    <row r="44" spans="1:7" ht="18.75">
      <c r="A44" s="581" t="s">
        <v>367</v>
      </c>
      <c r="B44" s="559">
        <v>1</v>
      </c>
      <c r="C44" s="560">
        <v>185</v>
      </c>
      <c r="D44" s="560">
        <v>203</v>
      </c>
      <c r="E44" s="561"/>
      <c r="F44" s="561">
        <f t="shared" si="1"/>
        <v>0</v>
      </c>
      <c r="G44" s="594">
        <f>SUM(E44:F44)</f>
        <v>0</v>
      </c>
    </row>
    <row r="45" spans="1:7" ht="18.75">
      <c r="A45" s="581" t="s">
        <v>368</v>
      </c>
      <c r="B45" s="559">
        <v>6</v>
      </c>
      <c r="C45" s="560">
        <v>185</v>
      </c>
      <c r="D45" s="560">
        <v>231</v>
      </c>
      <c r="E45" s="561">
        <f>B45*C45*D45</f>
        <v>256410</v>
      </c>
      <c r="F45" s="561">
        <v>69231</v>
      </c>
      <c r="G45" s="594">
        <f>SUM(E45:F45)</f>
        <v>325641</v>
      </c>
    </row>
    <row r="46" spans="1:7" ht="18.75">
      <c r="A46" s="581" t="s">
        <v>369</v>
      </c>
      <c r="B46" s="559">
        <v>11</v>
      </c>
      <c r="C46" s="560">
        <v>185</v>
      </c>
      <c r="D46" s="560">
        <v>116</v>
      </c>
      <c r="E46" s="561">
        <f>(B46*C46*D46)</f>
        <v>236060</v>
      </c>
      <c r="F46" s="561">
        <v>63736</v>
      </c>
      <c r="G46" s="594">
        <f>SUM(E46:F46)</f>
        <v>299796</v>
      </c>
    </row>
    <row r="47" spans="1:7" ht="18.75">
      <c r="A47" s="581" t="s">
        <v>370</v>
      </c>
      <c r="B47" s="559">
        <v>1</v>
      </c>
      <c r="C47" s="560">
        <v>185</v>
      </c>
      <c r="D47" s="560">
        <v>225</v>
      </c>
      <c r="E47" s="560"/>
      <c r="F47" s="560"/>
      <c r="G47" s="594"/>
    </row>
    <row r="48" spans="1:7" ht="18.75">
      <c r="A48" s="583" t="s">
        <v>371</v>
      </c>
      <c r="B48" s="557"/>
      <c r="C48" s="558"/>
      <c r="D48" s="558"/>
      <c r="E48" s="597">
        <f>SUM(E34:E47)</f>
        <v>3406035</v>
      </c>
      <c r="F48" s="562">
        <f>SUM(F34:F47)</f>
        <v>919629.2</v>
      </c>
      <c r="G48" s="596">
        <f t="shared" ref="G48:G53" si="2">SUM(E48:F48)</f>
        <v>4325664.2</v>
      </c>
    </row>
    <row r="49" spans="1:7" ht="18.75">
      <c r="A49" s="583"/>
      <c r="B49" s="557"/>
      <c r="C49" s="557"/>
      <c r="D49" s="557"/>
      <c r="E49" s="563"/>
      <c r="F49" s="563"/>
      <c r="G49" s="596">
        <f t="shared" si="2"/>
        <v>0</v>
      </c>
    </row>
    <row r="50" spans="1:7" ht="18.75">
      <c r="A50" s="581" t="s">
        <v>372</v>
      </c>
      <c r="B50" s="559">
        <v>5</v>
      </c>
      <c r="C50" s="560">
        <v>230</v>
      </c>
      <c r="D50" s="560">
        <v>307</v>
      </c>
      <c r="E50" s="560">
        <f>(B50*D50*C50)</f>
        <v>353050</v>
      </c>
      <c r="F50" s="560">
        <v>95323</v>
      </c>
      <c r="G50" s="594">
        <f t="shared" si="2"/>
        <v>448373</v>
      </c>
    </row>
    <row r="51" spans="1:7" ht="18.75">
      <c r="A51" s="581" t="s">
        <v>373</v>
      </c>
      <c r="B51" s="559"/>
      <c r="C51" s="560">
        <v>235</v>
      </c>
      <c r="D51" s="560">
        <v>122</v>
      </c>
      <c r="E51" s="561">
        <f>(B51*C51*D51)</f>
        <v>0</v>
      </c>
      <c r="F51" s="561">
        <f>E51*0.27</f>
        <v>0</v>
      </c>
      <c r="G51" s="594">
        <f t="shared" si="2"/>
        <v>0</v>
      </c>
    </row>
    <row r="52" spans="1:7" ht="18.75">
      <c r="A52" s="581" t="s">
        <v>374</v>
      </c>
      <c r="B52" s="559">
        <v>7</v>
      </c>
      <c r="C52" s="572">
        <v>230</v>
      </c>
      <c r="D52" s="560">
        <v>299</v>
      </c>
      <c r="E52" s="561" t="s">
        <v>92</v>
      </c>
      <c r="F52" s="561" t="s">
        <v>92</v>
      </c>
      <c r="G52" s="594">
        <f t="shared" si="2"/>
        <v>0</v>
      </c>
    </row>
    <row r="53" spans="1:7" ht="18.75">
      <c r="A53" s="583" t="s">
        <v>375</v>
      </c>
      <c r="B53" s="557">
        <f>SUM(B50:B52)</f>
        <v>12</v>
      </c>
      <c r="C53" s="558"/>
      <c r="D53" s="558"/>
      <c r="E53" s="562">
        <f>SUM(E50:E52)</f>
        <v>353050</v>
      </c>
      <c r="F53" s="562">
        <f>E53*0.27</f>
        <v>95323.5</v>
      </c>
      <c r="G53" s="596">
        <f t="shared" si="2"/>
        <v>448373.5</v>
      </c>
    </row>
    <row r="54" spans="1:7" ht="18.75">
      <c r="A54" s="598"/>
      <c r="B54" s="557"/>
      <c r="C54" s="558"/>
      <c r="D54" s="558"/>
      <c r="E54" s="562">
        <f>SUM(E49)</f>
        <v>0</v>
      </c>
      <c r="F54" s="562"/>
      <c r="G54" s="596"/>
    </row>
    <row r="55" spans="1:7" ht="18.75">
      <c r="A55" s="598" t="s">
        <v>352</v>
      </c>
      <c r="B55" s="557">
        <v>10</v>
      </c>
      <c r="C55" s="558">
        <v>220</v>
      </c>
      <c r="D55" s="558">
        <v>370</v>
      </c>
      <c r="E55" s="562">
        <f>(B55*C55*D55)</f>
        <v>814000</v>
      </c>
      <c r="F55" s="562">
        <f>E55*0.27</f>
        <v>219780</v>
      </c>
      <c r="G55" s="596">
        <f>SUM(E55:F55)</f>
        <v>1033780</v>
      </c>
    </row>
    <row r="56" spans="1:7" ht="18.75">
      <c r="A56" s="581"/>
      <c r="B56" s="557"/>
      <c r="C56" s="558"/>
      <c r="D56" s="558"/>
      <c r="E56" s="562">
        <f>B56*C56*D56</f>
        <v>0</v>
      </c>
      <c r="F56" s="562">
        <f>E56*0.27</f>
        <v>0</v>
      </c>
      <c r="G56" s="596">
        <f>SUM(E56+F56)</f>
        <v>0</v>
      </c>
    </row>
    <row r="57" spans="1:7" ht="18.75">
      <c r="A57" s="583"/>
      <c r="B57" s="557"/>
      <c r="C57" s="558"/>
      <c r="D57" s="558"/>
      <c r="E57" s="562">
        <f>B57*C57*D57</f>
        <v>0</v>
      </c>
      <c r="F57" s="562">
        <f>E57*0.27</f>
        <v>0</v>
      </c>
      <c r="G57" s="596">
        <f>SUM(E57+F57)</f>
        <v>0</v>
      </c>
    </row>
    <row r="58" spans="1:7" ht="18.75">
      <c r="A58" s="583"/>
      <c r="B58" s="557"/>
      <c r="C58" s="558"/>
      <c r="D58" s="558"/>
      <c r="E58" s="562"/>
      <c r="F58" s="562"/>
      <c r="G58" s="596"/>
    </row>
    <row r="59" spans="1:7" ht="18.75">
      <c r="A59" s="588" t="s">
        <v>353</v>
      </c>
      <c r="B59" s="567">
        <v>10</v>
      </c>
      <c r="C59" s="568">
        <v>240</v>
      </c>
      <c r="D59" s="568">
        <v>634</v>
      </c>
      <c r="E59" s="569">
        <f>B59*C59*D59</f>
        <v>1521600</v>
      </c>
      <c r="F59" s="569">
        <v>410832</v>
      </c>
      <c r="G59" s="599">
        <f>E59+F59</f>
        <v>1932432</v>
      </c>
    </row>
    <row r="60" spans="1:7" ht="19.5" thickBot="1">
      <c r="A60" s="588"/>
      <c r="B60" s="567"/>
      <c r="C60" s="568"/>
      <c r="D60" s="568"/>
      <c r="E60" s="569"/>
      <c r="F60" s="569"/>
      <c r="G60" s="599"/>
    </row>
    <row r="61" spans="1:7" s="578" customFormat="1" ht="21.75" thickTop="1" thickBot="1">
      <c r="A61" s="600" t="s">
        <v>394</v>
      </c>
      <c r="B61" s="601"/>
      <c r="C61" s="601"/>
      <c r="D61" s="601"/>
      <c r="E61" s="602">
        <f>E32+E48+E53+E55+E56+E59</f>
        <v>8698605</v>
      </c>
      <c r="F61" s="602">
        <f>F32+F48+F53+F55+F56+F59</f>
        <v>2348623.1</v>
      </c>
      <c r="G61" s="603">
        <f>G32+G48+G53+G55+G56+G59</f>
        <v>11047228.1</v>
      </c>
    </row>
  </sheetData>
  <sheetProtection algorithmName="SHA-512" hashValue="k0dhJkVW4BhuLNtjGeoAzh2/QkhZZjeqR3CzXYKruGdjuYDkG4WIdCaRwh4eL9om8qNFe5TwinLOwI4j8Rtn8Q==" saltValue="QqvmXb0OrAyoQhKPllvq/A==" spinCount="100000" sheet="1" formatCells="0" formatColumns="0" formatRows="0" insertColumns="0" insertRows="0" insertHyperlinks="0" deleteColumns="0" deleteRows="0" sort="0" autoFilter="0" pivotTables="0"/>
  <mergeCells count="1">
    <mergeCell ref="A1:G1"/>
  </mergeCells>
  <phoneticPr fontId="28" type="noConversion"/>
  <printOptions horizontalCentered="1"/>
  <pageMargins left="0.74803149606299213" right="0.74803149606299213" top="0.98425196850393704" bottom="1.03" header="0.51181102362204722" footer="0.51181102362204722"/>
  <pageSetup paperSize="9" scale="61" firstPageNumber="0" orientation="portrait" horizontalDpi="300" verticalDpi="300" r:id="rId1"/>
  <headerFooter alignWithMargins="0">
    <oddHeader>&amp;L&amp;"Times New Roman,Normál"&amp;14Hegyeshalom Nagyközségi Önkormányzat&amp;C&amp;"Times New Roman,Normál"&amp;14Élelmezési  kiadások és bevételek 2019. évi terv &amp;R&amp;"Times New Roman,Normál"&amp;12 12. mellékletAdatok: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13"/>
  <sheetViews>
    <sheetView zoomScaleNormal="100" workbookViewId="0">
      <selection sqref="A1:C1"/>
    </sheetView>
  </sheetViews>
  <sheetFormatPr defaultColWidth="8.5703125" defaultRowHeight="12.75"/>
  <cols>
    <col min="1" max="1" width="9.28515625" style="539" bestFit="1" customWidth="1"/>
    <col min="2" max="2" width="32.42578125" style="539" customWidth="1"/>
    <col min="3" max="3" width="43.5703125" style="539" customWidth="1"/>
    <col min="4" max="16384" width="8.5703125" style="539"/>
  </cols>
  <sheetData>
    <row r="1" spans="1:3" ht="18.75">
      <c r="A1" s="1735" t="s">
        <v>376</v>
      </c>
      <c r="B1" s="1735"/>
      <c r="C1" s="1735"/>
    </row>
    <row r="2" spans="1:3">
      <c r="A2" s="1736" t="s">
        <v>441</v>
      </c>
      <c r="B2" s="1736"/>
      <c r="C2" s="1736"/>
    </row>
    <row r="3" spans="1:3">
      <c r="A3" s="604"/>
      <c r="B3" s="604"/>
      <c r="C3" s="604"/>
    </row>
    <row r="7" spans="1:3" ht="13.5" thickBot="1">
      <c r="C7" s="605" t="s">
        <v>411</v>
      </c>
    </row>
    <row r="8" spans="1:3" s="608" customFormat="1" ht="26.25" thickBot="1">
      <c r="A8" s="606" t="s">
        <v>663</v>
      </c>
      <c r="B8" s="607" t="s">
        <v>377</v>
      </c>
      <c r="C8" s="607" t="s">
        <v>662</v>
      </c>
    </row>
    <row r="9" spans="1:3">
      <c r="A9" s="609" t="s">
        <v>378</v>
      </c>
      <c r="B9" s="610" t="s">
        <v>379</v>
      </c>
      <c r="C9" s="611"/>
    </row>
    <row r="10" spans="1:3">
      <c r="A10" s="612" t="s">
        <v>380</v>
      </c>
      <c r="B10" s="613" t="s">
        <v>381</v>
      </c>
      <c r="C10" s="614">
        <v>170021716</v>
      </c>
    </row>
    <row r="11" spans="1:3">
      <c r="A11" s="612" t="s">
        <v>382</v>
      </c>
      <c r="B11" s="613" t="s">
        <v>148</v>
      </c>
      <c r="C11" s="614"/>
    </row>
    <row r="12" spans="1:3">
      <c r="A12" s="615" t="s">
        <v>383</v>
      </c>
      <c r="B12" s="613" t="s">
        <v>384</v>
      </c>
      <c r="C12" s="614">
        <v>146284745</v>
      </c>
    </row>
    <row r="13" spans="1:3" ht="13.5" thickBot="1">
      <c r="A13" s="616" t="s">
        <v>428</v>
      </c>
      <c r="B13" s="617" t="s">
        <v>427</v>
      </c>
      <c r="C13" s="618">
        <v>5944861</v>
      </c>
    </row>
  </sheetData>
  <sheetProtection algorithmName="SHA-512" hashValue="6BxlsgEozXYdHSG8EpMg4LUGx4oz/6T+VbMLbDqQuzwEQv4E5HUYwrdT3RoKmA741G1F6MnVfDIyr6hZOosxgA==" saltValue="Z58VKhhhDVtFU9XEfyZdLg==" spinCount="100000" sheet="1" formatCells="0" formatColumns="0" formatRows="0" insertColumns="0" insertRows="0" insertHyperlinks="0" deleteColumns="0" deleteRows="0" sort="0" autoFilter="0" pivotTables="0"/>
  <mergeCells count="2">
    <mergeCell ref="A1:C1"/>
    <mergeCell ref="A2:C2"/>
  </mergeCells>
  <phoneticPr fontId="28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E10"/>
  <sheetViews>
    <sheetView zoomScaleNormal="100" workbookViewId="0"/>
  </sheetViews>
  <sheetFormatPr defaultColWidth="8.5703125" defaultRowHeight="15.75"/>
  <cols>
    <col min="1" max="1" width="27.7109375" style="51" bestFit="1" customWidth="1"/>
    <col min="2" max="5" width="13.85546875" style="51" customWidth="1"/>
    <col min="6" max="16384" width="8.5703125" style="51"/>
  </cols>
  <sheetData>
    <row r="1" spans="1:5">
      <c r="A1" s="627" t="s">
        <v>385</v>
      </c>
      <c r="B1" s="628"/>
      <c r="C1" s="628"/>
      <c r="D1" s="628"/>
      <c r="E1" s="628"/>
    </row>
    <row r="2" spans="1:5" ht="16.5" thickBot="1">
      <c r="A2" s="629"/>
      <c r="B2" s="628"/>
      <c r="C2" s="628"/>
      <c r="D2" s="1738" t="s">
        <v>412</v>
      </c>
      <c r="E2" s="1738"/>
    </row>
    <row r="3" spans="1:5" ht="16.5" thickBot="1">
      <c r="A3" s="1739"/>
      <c r="B3" s="1737" t="s">
        <v>82</v>
      </c>
      <c r="C3" s="1737"/>
      <c r="D3" s="1737"/>
      <c r="E3" s="1737"/>
    </row>
    <row r="4" spans="1:5" ht="16.5" thickBot="1">
      <c r="A4" s="1739"/>
      <c r="B4" s="1740" t="s">
        <v>148</v>
      </c>
      <c r="C4" s="1740"/>
      <c r="D4" s="1740"/>
      <c r="E4" s="1740"/>
    </row>
    <row r="5" spans="1:5" ht="32.25" thickBot="1">
      <c r="A5" s="1739"/>
      <c r="B5" s="630" t="s">
        <v>667</v>
      </c>
      <c r="C5" s="631" t="s">
        <v>665</v>
      </c>
      <c r="D5" s="637" t="s">
        <v>666</v>
      </c>
      <c r="E5" s="638" t="s">
        <v>664</v>
      </c>
    </row>
    <row r="6" spans="1:5">
      <c r="A6" s="620" t="s">
        <v>381</v>
      </c>
      <c r="B6" s="621"/>
      <c r="C6" s="621"/>
      <c r="D6" s="632">
        <v>30</v>
      </c>
      <c r="E6" s="639">
        <v>30</v>
      </c>
    </row>
    <row r="7" spans="1:5">
      <c r="A7" s="622" t="s">
        <v>384</v>
      </c>
      <c r="B7" s="623"/>
      <c r="C7" s="623">
        <v>24</v>
      </c>
      <c r="D7" s="633"/>
      <c r="E7" s="640">
        <v>24</v>
      </c>
    </row>
    <row r="8" spans="1:5">
      <c r="A8" s="622" t="s">
        <v>148</v>
      </c>
      <c r="B8" s="624">
        <v>7</v>
      </c>
      <c r="C8" s="624">
        <v>1</v>
      </c>
      <c r="D8" s="633">
        <v>5</v>
      </c>
      <c r="E8" s="640">
        <v>13</v>
      </c>
    </row>
    <row r="9" spans="1:5" ht="16.5" thickBot="1">
      <c r="A9" s="625" t="s">
        <v>427</v>
      </c>
      <c r="B9" s="626"/>
      <c r="C9" s="626"/>
      <c r="D9" s="634">
        <v>1</v>
      </c>
      <c r="E9" s="641">
        <v>1</v>
      </c>
    </row>
    <row r="10" spans="1:5" ht="19.5" thickBot="1">
      <c r="A10" s="619" t="s">
        <v>320</v>
      </c>
      <c r="B10" s="619">
        <v>7</v>
      </c>
      <c r="C10" s="619">
        <v>25</v>
      </c>
      <c r="D10" s="635">
        <v>36</v>
      </c>
      <c r="E10" s="636">
        <v>68</v>
      </c>
    </row>
  </sheetData>
  <sheetProtection algorithmName="SHA-512" hashValue="z84kVubR7dPPcf2vRPyhs/PPSlyB6T2lbmKRPOEOHQd7PHkodrh6fhg/jVGSSrldq/RJ3O6FSV2gZJRc0DLwgA==" saltValue="Ia1yirVojXNOpdcP4AWrrg==" spinCount="100000" sheet="1" formatCells="0" formatColumns="0" formatRows="0" insertColumns="0" insertRows="0" insertHyperlinks="0" deleteColumns="0" deleteRows="0" sort="0" autoFilter="0" pivotTables="0"/>
  <mergeCells count="4">
    <mergeCell ref="B3:E3"/>
    <mergeCell ref="D2:E2"/>
    <mergeCell ref="A3:A5"/>
    <mergeCell ref="B4:E4"/>
  </mergeCells>
  <phoneticPr fontId="28" type="noConversion"/>
  <printOptions horizontalCentered="1"/>
  <pageMargins left="0.70866141732283472" right="0.70866141732283472" top="1.27" bottom="0.74803149606299213" header="0.47" footer="0.51181102362204722"/>
  <pageSetup paperSize="9" firstPageNumber="0" orientation="portrait" horizontalDpi="300" verticalDpi="300" r:id="rId1"/>
  <headerFooter alignWithMargins="0">
    <oddHeader>&amp;C&amp;"Arial CE,Normál"Hegyeshalom Nagyközségi Önkormányzat
2019. év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38"/>
  <sheetViews>
    <sheetView zoomScaleNormal="100" workbookViewId="0">
      <selection sqref="A1:F1"/>
    </sheetView>
  </sheetViews>
  <sheetFormatPr defaultColWidth="8.5703125" defaultRowHeight="12.75"/>
  <cols>
    <col min="1" max="1" width="8.5703125" style="539"/>
    <col min="2" max="2" width="31.7109375" style="539" customWidth="1"/>
    <col min="3" max="3" width="13.140625" style="539" customWidth="1"/>
    <col min="4" max="4" width="12.42578125" style="539" customWidth="1"/>
    <col min="5" max="5" width="12.7109375" style="539" customWidth="1"/>
    <col min="6" max="6" width="12.5703125" style="539" customWidth="1"/>
    <col min="7" max="16384" width="8.5703125" style="539"/>
  </cols>
  <sheetData>
    <row r="1" spans="1:6">
      <c r="A1" s="1745" t="s">
        <v>669</v>
      </c>
      <c r="B1" s="1745"/>
      <c r="C1" s="1745"/>
      <c r="D1" s="1745"/>
      <c r="E1" s="1745"/>
      <c r="F1" s="1745"/>
    </row>
    <row r="2" spans="1:6">
      <c r="A2" s="1745" t="s">
        <v>386</v>
      </c>
      <c r="B2" s="1745"/>
      <c r="C2" s="1745"/>
      <c r="D2" s="1745"/>
      <c r="E2" s="1745"/>
      <c r="F2" s="1745"/>
    </row>
    <row r="3" spans="1:6">
      <c r="F3" s="605" t="s">
        <v>668</v>
      </c>
    </row>
    <row r="4" spans="1:6" ht="13.5" thickBot="1">
      <c r="F4" s="642" t="s">
        <v>413</v>
      </c>
    </row>
    <row r="5" spans="1:6" ht="13.5" thickBot="1">
      <c r="A5" s="646" t="s">
        <v>95</v>
      </c>
      <c r="B5" s="647" t="s">
        <v>312</v>
      </c>
      <c r="C5" s="653">
        <v>2019</v>
      </c>
      <c r="D5" s="646">
        <v>2020</v>
      </c>
      <c r="E5" s="646">
        <v>2021</v>
      </c>
      <c r="F5" s="646">
        <v>2022</v>
      </c>
    </row>
    <row r="6" spans="1:6">
      <c r="A6" s="610" t="s">
        <v>3</v>
      </c>
      <c r="B6" s="650" t="s">
        <v>322</v>
      </c>
      <c r="C6" s="655">
        <v>206048550</v>
      </c>
      <c r="D6" s="643">
        <v>206200000</v>
      </c>
      <c r="E6" s="643">
        <v>206200000</v>
      </c>
      <c r="F6" s="643">
        <v>206200000</v>
      </c>
    </row>
    <row r="7" spans="1:6">
      <c r="A7" s="613" t="s">
        <v>7</v>
      </c>
      <c r="B7" s="651" t="s">
        <v>388</v>
      </c>
      <c r="C7" s="656">
        <v>39061020</v>
      </c>
      <c r="D7" s="644">
        <v>25000000</v>
      </c>
      <c r="E7" s="644">
        <v>25000000</v>
      </c>
      <c r="F7" s="644">
        <v>25000000</v>
      </c>
    </row>
    <row r="8" spans="1:6">
      <c r="A8" s="613" t="s">
        <v>7</v>
      </c>
      <c r="B8" s="651" t="s">
        <v>424</v>
      </c>
      <c r="C8" s="656">
        <v>15661200</v>
      </c>
      <c r="D8" s="644">
        <v>15000000</v>
      </c>
      <c r="E8" s="644">
        <v>15000000</v>
      </c>
      <c r="F8" s="644">
        <v>15000000</v>
      </c>
    </row>
    <row r="9" spans="1:6">
      <c r="A9" s="613" t="s">
        <v>50</v>
      </c>
      <c r="B9" s="651" t="s">
        <v>387</v>
      </c>
      <c r="C9" s="656">
        <v>69513314</v>
      </c>
      <c r="D9" s="644">
        <v>70000000</v>
      </c>
      <c r="E9" s="644">
        <v>70000000</v>
      </c>
      <c r="F9" s="644">
        <v>70000000</v>
      </c>
    </row>
    <row r="10" spans="1:6">
      <c r="A10" s="1746" t="s">
        <v>389</v>
      </c>
      <c r="B10" s="1747"/>
      <c r="C10" s="673">
        <f>SUM(C7:C8)</f>
        <v>54722220</v>
      </c>
      <c r="D10" s="674">
        <f>SUM(D7:D8)</f>
        <v>40000000</v>
      </c>
      <c r="E10" s="674">
        <f>SUM(E7:E8)</f>
        <v>40000000</v>
      </c>
      <c r="F10" s="674">
        <f>SUM(F7:F8)</f>
        <v>40000000</v>
      </c>
    </row>
    <row r="11" spans="1:6">
      <c r="A11" s="613" t="s">
        <v>137</v>
      </c>
      <c r="B11" s="651" t="s">
        <v>390</v>
      </c>
      <c r="C11" s="656">
        <v>40000000</v>
      </c>
      <c r="D11" s="644">
        <v>91200000</v>
      </c>
      <c r="E11" s="644">
        <v>100000000</v>
      </c>
      <c r="F11" s="644">
        <v>100000000</v>
      </c>
    </row>
    <row r="12" spans="1:6">
      <c r="A12" s="613" t="s">
        <v>469</v>
      </c>
      <c r="B12" s="651" t="s">
        <v>473</v>
      </c>
      <c r="C12" s="656">
        <v>60000000</v>
      </c>
      <c r="D12" s="644"/>
      <c r="E12" s="644"/>
      <c r="F12" s="644"/>
    </row>
    <row r="13" spans="1:6">
      <c r="A13" s="613" t="s">
        <v>70</v>
      </c>
      <c r="B13" s="651" t="s">
        <v>295</v>
      </c>
      <c r="C13" s="656">
        <v>700000000</v>
      </c>
      <c r="D13" s="644"/>
      <c r="E13" s="644"/>
      <c r="F13" s="644"/>
    </row>
    <row r="14" spans="1:6">
      <c r="A14" s="1746" t="s">
        <v>673</v>
      </c>
      <c r="B14" s="1747"/>
      <c r="C14" s="673">
        <f>SUM(C11:C12)</f>
        <v>100000000</v>
      </c>
      <c r="D14" s="674">
        <f>SUM(D11:D12)</f>
        <v>91200000</v>
      </c>
      <c r="E14" s="674">
        <f>SUM(E11:E12)</f>
        <v>100000000</v>
      </c>
      <c r="F14" s="674">
        <f>SUM(F11:F12)</f>
        <v>100000000</v>
      </c>
    </row>
    <row r="15" spans="1:6">
      <c r="A15" s="675" t="s">
        <v>46</v>
      </c>
      <c r="B15" s="676" t="s">
        <v>391</v>
      </c>
      <c r="C15" s="677">
        <v>347000000</v>
      </c>
      <c r="D15" s="678">
        <v>227000000</v>
      </c>
      <c r="E15" s="678">
        <v>227000000</v>
      </c>
      <c r="F15" s="678">
        <v>227000000</v>
      </c>
    </row>
    <row r="16" spans="1:6">
      <c r="A16" s="613" t="s">
        <v>30</v>
      </c>
      <c r="B16" s="652" t="s">
        <v>671</v>
      </c>
      <c r="C16" s="656">
        <v>28000000</v>
      </c>
      <c r="D16" s="644">
        <v>28500000</v>
      </c>
      <c r="E16" s="644">
        <v>29000000</v>
      </c>
      <c r="F16" s="644">
        <v>29300000</v>
      </c>
    </row>
    <row r="17" spans="1:6">
      <c r="A17" s="613" t="s">
        <v>30</v>
      </c>
      <c r="B17" s="652" t="s">
        <v>670</v>
      </c>
      <c r="C17" s="656">
        <v>44000000</v>
      </c>
      <c r="D17" s="644">
        <v>44500000</v>
      </c>
      <c r="E17" s="644">
        <v>44500000</v>
      </c>
      <c r="F17" s="644">
        <v>44500000</v>
      </c>
    </row>
    <row r="18" spans="1:6">
      <c r="A18" s="613" t="s">
        <v>33</v>
      </c>
      <c r="B18" s="652" t="s">
        <v>326</v>
      </c>
      <c r="C18" s="656">
        <v>240000000</v>
      </c>
      <c r="D18" s="644">
        <v>250000000</v>
      </c>
      <c r="E18" s="644">
        <v>260000000</v>
      </c>
      <c r="F18" s="644">
        <v>270000000</v>
      </c>
    </row>
    <row r="19" spans="1:6">
      <c r="A19" s="613" t="s">
        <v>36</v>
      </c>
      <c r="B19" s="652" t="s">
        <v>327</v>
      </c>
      <c r="C19" s="656">
        <v>8000000</v>
      </c>
      <c r="D19" s="644">
        <v>8000000</v>
      </c>
      <c r="E19" s="644">
        <v>8000000</v>
      </c>
      <c r="F19" s="644">
        <v>8000000</v>
      </c>
    </row>
    <row r="20" spans="1:6">
      <c r="A20" s="613" t="s">
        <v>40</v>
      </c>
      <c r="B20" s="652" t="s">
        <v>392</v>
      </c>
      <c r="C20" s="656">
        <v>19000000</v>
      </c>
      <c r="D20" s="644">
        <v>19500000</v>
      </c>
      <c r="E20" s="644">
        <v>19600000</v>
      </c>
      <c r="F20" s="644">
        <v>19800000</v>
      </c>
    </row>
    <row r="21" spans="1:6">
      <c r="A21" s="613" t="s">
        <v>40</v>
      </c>
      <c r="B21" s="652" t="s">
        <v>393</v>
      </c>
      <c r="C21" s="656">
        <v>8000000</v>
      </c>
      <c r="D21" s="644">
        <v>8000000</v>
      </c>
      <c r="E21" s="644">
        <v>8000000</v>
      </c>
      <c r="F21" s="644">
        <v>8000000</v>
      </c>
    </row>
    <row r="22" spans="1:6">
      <c r="A22" s="613" t="s">
        <v>74</v>
      </c>
      <c r="B22" s="651" t="s">
        <v>328</v>
      </c>
      <c r="C22" s="656">
        <v>313382678</v>
      </c>
      <c r="D22" s="644">
        <v>130000000</v>
      </c>
      <c r="E22" s="644">
        <v>130000000</v>
      </c>
      <c r="F22" s="644">
        <v>130000000</v>
      </c>
    </row>
    <row r="23" spans="1:6" ht="13.5" thickBot="1">
      <c r="A23" s="657" t="s">
        <v>76</v>
      </c>
      <c r="B23" s="658" t="s">
        <v>672</v>
      </c>
      <c r="C23" s="659">
        <v>309964650</v>
      </c>
      <c r="D23" s="660">
        <v>283000000</v>
      </c>
      <c r="E23" s="660">
        <v>283000000</v>
      </c>
      <c r="F23" s="660">
        <v>283000000</v>
      </c>
    </row>
    <row r="24" spans="1:6" ht="13.5" thickBot="1">
      <c r="A24" s="1743" t="s">
        <v>474</v>
      </c>
      <c r="B24" s="1744"/>
      <c r="C24" s="664">
        <f>SUM(C10+C14+C15+C22+C23)</f>
        <v>1125069548</v>
      </c>
      <c r="D24" s="665">
        <f>SUM(D10+D14+D15+D22+D23)</f>
        <v>771200000</v>
      </c>
      <c r="E24" s="665">
        <f>SUM(E10+E14+E15+E22+E23)</f>
        <v>780000000</v>
      </c>
      <c r="F24" s="666">
        <f>SUM(F10+F14+F15+F22+F23)</f>
        <v>780000000</v>
      </c>
    </row>
    <row r="25" spans="1:6" ht="13.5" thickBot="1">
      <c r="A25" s="670"/>
      <c r="B25" s="671"/>
      <c r="C25" s="672"/>
      <c r="D25" s="672"/>
      <c r="E25" s="672"/>
      <c r="F25" s="672"/>
    </row>
    <row r="26" spans="1:6" ht="13.5" thickBot="1">
      <c r="A26" s="646" t="s">
        <v>95</v>
      </c>
      <c r="B26" s="647" t="s">
        <v>312</v>
      </c>
      <c r="C26" s="653">
        <v>2019</v>
      </c>
      <c r="D26" s="646">
        <v>2020</v>
      </c>
      <c r="E26" s="646">
        <v>2021</v>
      </c>
      <c r="F26" s="646">
        <v>2022</v>
      </c>
    </row>
    <row r="27" spans="1:6">
      <c r="A27" s="613" t="s">
        <v>5</v>
      </c>
      <c r="B27" s="648" t="s">
        <v>6</v>
      </c>
      <c r="C27" s="654">
        <v>274597415</v>
      </c>
      <c r="D27" s="645">
        <v>285000000</v>
      </c>
      <c r="E27" s="645">
        <v>285000000</v>
      </c>
      <c r="F27" s="645">
        <v>285000000</v>
      </c>
    </row>
    <row r="28" spans="1:6">
      <c r="A28" s="613" t="s">
        <v>9</v>
      </c>
      <c r="B28" s="648" t="s">
        <v>331</v>
      </c>
      <c r="C28" s="654">
        <v>59173475</v>
      </c>
      <c r="D28" s="645">
        <v>55575000</v>
      </c>
      <c r="E28" s="645">
        <v>55575000</v>
      </c>
      <c r="F28" s="645">
        <v>55575000</v>
      </c>
    </row>
    <row r="29" spans="1:6">
      <c r="A29" s="613" t="s">
        <v>13</v>
      </c>
      <c r="B29" s="648" t="s">
        <v>395</v>
      </c>
      <c r="C29" s="654">
        <v>236590111</v>
      </c>
      <c r="D29" s="645">
        <v>224961174</v>
      </c>
      <c r="E29" s="645">
        <v>224961174</v>
      </c>
      <c r="F29" s="645">
        <v>224961174</v>
      </c>
    </row>
    <row r="30" spans="1:6">
      <c r="A30" s="613" t="s">
        <v>17</v>
      </c>
      <c r="B30" s="649" t="s">
        <v>396</v>
      </c>
      <c r="C30" s="654">
        <v>11255000</v>
      </c>
      <c r="D30" s="645">
        <v>11500000</v>
      </c>
      <c r="E30" s="645">
        <v>11500000</v>
      </c>
      <c r="F30" s="645">
        <v>11500000</v>
      </c>
    </row>
    <row r="31" spans="1:6">
      <c r="A31" s="613" t="s">
        <v>21</v>
      </c>
      <c r="B31" s="649" t="s">
        <v>397</v>
      </c>
      <c r="C31" s="654">
        <v>7200000</v>
      </c>
      <c r="D31" s="645">
        <v>7500000</v>
      </c>
      <c r="E31" s="645">
        <v>7500000</v>
      </c>
      <c r="F31" s="645">
        <v>7500000</v>
      </c>
    </row>
    <row r="32" spans="1:6">
      <c r="A32" s="613" t="s">
        <v>28</v>
      </c>
      <c r="B32" s="649" t="s">
        <v>398</v>
      </c>
      <c r="C32" s="654">
        <v>22677000</v>
      </c>
      <c r="D32" s="645">
        <v>15000000</v>
      </c>
      <c r="E32" s="645">
        <v>15000000</v>
      </c>
      <c r="F32" s="645">
        <v>15000000</v>
      </c>
    </row>
    <row r="33" spans="1:6">
      <c r="A33" s="613" t="s">
        <v>674</v>
      </c>
      <c r="B33" s="649" t="s">
        <v>399</v>
      </c>
      <c r="C33" s="654">
        <v>1111941121</v>
      </c>
      <c r="D33" s="645">
        <v>65000000</v>
      </c>
      <c r="E33" s="645">
        <v>65000000</v>
      </c>
      <c r="F33" s="645">
        <v>65000000</v>
      </c>
    </row>
    <row r="34" spans="1:6">
      <c r="A34" s="613" t="s">
        <v>675</v>
      </c>
      <c r="B34" s="649" t="s">
        <v>488</v>
      </c>
      <c r="C34" s="654"/>
      <c r="D34" s="645"/>
      <c r="E34" s="645">
        <v>60739044</v>
      </c>
      <c r="F34" s="645">
        <v>61580585</v>
      </c>
    </row>
    <row r="35" spans="1:6">
      <c r="A35" s="613" t="s">
        <v>78</v>
      </c>
      <c r="B35" s="649" t="s">
        <v>409</v>
      </c>
      <c r="C35" s="654">
        <v>309964650</v>
      </c>
      <c r="D35" s="645">
        <v>300000000</v>
      </c>
      <c r="E35" s="645">
        <v>300000000</v>
      </c>
      <c r="F35" s="645">
        <v>300000000</v>
      </c>
    </row>
    <row r="36" spans="1:6">
      <c r="A36" s="613" t="s">
        <v>80</v>
      </c>
      <c r="B36" s="649" t="s">
        <v>408</v>
      </c>
      <c r="C36" s="654">
        <v>7178909</v>
      </c>
      <c r="D36" s="645">
        <v>7500000</v>
      </c>
      <c r="E36" s="645">
        <v>7500000</v>
      </c>
      <c r="F36" s="645">
        <v>7500000</v>
      </c>
    </row>
    <row r="37" spans="1:6" ht="13.5" thickBot="1">
      <c r="A37" s="657" t="s">
        <v>660</v>
      </c>
      <c r="B37" s="661" t="s">
        <v>400</v>
      </c>
      <c r="C37" s="662">
        <v>60053731</v>
      </c>
      <c r="D37" s="663">
        <v>75363826</v>
      </c>
      <c r="E37" s="663">
        <v>23424782</v>
      </c>
      <c r="F37" s="663">
        <v>22583241</v>
      </c>
    </row>
    <row r="38" spans="1:6" ht="13.5" thickBot="1">
      <c r="A38" s="1741" t="s">
        <v>522</v>
      </c>
      <c r="B38" s="1742"/>
      <c r="C38" s="667">
        <f>SUM(C27:C37)</f>
        <v>2100631412</v>
      </c>
      <c r="D38" s="668">
        <f>SUM(D27:D37)</f>
        <v>1047400000</v>
      </c>
      <c r="E38" s="668">
        <f>SUM(E27:E37)</f>
        <v>1056200000</v>
      </c>
      <c r="F38" s="669">
        <f>SUM(F27:F37)</f>
        <v>1056200000</v>
      </c>
    </row>
  </sheetData>
  <sheetProtection algorithmName="SHA-512" hashValue="6VtqrxCjZS7T+Oz5Nb5cT5ec4vgPAwQQ39UOILSM09p5GjV/dVMcsIcuYJMYD4h0jb8yBWEQZfqphoImD8xW9g==" saltValue="AcfXqZy88yV7cfsp7cZoyw==" spinCount="100000" sheet="1" formatCells="0" formatColumns="0" formatRows="0" insertColumns="0" insertRows="0" insertHyperlinks="0" deleteColumns="0" deleteRows="0" sort="0" autoFilter="0" pivotTables="0"/>
  <mergeCells count="6">
    <mergeCell ref="A38:B38"/>
    <mergeCell ref="A24:B24"/>
    <mergeCell ref="A2:F2"/>
    <mergeCell ref="A1:F1"/>
    <mergeCell ref="A14:B14"/>
    <mergeCell ref="A10:B10"/>
  </mergeCells>
  <phoneticPr fontId="28" type="noConversion"/>
  <printOptions horizontalCentered="1"/>
  <pageMargins left="0.70866141732283472" right="0.70866141732283472" top="0.74803149606299213" bottom="0.74803149606299213" header="0.31496062992125984" footer="0.51181102362204722"/>
  <pageSetup paperSize="9" scale="97" firstPageNumber="0" orientation="portrait" horizontalDpi="300" verticalDpi="300" r:id="rId1"/>
  <headerFooter alignWithMargins="0">
    <oddHeader>&amp;C&amp;"Arial CE,Normál"Hegyeshalom Nagyközségi Önkormányzat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E17"/>
  <sheetViews>
    <sheetView topLeftCell="B1" zoomScaleNormal="100" workbookViewId="0">
      <selection sqref="A1:E1"/>
    </sheetView>
  </sheetViews>
  <sheetFormatPr defaultRowHeight="15.75"/>
  <cols>
    <col min="1" max="1" width="40.140625" style="51" customWidth="1"/>
    <col min="2" max="2" width="23.28515625" style="51" customWidth="1"/>
    <col min="3" max="3" width="20.85546875" style="51" customWidth="1"/>
    <col min="4" max="4" width="16.85546875" style="51" customWidth="1"/>
    <col min="5" max="5" width="19.5703125" style="51" customWidth="1"/>
    <col min="6" max="16384" width="9.140625" style="51"/>
  </cols>
  <sheetData>
    <row r="1" spans="1:5" ht="12.75" customHeight="1">
      <c r="A1" s="1752" t="s">
        <v>475</v>
      </c>
      <c r="B1" s="1752"/>
      <c r="C1" s="1752"/>
      <c r="D1" s="1752"/>
      <c r="E1" s="1752"/>
    </row>
    <row r="2" spans="1:5">
      <c r="A2" s="1751" t="s">
        <v>476</v>
      </c>
      <c r="B2" s="1751"/>
      <c r="C2" s="1751"/>
      <c r="D2" s="1751"/>
      <c r="E2" s="1751"/>
    </row>
    <row r="3" spans="1:5">
      <c r="A3" s="1751" t="s">
        <v>676</v>
      </c>
      <c r="B3" s="1751"/>
      <c r="C3" s="1751"/>
      <c r="D3" s="1751"/>
      <c r="E3" s="1751"/>
    </row>
    <row r="4" spans="1:5">
      <c r="A4" s="679"/>
      <c r="B4" s="679"/>
      <c r="C4" s="679"/>
      <c r="D4" s="679"/>
      <c r="E4" s="679"/>
    </row>
    <row r="5" spans="1:5" ht="16.5" thickBot="1">
      <c r="A5" s="679"/>
      <c r="B5" s="680"/>
      <c r="C5" s="679"/>
      <c r="D5" s="1750" t="s">
        <v>477</v>
      </c>
      <c r="E5" s="1750"/>
    </row>
    <row r="6" spans="1:5">
      <c r="A6" s="1748" t="s">
        <v>312</v>
      </c>
      <c r="B6" s="681">
        <v>2019</v>
      </c>
      <c r="C6" s="682">
        <v>2020</v>
      </c>
      <c r="D6" s="682">
        <v>2021</v>
      </c>
      <c r="E6" s="683">
        <v>2022</v>
      </c>
    </row>
    <row r="7" spans="1:5" ht="16.5" thickBot="1">
      <c r="A7" s="1749"/>
      <c r="B7" s="684" t="s">
        <v>478</v>
      </c>
      <c r="C7" s="684" t="s">
        <v>478</v>
      </c>
      <c r="D7" s="685" t="s">
        <v>478</v>
      </c>
      <c r="E7" s="686" t="s">
        <v>478</v>
      </c>
    </row>
    <row r="8" spans="1:5">
      <c r="A8" s="687" t="s">
        <v>391</v>
      </c>
      <c r="B8" s="688">
        <v>339000000</v>
      </c>
      <c r="C8" s="688">
        <v>350500000</v>
      </c>
      <c r="D8" s="688">
        <v>361100000</v>
      </c>
      <c r="E8" s="688">
        <v>371600000</v>
      </c>
    </row>
    <row r="9" spans="1:5">
      <c r="A9" s="689" t="s">
        <v>479</v>
      </c>
      <c r="B9" s="690"/>
      <c r="C9" s="690"/>
      <c r="D9" s="690"/>
      <c r="E9" s="690"/>
    </row>
    <row r="10" spans="1:5">
      <c r="A10" s="689" t="s">
        <v>480</v>
      </c>
      <c r="B10" s="690"/>
      <c r="C10" s="690"/>
      <c r="D10" s="690"/>
      <c r="E10" s="690"/>
    </row>
    <row r="11" spans="1:5">
      <c r="A11" s="689" t="s">
        <v>481</v>
      </c>
      <c r="B11" s="690">
        <v>28302850</v>
      </c>
      <c r="C11" s="690">
        <v>27000000</v>
      </c>
      <c r="D11" s="690">
        <v>27000000</v>
      </c>
      <c r="E11" s="690">
        <v>27000000</v>
      </c>
    </row>
    <row r="12" spans="1:5" ht="47.25">
      <c r="A12" s="691" t="s">
        <v>482</v>
      </c>
      <c r="B12" s="692">
        <v>40000000</v>
      </c>
      <c r="C12" s="692">
        <v>91200000</v>
      </c>
      <c r="D12" s="692">
        <v>100000000</v>
      </c>
      <c r="E12" s="692">
        <v>100000000</v>
      </c>
    </row>
    <row r="13" spans="1:5">
      <c r="A13" s="693" t="s">
        <v>483</v>
      </c>
      <c r="B13" s="692"/>
      <c r="C13" s="692"/>
      <c r="D13" s="692"/>
      <c r="E13" s="692"/>
    </row>
    <row r="14" spans="1:5" ht="31.5">
      <c r="A14" s="693" t="s">
        <v>484</v>
      </c>
      <c r="B14" s="692"/>
      <c r="C14" s="692"/>
      <c r="D14" s="692"/>
      <c r="E14" s="692"/>
    </row>
    <row r="15" spans="1:5" ht="16.5" thickBot="1">
      <c r="A15" s="694" t="s">
        <v>485</v>
      </c>
      <c r="B15" s="695"/>
      <c r="C15" s="695"/>
      <c r="D15" s="695"/>
      <c r="E15" s="695"/>
    </row>
    <row r="16" spans="1:5" s="168" customFormat="1" ht="19.5" thickBot="1">
      <c r="A16" s="696" t="s">
        <v>486</v>
      </c>
      <c r="B16" s="697">
        <f>SUM(B8:B15)</f>
        <v>407302850</v>
      </c>
      <c r="C16" s="697">
        <f>SUM(C8:C15)</f>
        <v>468700000</v>
      </c>
      <c r="D16" s="697">
        <f>SUM(D8:D15)</f>
        <v>488100000</v>
      </c>
      <c r="E16" s="697">
        <f>SUM(E8:E15)</f>
        <v>498600000</v>
      </c>
    </row>
    <row r="17" spans="1:5" s="168" customFormat="1" ht="19.5" thickBot="1">
      <c r="A17" s="698" t="s">
        <v>487</v>
      </c>
      <c r="B17" s="699">
        <f>B16/2</f>
        <v>203651425</v>
      </c>
      <c r="C17" s="699">
        <f>C16/2</f>
        <v>234350000</v>
      </c>
      <c r="D17" s="699">
        <f>D16/2</f>
        <v>244050000</v>
      </c>
      <c r="E17" s="699">
        <f>E16/2</f>
        <v>249300000</v>
      </c>
    </row>
  </sheetData>
  <sheetProtection algorithmName="SHA-512" hashValue="dgxrtQYQDoajcU/RMjQja0Hry45yUOv6CwIRDuN+gArV0/Df6EZSVMTOXz22AgAITuxrjtjQ8ZsP3wiVf4mE5w==" saltValue="wYiSeqHA45wMTD9BQyS3KQ==" spinCount="100000" sheet="1" formatCells="0" formatColumns="0" formatRows="0" insertColumns="0" insertRows="0" insertHyperlinks="0" deleteColumns="0" deleteRows="0" sort="0" autoFilter="0" pivotTables="0"/>
  <mergeCells count="5">
    <mergeCell ref="A6:A7"/>
    <mergeCell ref="D5:E5"/>
    <mergeCell ref="A3:E3"/>
    <mergeCell ref="A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J30"/>
  <sheetViews>
    <sheetView zoomScale="80" zoomScaleNormal="80" workbookViewId="0">
      <pane ySplit="3" topLeftCell="A10" activePane="bottomLeft" state="frozen"/>
      <selection activeCell="J16" sqref="J16"/>
      <selection pane="bottomLeft" activeCell="E25" sqref="E25"/>
    </sheetView>
  </sheetViews>
  <sheetFormatPr defaultColWidth="4.85546875" defaultRowHeight="12.75"/>
  <cols>
    <col min="1" max="1" width="7.42578125" style="1190" bestFit="1" customWidth="1"/>
    <col min="2" max="2" width="59.7109375" style="1191" bestFit="1" customWidth="1"/>
    <col min="3" max="4" width="23.5703125" style="1192" bestFit="1" customWidth="1"/>
    <col min="5" max="5" width="25.28515625" style="1192" customWidth="1"/>
    <col min="6" max="6" width="7.5703125" style="1190" bestFit="1" customWidth="1"/>
    <col min="7" max="7" width="57.140625" style="1190" bestFit="1" customWidth="1"/>
    <col min="8" max="8" width="23.5703125" style="1192" bestFit="1" customWidth="1"/>
    <col min="9" max="9" width="23.5703125" style="1193" bestFit="1" customWidth="1"/>
    <col min="10" max="10" width="24.7109375" style="1193" customWidth="1"/>
    <col min="11" max="16384" width="4.85546875" style="1190"/>
  </cols>
  <sheetData>
    <row r="1" spans="1:10" s="1100" customFormat="1" ht="13.5" thickBot="1">
      <c r="A1" s="1535" t="s">
        <v>0</v>
      </c>
      <c r="B1" s="1536"/>
      <c r="C1" s="1547" t="s">
        <v>503</v>
      </c>
      <c r="D1" s="1527" t="s">
        <v>525</v>
      </c>
      <c r="E1" s="1526" t="s">
        <v>527</v>
      </c>
      <c r="F1" s="1541" t="s">
        <v>81</v>
      </c>
      <c r="G1" s="1542"/>
      <c r="H1" s="1550" t="s">
        <v>503</v>
      </c>
      <c r="I1" s="1524" t="s">
        <v>525</v>
      </c>
      <c r="J1" s="1526" t="s">
        <v>527</v>
      </c>
    </row>
    <row r="2" spans="1:10" s="1100" customFormat="1" ht="13.5" thickBot="1">
      <c r="A2" s="1537"/>
      <c r="B2" s="1538"/>
      <c r="C2" s="1548"/>
      <c r="D2" s="1527"/>
      <c r="E2" s="1526"/>
      <c r="F2" s="1543"/>
      <c r="G2" s="1544"/>
      <c r="H2" s="1551"/>
      <c r="I2" s="1525"/>
      <c r="J2" s="1528"/>
    </row>
    <row r="3" spans="1:10" s="1100" customFormat="1" ht="13.5" thickBot="1">
      <c r="A3" s="1539"/>
      <c r="B3" s="1540"/>
      <c r="C3" s="1549"/>
      <c r="D3" s="1527"/>
      <c r="E3" s="1526"/>
      <c r="F3" s="1545"/>
      <c r="G3" s="1546"/>
      <c r="H3" s="1552"/>
      <c r="I3" s="1525"/>
      <c r="J3" s="1528"/>
    </row>
    <row r="4" spans="1:10" s="1100" customFormat="1" ht="20.25">
      <c r="A4" s="212" t="s">
        <v>3</v>
      </c>
      <c r="B4" s="1101" t="s">
        <v>4</v>
      </c>
      <c r="C4" s="1102">
        <f>'Ktvetési mérleg'!C3</f>
        <v>206048550</v>
      </c>
      <c r="D4" s="1103">
        <f>'Ktvetési mérleg'!D3</f>
        <v>206857798</v>
      </c>
      <c r="E4" s="1104">
        <f>'Ktvetési mérleg'!E3</f>
        <v>215460392</v>
      </c>
      <c r="F4" s="215" t="s">
        <v>5</v>
      </c>
      <c r="G4" s="1105" t="s">
        <v>6</v>
      </c>
      <c r="H4" s="1106">
        <f>'Ktvetési mérleg'!H3</f>
        <v>274597415</v>
      </c>
      <c r="I4" s="1107">
        <f>'Ktvetési mérleg'!I3</f>
        <v>279696168</v>
      </c>
      <c r="J4" s="1108">
        <f>'Ktvetési mérleg'!J3</f>
        <v>303126859</v>
      </c>
    </row>
    <row r="5" spans="1:10" s="1100" customFormat="1" ht="20.25">
      <c r="A5" s="213" t="s">
        <v>7</v>
      </c>
      <c r="B5" s="1109" t="s">
        <v>8</v>
      </c>
      <c r="C5" s="1110">
        <f>'Ktvetési mérleg'!C4</f>
        <v>54722220</v>
      </c>
      <c r="D5" s="1111">
        <f>'Ktvetési mérleg'!D4</f>
        <v>59086501</v>
      </c>
      <c r="E5" s="1112">
        <f>'Ktvetési mérleg'!E4</f>
        <v>64702173</v>
      </c>
      <c r="F5" s="216" t="s">
        <v>9</v>
      </c>
      <c r="G5" s="1113" t="s">
        <v>10</v>
      </c>
      <c r="H5" s="1114">
        <f>'Ktvetési mérleg'!H4</f>
        <v>59173475</v>
      </c>
      <c r="I5" s="1115">
        <f>'Ktvetési mérleg'!I4</f>
        <v>59633710</v>
      </c>
      <c r="J5" s="1116">
        <f>'Ktvetési mérleg'!J4</f>
        <v>64319291</v>
      </c>
    </row>
    <row r="6" spans="1:10" s="1100" customFormat="1" ht="20.25">
      <c r="A6" s="214" t="s">
        <v>11</v>
      </c>
      <c r="B6" s="1117" t="s">
        <v>12</v>
      </c>
      <c r="C6" s="1118">
        <f>SUM(C4:C5)</f>
        <v>260770770</v>
      </c>
      <c r="D6" s="1119">
        <f t="shared" ref="D6:E6" si="0">SUM(D4:D5)</f>
        <v>265944299</v>
      </c>
      <c r="E6" s="1120">
        <f t="shared" si="0"/>
        <v>280162565</v>
      </c>
      <c r="F6" s="216" t="s">
        <v>13</v>
      </c>
      <c r="G6" s="1113" t="s">
        <v>14</v>
      </c>
      <c r="H6" s="1114">
        <f>'Ktvetési mérleg'!H5</f>
        <v>236590111</v>
      </c>
      <c r="I6" s="1115">
        <f>'Ktvetési mérleg'!I5</f>
        <v>241199256</v>
      </c>
      <c r="J6" s="1116">
        <f>'Ktvetési mérleg'!J5</f>
        <v>260945986</v>
      </c>
    </row>
    <row r="7" spans="1:10" s="1100" customFormat="1" ht="20.25">
      <c r="A7" s="1121" t="s">
        <v>46</v>
      </c>
      <c r="B7" s="1117" t="s">
        <v>47</v>
      </c>
      <c r="C7" s="1118">
        <f>'Ktvetési mérleg'!C15</f>
        <v>347000000</v>
      </c>
      <c r="D7" s="1119">
        <f>'Ktvetési mérleg'!D15</f>
        <v>347000000</v>
      </c>
      <c r="E7" s="1120">
        <f>'Ktvetési mérleg'!E15</f>
        <v>420312113</v>
      </c>
      <c r="F7" s="216" t="s">
        <v>17</v>
      </c>
      <c r="G7" s="1113" t="s">
        <v>18</v>
      </c>
      <c r="H7" s="1114">
        <f>'Ktvetési mérleg'!H6</f>
        <v>11255000</v>
      </c>
      <c r="I7" s="1115">
        <f>'Ktvetési mérleg'!I6</f>
        <v>11255000</v>
      </c>
      <c r="J7" s="1116">
        <f>'Ktvetési mérleg'!J6</f>
        <v>10528560</v>
      </c>
    </row>
    <row r="8" spans="1:10" s="1100" customFormat="1" ht="20.25">
      <c r="A8" s="214" t="s">
        <v>50</v>
      </c>
      <c r="B8" s="1117" t="s">
        <v>51</v>
      </c>
      <c r="C8" s="1118">
        <f>'Ktvetési mérleg'!C16</f>
        <v>69513314</v>
      </c>
      <c r="D8" s="1119">
        <f>'Ktvetési mérleg'!D16</f>
        <v>69591498</v>
      </c>
      <c r="E8" s="1120">
        <f>'Ktvetési mérleg'!E16</f>
        <v>74291498</v>
      </c>
      <c r="F8" s="1122" t="s">
        <v>21</v>
      </c>
      <c r="G8" s="1123" t="s">
        <v>22</v>
      </c>
      <c r="H8" s="1124">
        <f>'Ktvetési mérleg'!H7</f>
        <v>7200000</v>
      </c>
      <c r="I8" s="1125">
        <f>'Ktvetési mérleg'!I7</f>
        <v>12097842</v>
      </c>
      <c r="J8" s="1126">
        <f>'Ktvetési mérleg'!J7</f>
        <v>16325790</v>
      </c>
    </row>
    <row r="9" spans="1:10" s="1100" customFormat="1" ht="20.25">
      <c r="A9" s="1127" t="s">
        <v>58</v>
      </c>
      <c r="B9" s="1128" t="s">
        <v>59</v>
      </c>
      <c r="C9" s="1129">
        <f>'Ktvetési mérleg'!C18</f>
        <v>0</v>
      </c>
      <c r="D9" s="1111">
        <f>'Ktvetési mérleg'!D18</f>
        <v>0</v>
      </c>
      <c r="E9" s="1112">
        <f>'Ktvetési mérleg'!E18</f>
        <v>0</v>
      </c>
      <c r="F9" s="1130" t="s">
        <v>25</v>
      </c>
      <c r="G9" s="1131" t="s">
        <v>26</v>
      </c>
      <c r="H9" s="1124">
        <f>'Ktvetési mérleg'!H8</f>
        <v>0</v>
      </c>
      <c r="I9" s="1125">
        <f>'Ktvetési mérleg'!I8</f>
        <v>0</v>
      </c>
      <c r="J9" s="1126">
        <f>'Ktvetési mérleg'!J8</f>
        <v>0</v>
      </c>
    </row>
    <row r="10" spans="1:10" s="1100" customFormat="1" ht="20.25">
      <c r="A10" s="1127" t="s">
        <v>60</v>
      </c>
      <c r="B10" s="1128" t="s">
        <v>61</v>
      </c>
      <c r="C10" s="1129">
        <f>'Ktvetési mérleg'!C19</f>
        <v>0</v>
      </c>
      <c r="D10" s="1111">
        <f>'Ktvetési mérleg'!D19</f>
        <v>0</v>
      </c>
      <c r="E10" s="1112">
        <f>'Ktvetési mérleg'!E19</f>
        <v>0</v>
      </c>
      <c r="F10" s="1130" t="s">
        <v>56</v>
      </c>
      <c r="G10" s="1131" t="s">
        <v>29</v>
      </c>
      <c r="H10" s="1124">
        <f>'Ktvetési mérleg'!H9</f>
        <v>22677000</v>
      </c>
      <c r="I10" s="1125">
        <f>'Ktvetési mérleg'!I9</f>
        <v>16844000</v>
      </c>
      <c r="J10" s="1126">
        <f>'Ktvetési mérleg'!J9</f>
        <v>19657566</v>
      </c>
    </row>
    <row r="11" spans="1:10" s="1100" customFormat="1" ht="20.25">
      <c r="A11" s="1132" t="s">
        <v>62</v>
      </c>
      <c r="B11" s="1117" t="s">
        <v>63</v>
      </c>
      <c r="C11" s="1118">
        <f>SUM(C9:C10)</f>
        <v>0</v>
      </c>
      <c r="D11" s="1119">
        <f t="shared" ref="D11:E11" si="1">SUM(D9:D10)</f>
        <v>0</v>
      </c>
      <c r="E11" s="1120">
        <f t="shared" si="1"/>
        <v>0</v>
      </c>
      <c r="F11" s="216" t="s">
        <v>31</v>
      </c>
      <c r="G11" s="1113" t="s">
        <v>32</v>
      </c>
      <c r="H11" s="1133">
        <f>SUM(H8:H10)</f>
        <v>29877000</v>
      </c>
      <c r="I11" s="1115">
        <f t="shared" ref="I11:J11" si="2">SUM(I8:I10)</f>
        <v>28941842</v>
      </c>
      <c r="J11" s="1116">
        <f t="shared" si="2"/>
        <v>35983356</v>
      </c>
    </row>
    <row r="12" spans="1:10" s="1100" customFormat="1" ht="20.25">
      <c r="A12" s="1127"/>
      <c r="B12" s="1134" t="s">
        <v>83</v>
      </c>
      <c r="C12" s="1129">
        <v>0</v>
      </c>
      <c r="D12" s="1111">
        <v>0</v>
      </c>
      <c r="E12" s="1112">
        <v>0</v>
      </c>
      <c r="F12" s="1135" t="s">
        <v>660</v>
      </c>
      <c r="G12" s="1131" t="s">
        <v>57</v>
      </c>
      <c r="H12" s="1136">
        <f>'Ktvetési mérleg'!H17</f>
        <v>52704380</v>
      </c>
      <c r="I12" s="1125">
        <f>'Ktvetési mérleg'!I17</f>
        <v>60053731</v>
      </c>
      <c r="J12" s="1126">
        <f>'Ktvetési mérleg'!J17</f>
        <v>44667710</v>
      </c>
    </row>
    <row r="13" spans="1:10" s="1100" customFormat="1" ht="20.25">
      <c r="A13" s="1127"/>
      <c r="B13" s="1137" t="s">
        <v>84</v>
      </c>
      <c r="C13" s="1129">
        <f>'Ktvetési mérleg'!C27</f>
        <v>313382678</v>
      </c>
      <c r="D13" s="1111">
        <f>'Ktvetési mérleg'!D27</f>
        <v>314354640</v>
      </c>
      <c r="E13" s="1112">
        <f>'Ktvetési mérleg'!E27</f>
        <v>314354640</v>
      </c>
      <c r="F13" s="1138"/>
      <c r="G13" s="1139" t="s">
        <v>85</v>
      </c>
      <c r="H13" s="1136">
        <v>0</v>
      </c>
      <c r="I13" s="1125">
        <v>0</v>
      </c>
      <c r="J13" s="1126">
        <v>0</v>
      </c>
    </row>
    <row r="14" spans="1:10" s="1100" customFormat="1" ht="21" thickBot="1">
      <c r="A14" s="1140" t="s">
        <v>93</v>
      </c>
      <c r="B14" s="1141" t="s">
        <v>512</v>
      </c>
      <c r="C14" s="1142">
        <f>SUM(C12:C13)</f>
        <v>313382678</v>
      </c>
      <c r="D14" s="1143">
        <f t="shared" ref="D14:E14" si="3">SUM(D12:D13)</f>
        <v>314354640</v>
      </c>
      <c r="E14" s="1144">
        <f t="shared" si="3"/>
        <v>314354640</v>
      </c>
      <c r="F14" s="1145" t="s">
        <v>31</v>
      </c>
      <c r="G14" s="1146" t="s">
        <v>87</v>
      </c>
      <c r="H14" s="1147">
        <f>SUM(H12:H13)</f>
        <v>52704380</v>
      </c>
      <c r="I14" s="1148">
        <f t="shared" ref="I14:J14" si="4">SUM(I12:I13)</f>
        <v>60053731</v>
      </c>
      <c r="J14" s="1149">
        <f t="shared" si="4"/>
        <v>44667710</v>
      </c>
    </row>
    <row r="15" spans="1:10" s="1100" customFormat="1" ht="21" thickBot="1">
      <c r="A15" s="1533" t="s">
        <v>88</v>
      </c>
      <c r="B15" s="1534"/>
      <c r="C15" s="1150">
        <f>SUM(C6,C7,C8,C11,C14)</f>
        <v>990666762</v>
      </c>
      <c r="D15" s="1151">
        <f t="shared" ref="D15:E15" si="5">SUM(D6,D7,D8,D11,D14)</f>
        <v>996890437</v>
      </c>
      <c r="E15" s="1152">
        <f t="shared" si="5"/>
        <v>1089120816</v>
      </c>
      <c r="F15" s="1533" t="s">
        <v>89</v>
      </c>
      <c r="G15" s="1534"/>
      <c r="H15" s="1153">
        <f>SUM(H4:H7,H11,H14)</f>
        <v>664197381</v>
      </c>
      <c r="I15" s="1154">
        <f t="shared" ref="I15:J15" si="6">SUM(I4:I7,I11,I14)</f>
        <v>680779707</v>
      </c>
      <c r="J15" s="1152">
        <f t="shared" si="6"/>
        <v>719571762</v>
      </c>
    </row>
    <row r="16" spans="1:10" s="1100" customFormat="1" ht="19.5" thickBot="1">
      <c r="A16" s="1531" t="s">
        <v>90</v>
      </c>
      <c r="B16" s="1532"/>
      <c r="C16" s="1076">
        <v>0</v>
      </c>
      <c r="D16" s="1077">
        <v>0</v>
      </c>
      <c r="E16" s="1195"/>
      <c r="F16" s="1531" t="s">
        <v>91</v>
      </c>
      <c r="G16" s="1532"/>
      <c r="H16" s="220">
        <v>0</v>
      </c>
      <c r="I16" s="223">
        <v>0</v>
      </c>
      <c r="J16" s="1195"/>
    </row>
    <row r="17" spans="1:10" s="1100" customFormat="1" ht="20.25">
      <c r="A17" s="212" t="s">
        <v>15</v>
      </c>
      <c r="B17" s="1101" t="s">
        <v>513</v>
      </c>
      <c r="C17" s="1110">
        <f>'Ktvetési mérleg'!C6</f>
        <v>0</v>
      </c>
      <c r="D17" s="1155">
        <f>'Ktvetési mérleg'!D6</f>
        <v>0</v>
      </c>
      <c r="E17" s="1156">
        <f>'Ktvetési mérleg'!E6</f>
        <v>0</v>
      </c>
      <c r="F17" s="217" t="s">
        <v>34</v>
      </c>
      <c r="G17" s="1157" t="s">
        <v>35</v>
      </c>
      <c r="H17" s="1106">
        <f>'Ktvetési mérleg'!H11</f>
        <v>898272241</v>
      </c>
      <c r="I17" s="1158">
        <f>'Ktvetési mérleg'!I11</f>
        <v>830922890</v>
      </c>
      <c r="J17" s="1159">
        <f>'Ktvetési mérleg'!J11</f>
        <v>880621301</v>
      </c>
    </row>
    <row r="18" spans="1:10" s="1100" customFormat="1" ht="20.25">
      <c r="A18" s="1160" t="s">
        <v>19</v>
      </c>
      <c r="B18" s="1109" t="s">
        <v>20</v>
      </c>
      <c r="C18" s="1110">
        <f>'Ktvetési mérleg'!C7</f>
        <v>0</v>
      </c>
      <c r="D18" s="1111">
        <f>'Ktvetési mérleg'!D7</f>
        <v>0</v>
      </c>
      <c r="E18" s="1112">
        <f>'Ktvetési mérleg'!E7</f>
        <v>28768409</v>
      </c>
      <c r="F18" s="216" t="s">
        <v>38</v>
      </c>
      <c r="G18" s="1113" t="s">
        <v>39</v>
      </c>
      <c r="H18" s="1133">
        <f>'Ktvetési mérleg'!H12</f>
        <v>221018231</v>
      </c>
      <c r="I18" s="1161">
        <f>'Ktvetési mérleg'!I12</f>
        <v>196126940</v>
      </c>
      <c r="J18" s="1120">
        <f>'Ktvetési mérleg'!J12</f>
        <v>212786201</v>
      </c>
    </row>
    <row r="19" spans="1:10" s="1100" customFormat="1" ht="20.25">
      <c r="A19" s="1121" t="s">
        <v>23</v>
      </c>
      <c r="B19" s="1117" t="s">
        <v>24</v>
      </c>
      <c r="C19" s="1118">
        <f>SUM(C17:C18)</f>
        <v>0</v>
      </c>
      <c r="D19" s="1119">
        <f t="shared" ref="D19:E19" si="7">SUM(D17:D18)</f>
        <v>0</v>
      </c>
      <c r="E19" s="1120">
        <f t="shared" si="7"/>
        <v>28768409</v>
      </c>
      <c r="F19" s="1135" t="s">
        <v>41</v>
      </c>
      <c r="G19" s="1131" t="s">
        <v>42</v>
      </c>
      <c r="H19" s="1136">
        <f>'Ktvetési mérleg'!H13</f>
        <v>0</v>
      </c>
      <c r="I19" s="1162">
        <f>'Ktvetési mérleg'!I13</f>
        <v>0</v>
      </c>
      <c r="J19" s="1112">
        <f>'Ktvetési mérleg'!J13</f>
        <v>758105</v>
      </c>
    </row>
    <row r="20" spans="1:10" s="1100" customFormat="1" ht="20.25">
      <c r="A20" s="214" t="s">
        <v>54</v>
      </c>
      <c r="B20" s="1117" t="s">
        <v>55</v>
      </c>
      <c r="C20" s="1118">
        <f>'Ktvetési mérleg'!C17</f>
        <v>40000000</v>
      </c>
      <c r="D20" s="1119">
        <f>'Ktvetési mérleg'!D17</f>
        <v>40000000</v>
      </c>
      <c r="E20" s="1120">
        <f>'Ktvetési mérleg'!E17</f>
        <v>40000000</v>
      </c>
      <c r="F20" s="1135" t="s">
        <v>44</v>
      </c>
      <c r="G20" s="1131" t="s">
        <v>45</v>
      </c>
      <c r="H20" s="1136">
        <f>'Ktvetési mérleg'!H14</f>
        <v>0</v>
      </c>
      <c r="I20" s="1162">
        <f>'Ktvetési mérleg'!I14</f>
        <v>0</v>
      </c>
      <c r="J20" s="1112">
        <f>'Ktvetési mérleg'!J14</f>
        <v>0</v>
      </c>
    </row>
    <row r="21" spans="1:10" s="1100" customFormat="1" ht="20.25">
      <c r="A21" s="1127" t="s">
        <v>64</v>
      </c>
      <c r="B21" s="1128" t="s">
        <v>65</v>
      </c>
      <c r="C21" s="1129">
        <f>'Ktvetési mérleg'!C21</f>
        <v>0</v>
      </c>
      <c r="D21" s="1111">
        <f>'Ktvetési mérleg'!D21</f>
        <v>0</v>
      </c>
      <c r="E21" s="1112">
        <f>'Ktvetési mérleg'!E21</f>
        <v>0</v>
      </c>
      <c r="F21" s="1135" t="s">
        <v>48</v>
      </c>
      <c r="G21" s="1131" t="s">
        <v>49</v>
      </c>
      <c r="H21" s="1136">
        <f>'Ktvetési mérleg'!H15</f>
        <v>0</v>
      </c>
      <c r="I21" s="1162">
        <f>'Ktvetési mérleg'!I15</f>
        <v>21881991</v>
      </c>
      <c r="J21" s="1112">
        <f>'Ktvetési mérleg'!J15</f>
        <v>36972947</v>
      </c>
    </row>
    <row r="22" spans="1:10" s="1100" customFormat="1" ht="20.25">
      <c r="A22" s="1127" t="s">
        <v>66</v>
      </c>
      <c r="B22" s="1128" t="s">
        <v>67</v>
      </c>
      <c r="C22" s="1129">
        <f>'Ktvetési mérleg'!C22</f>
        <v>0</v>
      </c>
      <c r="D22" s="1111">
        <f>'Ktvetési mérleg'!D22</f>
        <v>0</v>
      </c>
      <c r="E22" s="1112">
        <f>'Ktvetési mérleg'!E22</f>
        <v>0</v>
      </c>
      <c r="F22" s="216" t="s">
        <v>52</v>
      </c>
      <c r="G22" s="1113" t="s">
        <v>53</v>
      </c>
      <c r="H22" s="1133">
        <f>SUM(H19:H21)</f>
        <v>0</v>
      </c>
      <c r="I22" s="1161">
        <f t="shared" ref="I22:J22" si="8">SUM(I19:I21)</f>
        <v>21881991</v>
      </c>
      <c r="J22" s="1120">
        <f t="shared" si="8"/>
        <v>37731052</v>
      </c>
    </row>
    <row r="23" spans="1:10" s="1100" customFormat="1" ht="20.25">
      <c r="A23" s="1140" t="s">
        <v>68</v>
      </c>
      <c r="B23" s="1163" t="s">
        <v>69</v>
      </c>
      <c r="C23" s="1142">
        <f>SUM(C21:C22)</f>
        <v>0</v>
      </c>
      <c r="D23" s="1143">
        <f t="shared" ref="D23:E23" si="9">SUM(D21:D22)</f>
        <v>0</v>
      </c>
      <c r="E23" s="1120">
        <f t="shared" si="9"/>
        <v>0</v>
      </c>
      <c r="F23" s="45"/>
      <c r="G23" s="221" t="s">
        <v>92</v>
      </c>
      <c r="H23" s="219"/>
      <c r="I23" s="222"/>
      <c r="J23" s="218"/>
    </row>
    <row r="24" spans="1:10" s="1169" customFormat="1" ht="20.25">
      <c r="A24" s="1164" t="s">
        <v>70</v>
      </c>
      <c r="B24" s="1165" t="s">
        <v>470</v>
      </c>
      <c r="C24" s="1166">
        <f>'Ktvetési mérleg'!C25</f>
        <v>60000000</v>
      </c>
      <c r="D24" s="1167">
        <f>'Ktvetési mérleg'!D25</f>
        <v>60000000</v>
      </c>
      <c r="E24" s="1168">
        <f>'Ktvetési mérleg'!E25</f>
        <v>60000000</v>
      </c>
      <c r="F24" s="1138" t="s">
        <v>72</v>
      </c>
      <c r="G24" s="1139" t="s">
        <v>495</v>
      </c>
      <c r="H24" s="1136">
        <f>'Ktvetési mérleg'!H26</f>
        <v>0</v>
      </c>
      <c r="I24" s="1162">
        <f>'Ktvetési mérleg'!I26</f>
        <v>60000000</v>
      </c>
      <c r="J24" s="1112">
        <f>'Ktvetési mérleg'!J26</f>
        <v>60000000</v>
      </c>
    </row>
    <row r="25" spans="1:10" s="1172" customFormat="1" ht="20.25">
      <c r="A25" s="1170" t="s">
        <v>471</v>
      </c>
      <c r="B25" s="1171" t="s">
        <v>468</v>
      </c>
      <c r="C25" s="1110">
        <f>'Ktvetési mérleg'!C26</f>
        <v>700000000</v>
      </c>
      <c r="D25" s="1155">
        <f>'Ktvetési mérleg'!D26</f>
        <v>700000000</v>
      </c>
      <c r="E25" s="1112">
        <f>'Ktvetési mérleg'!E26</f>
        <v>700000000</v>
      </c>
      <c r="F25" s="1138" t="s">
        <v>80</v>
      </c>
      <c r="G25" s="1139" t="s">
        <v>405</v>
      </c>
      <c r="H25" s="1136">
        <f>'Ktvetési mérleg'!H27</f>
        <v>7178909</v>
      </c>
      <c r="I25" s="1162">
        <f>'Ktvetési mérleg'!I27</f>
        <v>7178909</v>
      </c>
      <c r="J25" s="1112">
        <f>'Ktvetési mérleg'!J27</f>
        <v>7178909</v>
      </c>
    </row>
    <row r="26" spans="1:10" s="1172" customFormat="1" ht="20.25">
      <c r="A26" s="1127" t="s">
        <v>76</v>
      </c>
      <c r="B26" s="1137" t="s">
        <v>77</v>
      </c>
      <c r="C26" s="1173">
        <f>'Ktvetési mérleg'!C29</f>
        <v>309964650</v>
      </c>
      <c r="D26" s="1174">
        <f>'Ktvetési mérleg'!D29</f>
        <v>312787462</v>
      </c>
      <c r="E26" s="1112">
        <f>'Ktvetési mérleg'!E29</f>
        <v>317924984</v>
      </c>
      <c r="F26" s="1138" t="s">
        <v>78</v>
      </c>
      <c r="G26" s="1139" t="s">
        <v>77</v>
      </c>
      <c r="H26" s="1136">
        <f>'Ktvetési mérleg'!H29</f>
        <v>309964650</v>
      </c>
      <c r="I26" s="1162">
        <f>'Ktvetési mérleg'!I29</f>
        <v>312787462</v>
      </c>
      <c r="J26" s="1112">
        <f>'Ktvetési mérleg'!J29</f>
        <v>317924984</v>
      </c>
    </row>
    <row r="27" spans="1:10" s="1100" customFormat="1" ht="21" thickBot="1">
      <c r="A27" s="1140" t="s">
        <v>93</v>
      </c>
      <c r="B27" s="1175" t="s">
        <v>512</v>
      </c>
      <c r="C27" s="1176">
        <f>SUM(C24:C26)</f>
        <v>1069964650</v>
      </c>
      <c r="D27" s="1177">
        <f t="shared" ref="D27:E27" si="10">SUM(D24:D26)</f>
        <v>1072787462</v>
      </c>
      <c r="E27" s="1178">
        <f t="shared" si="10"/>
        <v>1077924984</v>
      </c>
      <c r="F27" s="1145" t="s">
        <v>86</v>
      </c>
      <c r="G27" s="1146" t="s">
        <v>87</v>
      </c>
      <c r="H27" s="1147">
        <f>SUM(H23:H26)</f>
        <v>317143559</v>
      </c>
      <c r="I27" s="1179">
        <f t="shared" ref="I27:J27" si="11">SUM(I23:I26)</f>
        <v>379966371</v>
      </c>
      <c r="J27" s="1144">
        <f t="shared" si="11"/>
        <v>385103893</v>
      </c>
    </row>
    <row r="28" spans="1:10" s="1100" customFormat="1" ht="21" thickBot="1">
      <c r="A28" s="1533" t="s">
        <v>514</v>
      </c>
      <c r="B28" s="1534"/>
      <c r="C28" s="1150">
        <f>SUM(C27,C23,C20,C19)</f>
        <v>1109964650</v>
      </c>
      <c r="D28" s="1151">
        <f t="shared" ref="D28:E28" si="12">SUM(D27,D23,D20,D19)</f>
        <v>1112787462</v>
      </c>
      <c r="E28" s="1152">
        <f t="shared" si="12"/>
        <v>1146693393</v>
      </c>
      <c r="F28" s="1533" t="s">
        <v>94</v>
      </c>
      <c r="G28" s="1534"/>
      <c r="H28" s="1153">
        <f>SUM(H27,H22,H18,H17)</f>
        <v>1436434031</v>
      </c>
      <c r="I28" s="1154">
        <f t="shared" ref="I28:J28" si="13">SUM(I27,I22,I18,I17)</f>
        <v>1428898192</v>
      </c>
      <c r="J28" s="1152">
        <f t="shared" si="13"/>
        <v>1516242447</v>
      </c>
    </row>
    <row r="29" spans="1:10" s="1182" customFormat="1" ht="19.5" thickBot="1">
      <c r="A29" s="1531" t="s">
        <v>90</v>
      </c>
      <c r="B29" s="1532"/>
      <c r="C29" s="1180">
        <v>0</v>
      </c>
      <c r="D29" s="1181">
        <v>0</v>
      </c>
      <c r="E29" s="1194"/>
      <c r="F29" s="1531" t="s">
        <v>91</v>
      </c>
      <c r="G29" s="1532"/>
      <c r="H29" s="220">
        <v>0</v>
      </c>
      <c r="I29" s="223">
        <v>0</v>
      </c>
      <c r="J29" s="1195"/>
    </row>
    <row r="30" spans="1:10" s="1189" customFormat="1" ht="21" thickBot="1">
      <c r="A30" s="1529" t="s">
        <v>515</v>
      </c>
      <c r="B30" s="1530"/>
      <c r="C30" s="1183">
        <f>SUM(C15,C28)</f>
        <v>2100631412</v>
      </c>
      <c r="D30" s="1184">
        <f t="shared" ref="D30:E30" si="14">SUM(D15,D28)</f>
        <v>2109677899</v>
      </c>
      <c r="E30" s="1185">
        <f t="shared" si="14"/>
        <v>2235814209</v>
      </c>
      <c r="F30" s="1529" t="s">
        <v>515</v>
      </c>
      <c r="G30" s="1530"/>
      <c r="H30" s="1186">
        <f>SUM(H15,H28)</f>
        <v>2100631412</v>
      </c>
      <c r="I30" s="1187">
        <f t="shared" ref="I30:J30" si="15">SUM(I15,I28)</f>
        <v>2109677899</v>
      </c>
      <c r="J30" s="1188">
        <f t="shared" si="15"/>
        <v>2235814209</v>
      </c>
    </row>
  </sheetData>
  <sheetProtection algorithmName="SHA-512" hashValue="YUj1BWwHxVOqVaJjl54RkLYSMRObVu4/xy6smFnhaq7jdPaQlf1Sop0kzgdeHZrRwK6JyXYOMmMBWpwCqE4K5A==" saltValue="ReB/wnP7w/o4BDKR+SZ6Rw==" spinCount="100000" sheet="1" formatCells="0" formatColumns="0" formatRows="0" insertColumns="0" insertRows="0" insertHyperlinks="0" deleteColumns="0" deleteRows="0" sort="0" autoFilter="0" pivotTables="0"/>
  <mergeCells count="18">
    <mergeCell ref="A1:B3"/>
    <mergeCell ref="F1:G3"/>
    <mergeCell ref="C1:C3"/>
    <mergeCell ref="H1:H3"/>
    <mergeCell ref="A15:B15"/>
    <mergeCell ref="F15:G15"/>
    <mergeCell ref="A30:B30"/>
    <mergeCell ref="F16:G16"/>
    <mergeCell ref="A16:B16"/>
    <mergeCell ref="F29:G29"/>
    <mergeCell ref="F28:G28"/>
    <mergeCell ref="A29:B29"/>
    <mergeCell ref="A28:B28"/>
    <mergeCell ref="I1:I3"/>
    <mergeCell ref="E1:E3"/>
    <mergeCell ref="D1:D3"/>
    <mergeCell ref="J1:J3"/>
    <mergeCell ref="F30:G30"/>
  </mergeCells>
  <phoneticPr fontId="28" type="noConversion"/>
  <pageMargins left="0.74803149606299213" right="0.74803149606299213" top="0.98425196850393704" bottom="0.98425196850393704" header="0.51181102362204722" footer="0.51181102362204722"/>
  <pageSetup paperSize="9" scale="52" firstPageNumber="0" orientation="landscape" horizontalDpi="300" verticalDpi="300" r:id="rId1"/>
  <headerFooter alignWithMargins="0">
    <oddHeader>&amp;L&amp;"Times New Roman,Normál"&amp;14Hegyeshalom Nagyközségi Önkormányzat&amp;C&amp;"Times New Roman,Normál"&amp;14Működési és felhalmozási mérleg - 2019.&amp;R&amp;"Arial CE,Normál"&amp;12 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28"/>
  <sheetViews>
    <sheetView view="pageLayout" zoomScaleNormal="100" zoomScaleSheetLayoutView="100" workbookViewId="0">
      <selection activeCell="A3" sqref="A3"/>
    </sheetView>
  </sheetViews>
  <sheetFormatPr defaultRowHeight="12.75"/>
  <cols>
    <col min="1" max="1" width="7.5703125" customWidth="1"/>
    <col min="2" max="2" width="40.42578125" customWidth="1"/>
    <col min="3" max="3" width="25.28515625" customWidth="1"/>
    <col min="4" max="4" width="26.42578125" customWidth="1"/>
    <col min="5" max="5" width="28.85546875" customWidth="1"/>
  </cols>
  <sheetData>
    <row r="1" spans="1:5">
      <c r="A1" s="1753" t="s">
        <v>702</v>
      </c>
      <c r="B1" s="1754"/>
      <c r="C1" s="1754"/>
      <c r="D1" s="1754"/>
      <c r="E1" s="1754"/>
    </row>
    <row r="2" spans="1:5" ht="36" customHeight="1">
      <c r="A2" s="1505" t="s">
        <v>703</v>
      </c>
      <c r="B2" s="1505" t="s">
        <v>312</v>
      </c>
      <c r="C2" s="1505" t="s">
        <v>704</v>
      </c>
      <c r="D2" s="1505" t="s">
        <v>705</v>
      </c>
      <c r="E2" s="1505" t="s">
        <v>706</v>
      </c>
    </row>
    <row r="3" spans="1:5" ht="15">
      <c r="A3" s="1505">
        <v>1</v>
      </c>
      <c r="B3" s="1505">
        <v>2</v>
      </c>
      <c r="C3" s="1505">
        <v>3</v>
      </c>
      <c r="D3" s="1505">
        <v>4</v>
      </c>
      <c r="E3" s="1505">
        <v>5</v>
      </c>
    </row>
    <row r="4" spans="1:5" ht="24" customHeight="1">
      <c r="A4" s="1506" t="s">
        <v>707</v>
      </c>
      <c r="B4" s="1507" t="s">
        <v>708</v>
      </c>
      <c r="C4" s="1508">
        <v>2832679</v>
      </c>
      <c r="D4" s="1508">
        <v>0</v>
      </c>
      <c r="E4" s="1508">
        <v>2832679</v>
      </c>
    </row>
    <row r="5" spans="1:5" ht="24" customHeight="1">
      <c r="A5" s="1506" t="s">
        <v>709</v>
      </c>
      <c r="B5" s="1507" t="s">
        <v>710</v>
      </c>
      <c r="C5" s="1508">
        <v>1578647741</v>
      </c>
      <c r="D5" s="1508">
        <v>0</v>
      </c>
      <c r="E5" s="1508">
        <v>1578647741</v>
      </c>
    </row>
    <row r="6" spans="1:5" ht="24" customHeight="1">
      <c r="A6" s="1506" t="s">
        <v>711</v>
      </c>
      <c r="B6" s="1507" t="s">
        <v>712</v>
      </c>
      <c r="C6" s="1508">
        <v>185091500</v>
      </c>
      <c r="D6" s="1508">
        <v>0</v>
      </c>
      <c r="E6" s="1508">
        <v>185091500</v>
      </c>
    </row>
    <row r="7" spans="1:5" ht="24" customHeight="1">
      <c r="A7" s="1506" t="s">
        <v>713</v>
      </c>
      <c r="B7" s="1507" t="s">
        <v>714</v>
      </c>
      <c r="C7" s="1508">
        <v>255057751</v>
      </c>
      <c r="D7" s="1508">
        <v>0</v>
      </c>
      <c r="E7" s="1508">
        <v>255057751</v>
      </c>
    </row>
    <row r="8" spans="1:5" ht="24" customHeight="1">
      <c r="A8" s="1509" t="s">
        <v>715</v>
      </c>
      <c r="B8" s="1510" t="s">
        <v>716</v>
      </c>
      <c r="C8" s="1511">
        <v>2021629671</v>
      </c>
      <c r="D8" s="1511">
        <v>0</v>
      </c>
      <c r="E8" s="1511">
        <v>2021629671</v>
      </c>
    </row>
    <row r="9" spans="1:5" ht="24" customHeight="1">
      <c r="A9" s="1506" t="s">
        <v>717</v>
      </c>
      <c r="B9" s="1507" t="s">
        <v>718</v>
      </c>
      <c r="C9" s="1508">
        <v>896269</v>
      </c>
      <c r="D9" s="1508">
        <v>0</v>
      </c>
      <c r="E9" s="1508">
        <v>896269</v>
      </c>
    </row>
    <row r="10" spans="1:5" ht="24" customHeight="1">
      <c r="A10" s="1509" t="s">
        <v>719</v>
      </c>
      <c r="B10" s="1510" t="s">
        <v>720</v>
      </c>
      <c r="C10" s="1511">
        <v>896269</v>
      </c>
      <c r="D10" s="1511">
        <v>0</v>
      </c>
      <c r="E10" s="1511">
        <v>896269</v>
      </c>
    </row>
    <row r="11" spans="1:5" ht="24" customHeight="1">
      <c r="A11" s="1506" t="s">
        <v>721</v>
      </c>
      <c r="B11" s="1507" t="s">
        <v>722</v>
      </c>
      <c r="C11" s="1508">
        <v>13860</v>
      </c>
      <c r="D11" s="1508">
        <v>0</v>
      </c>
      <c r="E11" s="1508">
        <v>13860</v>
      </c>
    </row>
    <row r="12" spans="1:5" ht="24" customHeight="1">
      <c r="A12" s="1506" t="s">
        <v>723</v>
      </c>
      <c r="B12" s="1507" t="s">
        <v>724</v>
      </c>
      <c r="C12" s="1508">
        <v>293208862</v>
      </c>
      <c r="D12" s="1508">
        <v>0</v>
      </c>
      <c r="E12" s="1508">
        <v>293208862</v>
      </c>
    </row>
    <row r="13" spans="1:5" ht="24" customHeight="1">
      <c r="A13" s="1509" t="s">
        <v>725</v>
      </c>
      <c r="B13" s="1510" t="s">
        <v>726</v>
      </c>
      <c r="C13" s="1511">
        <v>293222722</v>
      </c>
      <c r="D13" s="1511">
        <v>0</v>
      </c>
      <c r="E13" s="1511">
        <v>293222722</v>
      </c>
    </row>
    <row r="14" spans="1:5" ht="24" customHeight="1">
      <c r="A14" s="1506" t="s">
        <v>727</v>
      </c>
      <c r="B14" s="1507" t="s">
        <v>728</v>
      </c>
      <c r="C14" s="1508">
        <v>59459087</v>
      </c>
      <c r="D14" s="1508">
        <v>0</v>
      </c>
      <c r="E14" s="1508">
        <v>59459087</v>
      </c>
    </row>
    <row r="15" spans="1:5" ht="24" customHeight="1">
      <c r="A15" s="1506" t="s">
        <v>729</v>
      </c>
      <c r="B15" s="1507" t="s">
        <v>730</v>
      </c>
      <c r="C15" s="1508">
        <v>61795794</v>
      </c>
      <c r="D15" s="1508">
        <v>0</v>
      </c>
      <c r="E15" s="1508">
        <v>61795794</v>
      </c>
    </row>
    <row r="16" spans="1:5" ht="24" customHeight="1">
      <c r="A16" s="1509" t="s">
        <v>731</v>
      </c>
      <c r="B16" s="1510" t="s">
        <v>732</v>
      </c>
      <c r="C16" s="1511">
        <v>121254881</v>
      </c>
      <c r="D16" s="1511">
        <v>0</v>
      </c>
      <c r="E16" s="1511">
        <v>121254881</v>
      </c>
    </row>
    <row r="17" spans="1:5" ht="24" customHeight="1">
      <c r="A17" s="1509" t="s">
        <v>733</v>
      </c>
      <c r="B17" s="1510" t="s">
        <v>734</v>
      </c>
      <c r="C17" s="1511">
        <v>2292690</v>
      </c>
      <c r="D17" s="1511">
        <v>0</v>
      </c>
      <c r="E17" s="1511">
        <v>2292690</v>
      </c>
    </row>
    <row r="18" spans="1:5" ht="24" customHeight="1">
      <c r="A18" s="1509" t="s">
        <v>735</v>
      </c>
      <c r="B18" s="1510" t="s">
        <v>736</v>
      </c>
      <c r="C18" s="1511">
        <v>2439296233</v>
      </c>
      <c r="D18" s="1511">
        <v>0</v>
      </c>
      <c r="E18" s="1511">
        <v>2439296233</v>
      </c>
    </row>
    <row r="19" spans="1:5" ht="24" customHeight="1">
      <c r="A19" s="1506" t="s">
        <v>737</v>
      </c>
      <c r="B19" s="1507" t="s">
        <v>738</v>
      </c>
      <c r="C19" s="1508">
        <v>1386274257</v>
      </c>
      <c r="D19" s="1508">
        <v>0</v>
      </c>
      <c r="E19" s="1508">
        <v>1386274257</v>
      </c>
    </row>
    <row r="20" spans="1:5" ht="24" customHeight="1">
      <c r="A20" s="1506" t="s">
        <v>739</v>
      </c>
      <c r="B20" s="1507" t="s">
        <v>740</v>
      </c>
      <c r="C20" s="1508">
        <v>793806682</v>
      </c>
      <c r="D20" s="1508">
        <v>0</v>
      </c>
      <c r="E20" s="1508">
        <v>793806682</v>
      </c>
    </row>
    <row r="21" spans="1:5" ht="24" customHeight="1">
      <c r="A21" s="1506" t="s">
        <v>741</v>
      </c>
      <c r="B21" s="1507" t="s">
        <v>742</v>
      </c>
      <c r="C21" s="1508">
        <v>6407297</v>
      </c>
      <c r="D21" s="1508">
        <v>0</v>
      </c>
      <c r="E21" s="1508">
        <v>6407297</v>
      </c>
    </row>
    <row r="22" spans="1:5" ht="24" customHeight="1">
      <c r="A22" s="1506" t="s">
        <v>743</v>
      </c>
      <c r="B22" s="1507" t="s">
        <v>744</v>
      </c>
      <c r="C22" s="1508">
        <v>216672253</v>
      </c>
      <c r="D22" s="1508">
        <v>0</v>
      </c>
      <c r="E22" s="1508">
        <v>216672253</v>
      </c>
    </row>
    <row r="23" spans="1:5" ht="24" customHeight="1">
      <c r="A23" s="1509" t="s">
        <v>745</v>
      </c>
      <c r="B23" s="1510" t="s">
        <v>746</v>
      </c>
      <c r="C23" s="1511">
        <v>2403160489</v>
      </c>
      <c r="D23" s="1511">
        <v>0</v>
      </c>
      <c r="E23" s="1511">
        <v>2403160489</v>
      </c>
    </row>
    <row r="24" spans="1:5" ht="24" customHeight="1">
      <c r="A24" s="1506" t="s">
        <v>747</v>
      </c>
      <c r="B24" s="1507" t="s">
        <v>748</v>
      </c>
      <c r="C24" s="1508">
        <v>7658395</v>
      </c>
      <c r="D24" s="1508">
        <v>0</v>
      </c>
      <c r="E24" s="1508">
        <v>7658395</v>
      </c>
    </row>
    <row r="25" spans="1:5" ht="24" customHeight="1">
      <c r="A25" s="1506" t="s">
        <v>749</v>
      </c>
      <c r="B25" s="1507" t="s">
        <v>750</v>
      </c>
      <c r="C25" s="1508">
        <v>11147332</v>
      </c>
      <c r="D25" s="1508">
        <v>0</v>
      </c>
      <c r="E25" s="1508">
        <v>11147332</v>
      </c>
    </row>
    <row r="26" spans="1:5" ht="24" customHeight="1">
      <c r="A26" s="1509" t="s">
        <v>751</v>
      </c>
      <c r="B26" s="1510" t="s">
        <v>752</v>
      </c>
      <c r="C26" s="1511">
        <v>18805727</v>
      </c>
      <c r="D26" s="1511">
        <v>0</v>
      </c>
      <c r="E26" s="1511">
        <v>18805727</v>
      </c>
    </row>
    <row r="27" spans="1:5" ht="24" customHeight="1">
      <c r="A27" s="1509" t="s">
        <v>753</v>
      </c>
      <c r="B27" s="1510" t="s">
        <v>754</v>
      </c>
      <c r="C27" s="1511">
        <v>17330017</v>
      </c>
      <c r="D27" s="1511">
        <v>0</v>
      </c>
      <c r="E27" s="1511">
        <v>17330017</v>
      </c>
    </row>
    <row r="28" spans="1:5" ht="24" customHeight="1">
      <c r="A28" s="1509" t="s">
        <v>755</v>
      </c>
      <c r="B28" s="1510" t="s">
        <v>756</v>
      </c>
      <c r="C28" s="1511">
        <v>2439296233</v>
      </c>
      <c r="D28" s="1511">
        <v>0</v>
      </c>
      <c r="E28" s="1511">
        <v>2439296233</v>
      </c>
    </row>
  </sheetData>
  <mergeCells count="1">
    <mergeCell ref="A1:E1"/>
  </mergeCells>
  <pageMargins left="0.7" right="0.7" top="0.75" bottom="0.75" header="0.3" footer="0.3"/>
  <pageSetup paperSize="9" scale="69" orientation="portrait" verticalDpi="0" r:id="rId1"/>
  <headerFooter>
    <oddHeader>&amp;R19.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8"/>
  <sheetViews>
    <sheetView view="pageLayout" topLeftCell="A16" zoomScaleNormal="100" workbookViewId="0">
      <selection activeCell="I4" sqref="I4"/>
    </sheetView>
  </sheetViews>
  <sheetFormatPr defaultRowHeight="12.75"/>
  <cols>
    <col min="1" max="1" width="6.7109375" customWidth="1"/>
    <col min="2" max="2" width="30" customWidth="1"/>
    <col min="3" max="3" width="25.28515625" customWidth="1"/>
    <col min="4" max="4" width="24.140625" customWidth="1"/>
    <col min="5" max="5" width="22.42578125" customWidth="1"/>
  </cols>
  <sheetData>
    <row r="1" spans="1:5" ht="17.25" customHeight="1">
      <c r="A1" s="1755" t="s">
        <v>757</v>
      </c>
      <c r="B1" s="1756"/>
      <c r="C1" s="1756"/>
      <c r="D1" s="1756"/>
      <c r="E1" s="1756"/>
    </row>
    <row r="2" spans="1:5" ht="36" customHeight="1">
      <c r="A2" s="1505" t="s">
        <v>703</v>
      </c>
      <c r="B2" s="1505" t="s">
        <v>312</v>
      </c>
      <c r="C2" s="1505" t="s">
        <v>704</v>
      </c>
      <c r="D2" s="1505" t="s">
        <v>705</v>
      </c>
      <c r="E2" s="1505" t="s">
        <v>706</v>
      </c>
    </row>
    <row r="3" spans="1:5" ht="15">
      <c r="A3" s="1505">
        <v>1</v>
      </c>
      <c r="B3" s="1505">
        <v>2</v>
      </c>
      <c r="C3" s="1505">
        <v>3</v>
      </c>
      <c r="D3" s="1505">
        <v>4</v>
      </c>
      <c r="E3" s="1505">
        <v>5</v>
      </c>
    </row>
    <row r="4" spans="1:5" ht="24" customHeight="1">
      <c r="A4" s="1506" t="s">
        <v>707</v>
      </c>
      <c r="B4" s="1507" t="s">
        <v>758</v>
      </c>
      <c r="C4" s="1508">
        <v>542553634</v>
      </c>
      <c r="D4" s="1508">
        <v>0</v>
      </c>
      <c r="E4" s="1508">
        <v>542553634</v>
      </c>
    </row>
    <row r="5" spans="1:5" ht="24" customHeight="1">
      <c r="A5" s="1506" t="s">
        <v>709</v>
      </c>
      <c r="B5" s="1507" t="s">
        <v>759</v>
      </c>
      <c r="C5" s="1508">
        <v>34309933</v>
      </c>
      <c r="D5" s="1508">
        <v>0</v>
      </c>
      <c r="E5" s="1508">
        <v>34309933</v>
      </c>
    </row>
    <row r="6" spans="1:5" ht="24" customHeight="1">
      <c r="A6" s="1506" t="s">
        <v>711</v>
      </c>
      <c r="B6" s="1507" t="s">
        <v>760</v>
      </c>
      <c r="C6" s="1508">
        <v>26713794</v>
      </c>
      <c r="D6" s="1508">
        <v>0</v>
      </c>
      <c r="E6" s="1508">
        <v>26713794</v>
      </c>
    </row>
    <row r="7" spans="1:5" ht="24" customHeight="1">
      <c r="A7" s="1509" t="s">
        <v>713</v>
      </c>
      <c r="B7" s="1510" t="s">
        <v>761</v>
      </c>
      <c r="C7" s="1511">
        <v>603577361</v>
      </c>
      <c r="D7" s="1511">
        <v>0</v>
      </c>
      <c r="E7" s="1511">
        <v>603577361</v>
      </c>
    </row>
    <row r="8" spans="1:5" ht="24" customHeight="1">
      <c r="A8" s="1506" t="s">
        <v>719</v>
      </c>
      <c r="B8" s="1507" t="s">
        <v>762</v>
      </c>
      <c r="C8" s="1508">
        <v>508001423</v>
      </c>
      <c r="D8" s="1508">
        <v>-292541031</v>
      </c>
      <c r="E8" s="1508">
        <v>215460392</v>
      </c>
    </row>
    <row r="9" spans="1:5" ht="24" customHeight="1">
      <c r="A9" s="1506" t="s">
        <v>763</v>
      </c>
      <c r="B9" s="1507" t="s">
        <v>764</v>
      </c>
      <c r="C9" s="1508">
        <v>56077786</v>
      </c>
      <c r="D9" s="1508">
        <v>0</v>
      </c>
      <c r="E9" s="1508">
        <v>56077786</v>
      </c>
    </row>
    <row r="10" spans="1:5" ht="24" customHeight="1">
      <c r="A10" s="1506" t="s">
        <v>721</v>
      </c>
      <c r="B10" s="1507" t="s">
        <v>765</v>
      </c>
      <c r="C10" s="1508">
        <v>28768409</v>
      </c>
      <c r="D10" s="1508">
        <v>0</v>
      </c>
      <c r="E10" s="1508">
        <v>28768409</v>
      </c>
    </row>
    <row r="11" spans="1:5" ht="24" customHeight="1">
      <c r="A11" s="1506" t="s">
        <v>723</v>
      </c>
      <c r="B11" s="1507" t="s">
        <v>766</v>
      </c>
      <c r="C11" s="1508">
        <v>68668286</v>
      </c>
      <c r="D11" s="1508">
        <v>0</v>
      </c>
      <c r="E11" s="1508">
        <v>68668286</v>
      </c>
    </row>
    <row r="12" spans="1:5" ht="24" customHeight="1">
      <c r="A12" s="1509" t="s">
        <v>725</v>
      </c>
      <c r="B12" s="1510" t="s">
        <v>767</v>
      </c>
      <c r="C12" s="1511">
        <v>661515904</v>
      </c>
      <c r="D12" s="1511">
        <v>-292541031</v>
      </c>
      <c r="E12" s="1511">
        <v>368974873</v>
      </c>
    </row>
    <row r="13" spans="1:5" ht="24" customHeight="1">
      <c r="A13" s="1506" t="s">
        <v>727</v>
      </c>
      <c r="B13" s="1507" t="s">
        <v>768</v>
      </c>
      <c r="C13" s="1508">
        <v>29137432</v>
      </c>
      <c r="D13" s="1508">
        <v>0</v>
      </c>
      <c r="E13" s="1508">
        <v>29137432</v>
      </c>
    </row>
    <row r="14" spans="1:5" ht="24" customHeight="1">
      <c r="A14" s="1506" t="s">
        <v>769</v>
      </c>
      <c r="B14" s="1507" t="s">
        <v>770</v>
      </c>
      <c r="C14" s="1508">
        <v>146575963</v>
      </c>
      <c r="D14" s="1508">
        <v>0</v>
      </c>
      <c r="E14" s="1508">
        <v>146575963</v>
      </c>
    </row>
    <row r="15" spans="1:5" ht="24" customHeight="1">
      <c r="A15" s="1509" t="s">
        <v>733</v>
      </c>
      <c r="B15" s="1510" t="s">
        <v>771</v>
      </c>
      <c r="C15" s="1511">
        <v>175713395</v>
      </c>
      <c r="D15" s="1511">
        <v>0</v>
      </c>
      <c r="E15" s="1511">
        <v>175713395</v>
      </c>
    </row>
    <row r="16" spans="1:5" ht="24" customHeight="1">
      <c r="A16" s="1506" t="s">
        <v>772</v>
      </c>
      <c r="B16" s="1507" t="s">
        <v>773</v>
      </c>
      <c r="C16" s="1508">
        <v>226243413</v>
      </c>
      <c r="D16" s="1508">
        <v>0</v>
      </c>
      <c r="E16" s="1508">
        <v>226243413</v>
      </c>
    </row>
    <row r="17" spans="1:5" ht="24" customHeight="1">
      <c r="A17" s="1506" t="s">
        <v>735</v>
      </c>
      <c r="B17" s="1507" t="s">
        <v>774</v>
      </c>
      <c r="C17" s="1508">
        <v>54327873</v>
      </c>
      <c r="D17" s="1508">
        <v>0</v>
      </c>
      <c r="E17" s="1508">
        <v>54327873</v>
      </c>
    </row>
    <row r="18" spans="1:5" ht="24" customHeight="1">
      <c r="A18" s="1506" t="s">
        <v>737</v>
      </c>
      <c r="B18" s="1507" t="s">
        <v>775</v>
      </c>
      <c r="C18" s="1508">
        <v>54319959</v>
      </c>
      <c r="D18" s="1508">
        <v>0</v>
      </c>
      <c r="E18" s="1508">
        <v>54319959</v>
      </c>
    </row>
    <row r="19" spans="1:5" ht="24" customHeight="1">
      <c r="A19" s="1509" t="s">
        <v>739</v>
      </c>
      <c r="B19" s="1510" t="s">
        <v>776</v>
      </c>
      <c r="C19" s="1511">
        <v>334891245</v>
      </c>
      <c r="D19" s="1511">
        <v>0</v>
      </c>
      <c r="E19" s="1511">
        <v>334891245</v>
      </c>
    </row>
    <row r="20" spans="1:5" ht="24" customHeight="1">
      <c r="A20" s="1509" t="s">
        <v>741</v>
      </c>
      <c r="B20" s="1510" t="s">
        <v>777</v>
      </c>
      <c r="C20" s="1511">
        <v>59020388</v>
      </c>
      <c r="D20" s="1511">
        <v>0</v>
      </c>
      <c r="E20" s="1511">
        <v>59020388</v>
      </c>
    </row>
    <row r="21" spans="1:5" ht="24" customHeight="1">
      <c r="A21" s="1509" t="s">
        <v>743</v>
      </c>
      <c r="B21" s="1510" t="s">
        <v>778</v>
      </c>
      <c r="C21" s="1511">
        <v>478765915</v>
      </c>
      <c r="D21" s="1511">
        <v>-292541031</v>
      </c>
      <c r="E21" s="1511">
        <v>186224884</v>
      </c>
    </row>
    <row r="22" spans="1:5" ht="24" customHeight="1">
      <c r="A22" s="1509" t="s">
        <v>745</v>
      </c>
      <c r="B22" s="1510" t="s">
        <v>779</v>
      </c>
      <c r="C22" s="1511">
        <v>216702322</v>
      </c>
      <c r="D22" s="1511">
        <v>0</v>
      </c>
      <c r="E22" s="1511">
        <v>216702322</v>
      </c>
    </row>
    <row r="23" spans="1:5" ht="24" customHeight="1">
      <c r="A23" s="1506" t="s">
        <v>751</v>
      </c>
      <c r="B23" s="1507" t="s">
        <v>780</v>
      </c>
      <c r="C23" s="1508">
        <v>243</v>
      </c>
      <c r="D23" s="1508">
        <v>0</v>
      </c>
      <c r="E23" s="1508">
        <v>243</v>
      </c>
    </row>
    <row r="24" spans="1:5" ht="24" customHeight="1">
      <c r="A24" s="1509" t="s">
        <v>781</v>
      </c>
      <c r="B24" s="1510" t="s">
        <v>782</v>
      </c>
      <c r="C24" s="1511">
        <v>243</v>
      </c>
      <c r="D24" s="1511">
        <v>0</v>
      </c>
      <c r="E24" s="1511">
        <v>243</v>
      </c>
    </row>
    <row r="25" spans="1:5" ht="24" customHeight="1">
      <c r="A25" s="1506" t="s">
        <v>783</v>
      </c>
      <c r="B25" s="1507" t="s">
        <v>784</v>
      </c>
      <c r="C25" s="1508">
        <v>30312</v>
      </c>
      <c r="D25" s="1508">
        <v>0</v>
      </c>
      <c r="E25" s="1508">
        <v>30312</v>
      </c>
    </row>
    <row r="26" spans="1:5" ht="24" customHeight="1">
      <c r="A26" s="1509" t="s">
        <v>785</v>
      </c>
      <c r="B26" s="1510" t="s">
        <v>786</v>
      </c>
      <c r="C26" s="1511">
        <v>30312</v>
      </c>
      <c r="D26" s="1511">
        <v>0</v>
      </c>
      <c r="E26" s="1511">
        <v>30312</v>
      </c>
    </row>
    <row r="27" spans="1:5" ht="24" customHeight="1">
      <c r="A27" s="1509" t="s">
        <v>787</v>
      </c>
      <c r="B27" s="1510" t="s">
        <v>788</v>
      </c>
      <c r="C27" s="1511">
        <v>-30069</v>
      </c>
      <c r="D27" s="1511">
        <v>0</v>
      </c>
      <c r="E27" s="1511">
        <v>-30069</v>
      </c>
    </row>
    <row r="28" spans="1:5" ht="24" customHeight="1">
      <c r="A28" s="1509" t="s">
        <v>789</v>
      </c>
      <c r="B28" s="1510" t="s">
        <v>790</v>
      </c>
      <c r="C28" s="1511">
        <v>216672253</v>
      </c>
      <c r="D28" s="1511">
        <v>0</v>
      </c>
      <c r="E28" s="1511">
        <v>216672253</v>
      </c>
    </row>
  </sheetData>
  <mergeCells count="1">
    <mergeCell ref="A1:E1"/>
  </mergeCells>
  <pageMargins left="0.7" right="0.7" top="0.75" bottom="0.75" header="0.3" footer="0.3"/>
  <pageSetup paperSize="9" scale="82" orientation="portrait" verticalDpi="0" r:id="rId1"/>
  <headerFooter>
    <oddHeader>&amp;R20.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A58"/>
  <sheetViews>
    <sheetView zoomScale="70" zoomScaleNormal="70" workbookViewId="0">
      <pane xSplit="2" ySplit="2" topLeftCell="G24" activePane="bottomRight" state="frozen"/>
      <selection activeCell="J16" sqref="J16"/>
      <selection pane="topRight" activeCell="J16" sqref="J16"/>
      <selection pane="bottomLeft" activeCell="J16" sqref="J16"/>
      <selection pane="bottomRight" activeCell="Z56" sqref="Z56"/>
    </sheetView>
  </sheetViews>
  <sheetFormatPr defaultColWidth="8.5703125" defaultRowHeight="18.75"/>
  <cols>
    <col min="1" max="1" width="7.28515625" style="53" bestFit="1" customWidth="1"/>
    <col min="2" max="2" width="60.85546875" style="52" bestFit="1" customWidth="1"/>
    <col min="3" max="3" width="16" style="52" bestFit="1" customWidth="1"/>
    <col min="4" max="5" width="14.140625" style="52" bestFit="1" customWidth="1"/>
    <col min="6" max="6" width="11.42578125" style="52" bestFit="1" customWidth="1"/>
    <col min="7" max="7" width="16" style="54" bestFit="1" customWidth="1"/>
    <col min="8" max="8" width="16" style="52" bestFit="1" customWidth="1"/>
    <col min="9" max="9" width="13.5703125" style="52" customWidth="1"/>
    <col min="10" max="10" width="14.140625" style="52" customWidth="1"/>
    <col min="11" max="11" width="11.7109375" style="52" customWidth="1"/>
    <col min="12" max="12" width="16" style="55" bestFit="1" customWidth="1"/>
    <col min="13" max="13" width="14.28515625" style="52" customWidth="1"/>
    <col min="14" max="14" width="12.7109375" style="52" bestFit="1" customWidth="1"/>
    <col min="15" max="15" width="13.140625" style="52" customWidth="1"/>
    <col min="16" max="16" width="13.85546875" style="52" customWidth="1"/>
    <col min="17" max="17" width="14.28515625" style="55" bestFit="1" customWidth="1"/>
    <col min="18" max="18" width="15.5703125" style="52" customWidth="1"/>
    <col min="19" max="19" width="13.42578125" style="52" customWidth="1"/>
    <col min="20" max="20" width="16.85546875" style="52" customWidth="1"/>
    <col min="21" max="21" width="14" style="52" customWidth="1"/>
    <col min="22" max="22" width="19.7109375" style="55" customWidth="1"/>
    <col min="23" max="23" width="16.85546875" style="52" customWidth="1"/>
    <col min="24" max="24" width="15.28515625" style="52" customWidth="1"/>
    <col min="25" max="25" width="14" style="52" customWidth="1"/>
    <col min="26" max="26" width="14.28515625" style="52" customWidth="1"/>
    <col min="27" max="27" width="17.42578125" style="55" customWidth="1"/>
    <col min="28" max="16384" width="8.5703125" style="52"/>
  </cols>
  <sheetData>
    <row r="1" spans="1:27" ht="16.5" thickBot="1">
      <c r="A1" s="1562" t="s">
        <v>95</v>
      </c>
      <c r="B1" s="1563" t="s">
        <v>0</v>
      </c>
      <c r="C1" s="1559" t="s">
        <v>438</v>
      </c>
      <c r="D1" s="1560"/>
      <c r="E1" s="1560"/>
      <c r="F1" s="1560"/>
      <c r="G1" s="1561"/>
      <c r="H1" s="1553" t="s">
        <v>516</v>
      </c>
      <c r="I1" s="1553"/>
      <c r="J1" s="1553"/>
      <c r="K1" s="1553"/>
      <c r="L1" s="1553"/>
      <c r="M1" s="1554" t="s">
        <v>490</v>
      </c>
      <c r="N1" s="1554"/>
      <c r="O1" s="1554"/>
      <c r="P1" s="1554"/>
      <c r="Q1" s="1554"/>
      <c r="R1" s="1553" t="s">
        <v>517</v>
      </c>
      <c r="S1" s="1553"/>
      <c r="T1" s="1553"/>
      <c r="U1" s="1553"/>
      <c r="V1" s="1553"/>
      <c r="W1" s="1554" t="s">
        <v>518</v>
      </c>
      <c r="X1" s="1554"/>
      <c r="Y1" s="1554"/>
      <c r="Z1" s="1554"/>
      <c r="AA1" s="1554"/>
    </row>
    <row r="2" spans="1:27" s="608" customFormat="1" ht="19.5" thickBot="1">
      <c r="A2" s="1562"/>
      <c r="B2" s="1564"/>
      <c r="C2" s="972" t="s">
        <v>96</v>
      </c>
      <c r="D2" s="973" t="s">
        <v>97</v>
      </c>
      <c r="E2" s="973" t="s">
        <v>98</v>
      </c>
      <c r="F2" s="974" t="s">
        <v>431</v>
      </c>
      <c r="G2" s="975" t="s">
        <v>99</v>
      </c>
      <c r="H2" s="976" t="s">
        <v>96</v>
      </c>
      <c r="I2" s="977" t="s">
        <v>97</v>
      </c>
      <c r="J2" s="977" t="s">
        <v>98</v>
      </c>
      <c r="K2" s="978" t="s">
        <v>431</v>
      </c>
      <c r="L2" s="979" t="s">
        <v>99</v>
      </c>
      <c r="M2" s="980" t="s">
        <v>96</v>
      </c>
      <c r="N2" s="981" t="s">
        <v>97</v>
      </c>
      <c r="O2" s="981" t="s">
        <v>98</v>
      </c>
      <c r="P2" s="982" t="s">
        <v>431</v>
      </c>
      <c r="Q2" s="983" t="s">
        <v>99</v>
      </c>
      <c r="R2" s="976" t="s">
        <v>96</v>
      </c>
      <c r="S2" s="977" t="s">
        <v>97</v>
      </c>
      <c r="T2" s="977" t="s">
        <v>98</v>
      </c>
      <c r="U2" s="978" t="s">
        <v>431</v>
      </c>
      <c r="V2" s="984" t="s">
        <v>99</v>
      </c>
      <c r="W2" s="980" t="s">
        <v>96</v>
      </c>
      <c r="X2" s="981" t="s">
        <v>97</v>
      </c>
      <c r="Y2" s="981" t="s">
        <v>98</v>
      </c>
      <c r="Z2" s="982" t="s">
        <v>431</v>
      </c>
      <c r="AA2" s="983" t="s">
        <v>99</v>
      </c>
    </row>
    <row r="3" spans="1:27" s="460" customFormat="1" ht="15.75">
      <c r="A3" s="443" t="s">
        <v>100</v>
      </c>
      <c r="B3" s="444" t="s">
        <v>101</v>
      </c>
      <c r="C3" s="445">
        <f>Önkormányzat!C79</f>
        <v>143112957</v>
      </c>
      <c r="D3" s="446"/>
      <c r="E3" s="446"/>
      <c r="F3" s="447"/>
      <c r="G3" s="448">
        <f>SUM(C3:F3)</f>
        <v>143112957</v>
      </c>
      <c r="H3" s="449">
        <f>Önkormányzat!D79</f>
        <v>143112957</v>
      </c>
      <c r="I3" s="450"/>
      <c r="J3" s="450"/>
      <c r="K3" s="451"/>
      <c r="L3" s="452">
        <f t="shared" ref="L3:L11" si="0">SUM(H3:K3)</f>
        <v>143112957</v>
      </c>
      <c r="M3" s="453">
        <f>Önkormányzat!E79</f>
        <v>47642048</v>
      </c>
      <c r="N3" s="454"/>
      <c r="O3" s="454"/>
      <c r="P3" s="455"/>
      <c r="Q3" s="456">
        <f t="shared" ref="Q3:Q11" si="1">SUM(M3:P3)</f>
        <v>47642048</v>
      </c>
      <c r="R3" s="449">
        <f>Önkormányzat!$F79</f>
        <v>94009161</v>
      </c>
      <c r="S3" s="450">
        <f>KÖH!$F79</f>
        <v>0</v>
      </c>
      <c r="T3" s="450">
        <f>Óvoda!$F79</f>
        <v>0</v>
      </c>
      <c r="U3" s="457">
        <f>Könyvtár!$F79</f>
        <v>0</v>
      </c>
      <c r="V3" s="452">
        <f>SUM(R3:U3)</f>
        <v>94009161</v>
      </c>
      <c r="W3" s="458">
        <f>Önkormányzat!$G79</f>
        <v>94009161</v>
      </c>
      <c r="X3" s="454">
        <f>KÖH!$G79</f>
        <v>0</v>
      </c>
      <c r="Y3" s="454">
        <f>Óvoda!$G79</f>
        <v>0</v>
      </c>
      <c r="Z3" s="459">
        <f>Könyvtár!$G79</f>
        <v>0</v>
      </c>
      <c r="AA3" s="456">
        <f>SUM(W3:Z3)</f>
        <v>94009161</v>
      </c>
    </row>
    <row r="4" spans="1:27" s="460" customFormat="1" ht="15.75">
      <c r="A4" s="461" t="s">
        <v>102</v>
      </c>
      <c r="B4" s="462" t="s">
        <v>103</v>
      </c>
      <c r="C4" s="463">
        <f>Önkormányzat!C80</f>
        <v>76553950</v>
      </c>
      <c r="D4" s="464"/>
      <c r="E4" s="464"/>
      <c r="F4" s="465"/>
      <c r="G4" s="466">
        <f t="shared" ref="G4:G9" si="2">SUM(C4:F4)</f>
        <v>76553950</v>
      </c>
      <c r="H4" s="467">
        <f>Önkormányzat!D80</f>
        <v>76553950</v>
      </c>
      <c r="I4" s="468"/>
      <c r="J4" s="468"/>
      <c r="K4" s="469"/>
      <c r="L4" s="470">
        <f t="shared" si="0"/>
        <v>76553950</v>
      </c>
      <c r="M4" s="471">
        <f>Önkormányzat!E80</f>
        <v>38776754</v>
      </c>
      <c r="N4" s="472"/>
      <c r="O4" s="472"/>
      <c r="P4" s="473"/>
      <c r="Q4" s="474">
        <f t="shared" si="1"/>
        <v>38776754</v>
      </c>
      <c r="R4" s="467">
        <f>Önkormányzat!$F80</f>
        <v>77918950</v>
      </c>
      <c r="S4" s="468">
        <f>KÖH!$F80</f>
        <v>0</v>
      </c>
      <c r="T4" s="468">
        <f>Óvoda!$F80</f>
        <v>0</v>
      </c>
      <c r="U4" s="475">
        <f>Könyvtár!$F80</f>
        <v>0</v>
      </c>
      <c r="V4" s="470">
        <f t="shared" ref="V4:V58" si="3">SUM(R4:U4)</f>
        <v>77918950</v>
      </c>
      <c r="W4" s="476">
        <f>Önkormányzat!$G80</f>
        <v>77918950</v>
      </c>
      <c r="X4" s="472">
        <f>KÖH!$G80</f>
        <v>0</v>
      </c>
      <c r="Y4" s="472">
        <f>Óvoda!$G80</f>
        <v>0</v>
      </c>
      <c r="Z4" s="477">
        <f>Könyvtár!$G80</f>
        <v>0</v>
      </c>
      <c r="AA4" s="474">
        <f t="shared" ref="AA4:AA58" si="4">SUM(W4:Z4)</f>
        <v>77918950</v>
      </c>
    </row>
    <row r="5" spans="1:27" s="460" customFormat="1" ht="15.75">
      <c r="A5" s="478" t="s">
        <v>104</v>
      </c>
      <c r="B5" s="462" t="s">
        <v>105</v>
      </c>
      <c r="C5" s="463">
        <f>Önkormányzat!C81</f>
        <v>34043739</v>
      </c>
      <c r="D5" s="464"/>
      <c r="E5" s="464"/>
      <c r="F5" s="465"/>
      <c r="G5" s="466">
        <f t="shared" si="2"/>
        <v>34043739</v>
      </c>
      <c r="H5" s="467">
        <f>Önkormányzat!D81</f>
        <v>34195209</v>
      </c>
      <c r="I5" s="468"/>
      <c r="J5" s="468"/>
      <c r="K5" s="469"/>
      <c r="L5" s="470">
        <f t="shared" si="0"/>
        <v>34195209</v>
      </c>
      <c r="M5" s="471">
        <f>Önkormányzat!E81</f>
        <v>17854214</v>
      </c>
      <c r="N5" s="472"/>
      <c r="O5" s="472"/>
      <c r="P5" s="473"/>
      <c r="Q5" s="474">
        <f t="shared" si="1"/>
        <v>17854214</v>
      </c>
      <c r="R5" s="467">
        <f>Önkormányzat!$F81</f>
        <v>35509948</v>
      </c>
      <c r="S5" s="468">
        <f>KÖH!$F81</f>
        <v>0</v>
      </c>
      <c r="T5" s="468">
        <f>Óvoda!$F81</f>
        <v>0</v>
      </c>
      <c r="U5" s="475">
        <f>Könyvtár!$F81</f>
        <v>0</v>
      </c>
      <c r="V5" s="470">
        <f t="shared" si="3"/>
        <v>35509948</v>
      </c>
      <c r="W5" s="476">
        <f>Önkormányzat!$G81</f>
        <v>35509948</v>
      </c>
      <c r="X5" s="472">
        <f>KÖH!$G81</f>
        <v>0</v>
      </c>
      <c r="Y5" s="472">
        <f>Óvoda!$G81</f>
        <v>0</v>
      </c>
      <c r="Z5" s="477">
        <f>Könyvtár!$G81</f>
        <v>0</v>
      </c>
      <c r="AA5" s="474">
        <f t="shared" si="4"/>
        <v>35509948</v>
      </c>
    </row>
    <row r="6" spans="1:27" s="460" customFormat="1" ht="15.75">
      <c r="A6" s="461" t="s">
        <v>106</v>
      </c>
      <c r="B6" s="462" t="s">
        <v>107</v>
      </c>
      <c r="C6" s="463">
        <f>Önkormányzat!C82</f>
        <v>4382620</v>
      </c>
      <c r="D6" s="464"/>
      <c r="E6" s="464"/>
      <c r="F6" s="465"/>
      <c r="G6" s="466">
        <f t="shared" si="2"/>
        <v>4382620</v>
      </c>
      <c r="H6" s="467">
        <f>Önkormányzat!D82</f>
        <v>4560673</v>
      </c>
      <c r="I6" s="468"/>
      <c r="J6" s="468"/>
      <c r="K6" s="469"/>
      <c r="L6" s="470">
        <f t="shared" si="0"/>
        <v>4560673</v>
      </c>
      <c r="M6" s="471">
        <f>Önkormányzat!E82</f>
        <v>2850018</v>
      </c>
      <c r="N6" s="472"/>
      <c r="O6" s="472"/>
      <c r="P6" s="473"/>
      <c r="Q6" s="474">
        <f t="shared" si="1"/>
        <v>2850018</v>
      </c>
      <c r="R6" s="467">
        <f>Önkormányzat!$F82</f>
        <v>5279422</v>
      </c>
      <c r="S6" s="468">
        <f>KÖH!$F82</f>
        <v>0</v>
      </c>
      <c r="T6" s="468">
        <f>Óvoda!$F82</f>
        <v>0</v>
      </c>
      <c r="U6" s="475">
        <f>Könyvtár!$F82</f>
        <v>0</v>
      </c>
      <c r="V6" s="470">
        <f t="shared" si="3"/>
        <v>5279422</v>
      </c>
      <c r="W6" s="476">
        <f>Önkormányzat!$G82</f>
        <v>5279422</v>
      </c>
      <c r="X6" s="472">
        <f>KÖH!$G82</f>
        <v>0</v>
      </c>
      <c r="Y6" s="472">
        <f>Óvoda!$G82</f>
        <v>0</v>
      </c>
      <c r="Z6" s="477">
        <f>Könyvtár!$G82</f>
        <v>0</v>
      </c>
      <c r="AA6" s="474">
        <f t="shared" si="4"/>
        <v>5279422</v>
      </c>
    </row>
    <row r="7" spans="1:27" s="460" customFormat="1" ht="15.75">
      <c r="A7" s="461" t="s">
        <v>108</v>
      </c>
      <c r="B7" s="462" t="s">
        <v>109</v>
      </c>
      <c r="C7" s="463">
        <f>Önkormányzat!C83</f>
        <v>0</v>
      </c>
      <c r="D7" s="464"/>
      <c r="E7" s="464"/>
      <c r="F7" s="465"/>
      <c r="G7" s="466">
        <f t="shared" si="2"/>
        <v>0</v>
      </c>
      <c r="H7" s="467">
        <f>Önkormányzat!D83</f>
        <v>250714</v>
      </c>
      <c r="I7" s="468"/>
      <c r="J7" s="468"/>
      <c r="K7" s="469"/>
      <c r="L7" s="470">
        <f t="shared" si="0"/>
        <v>250714</v>
      </c>
      <c r="M7" s="471">
        <f>Önkormányzat!E83</f>
        <v>0</v>
      </c>
      <c r="N7" s="472"/>
      <c r="O7" s="472"/>
      <c r="P7" s="473"/>
      <c r="Q7" s="474">
        <f t="shared" si="1"/>
        <v>0</v>
      </c>
      <c r="R7" s="467">
        <f>Önkormányzat!$F83</f>
        <v>1028700</v>
      </c>
      <c r="S7" s="468">
        <f>KÖH!$F83</f>
        <v>0</v>
      </c>
      <c r="T7" s="468">
        <f>Óvoda!$F83</f>
        <v>0</v>
      </c>
      <c r="U7" s="475">
        <f>Könyvtár!$F83</f>
        <v>0</v>
      </c>
      <c r="V7" s="470">
        <f t="shared" si="3"/>
        <v>1028700</v>
      </c>
      <c r="W7" s="476">
        <f>Önkormányzat!$G83</f>
        <v>1028700</v>
      </c>
      <c r="X7" s="472">
        <f>KÖH!$G83</f>
        <v>0</v>
      </c>
      <c r="Y7" s="472">
        <f>Óvoda!$G83</f>
        <v>0</v>
      </c>
      <c r="Z7" s="477">
        <f>Könyvtár!$G83</f>
        <v>0</v>
      </c>
      <c r="AA7" s="474">
        <f t="shared" si="4"/>
        <v>1028700</v>
      </c>
    </row>
    <row r="8" spans="1:27" s="460" customFormat="1" ht="15.75">
      <c r="A8" s="461" t="s">
        <v>110</v>
      </c>
      <c r="B8" s="462" t="s">
        <v>111</v>
      </c>
      <c r="C8" s="463">
        <f>Önkormányzat!C84</f>
        <v>0</v>
      </c>
      <c r="D8" s="464"/>
      <c r="E8" s="464"/>
      <c r="F8" s="465"/>
      <c r="G8" s="466">
        <f t="shared" si="2"/>
        <v>0</v>
      </c>
      <c r="H8" s="467">
        <f>Önkormányzat!D84</f>
        <v>229011</v>
      </c>
      <c r="I8" s="468"/>
      <c r="J8" s="468"/>
      <c r="K8" s="469"/>
      <c r="L8" s="470">
        <f t="shared" si="0"/>
        <v>229011</v>
      </c>
      <c r="M8" s="471">
        <f>Önkormányzat!E84</f>
        <v>229011</v>
      </c>
      <c r="N8" s="472"/>
      <c r="O8" s="472"/>
      <c r="P8" s="473"/>
      <c r="Q8" s="474">
        <f t="shared" si="1"/>
        <v>229011</v>
      </c>
      <c r="R8" s="467">
        <f>Önkormányzat!$F84</f>
        <v>1714211</v>
      </c>
      <c r="S8" s="468">
        <f>KÖH!$F84</f>
        <v>0</v>
      </c>
      <c r="T8" s="468">
        <f>Óvoda!$F84</f>
        <v>0</v>
      </c>
      <c r="U8" s="475">
        <f>Könyvtár!$F84</f>
        <v>0</v>
      </c>
      <c r="V8" s="470">
        <f t="shared" si="3"/>
        <v>1714211</v>
      </c>
      <c r="W8" s="476">
        <f>Önkormányzat!$G84</f>
        <v>1714211</v>
      </c>
      <c r="X8" s="472">
        <f>KÖH!$G84</f>
        <v>0</v>
      </c>
      <c r="Y8" s="472">
        <f>Óvoda!$G84</f>
        <v>0</v>
      </c>
      <c r="Z8" s="477">
        <f>Könyvtár!$G84</f>
        <v>0</v>
      </c>
      <c r="AA8" s="474">
        <f t="shared" si="4"/>
        <v>1714211</v>
      </c>
    </row>
    <row r="9" spans="1:27" s="460" customFormat="1" ht="15.75">
      <c r="A9" s="461"/>
      <c r="B9" s="462" t="s">
        <v>406</v>
      </c>
      <c r="C9" s="463">
        <f>Önkormányzat!C85</f>
        <v>-52044716</v>
      </c>
      <c r="D9" s="464"/>
      <c r="E9" s="464"/>
      <c r="F9" s="465"/>
      <c r="G9" s="466">
        <f t="shared" si="2"/>
        <v>-52044716</v>
      </c>
      <c r="H9" s="467">
        <f>Önkormányzat!D85</f>
        <v>-52044716</v>
      </c>
      <c r="I9" s="468"/>
      <c r="J9" s="468"/>
      <c r="K9" s="469"/>
      <c r="L9" s="470">
        <f t="shared" si="0"/>
        <v>-52044716</v>
      </c>
      <c r="M9" s="471">
        <f>Önkormányzat!E85</f>
        <v>0</v>
      </c>
      <c r="N9" s="472"/>
      <c r="O9" s="472"/>
      <c r="P9" s="473"/>
      <c r="Q9" s="474">
        <f t="shared" si="1"/>
        <v>0</v>
      </c>
      <c r="R9" s="467">
        <f>Önkormányzat!$F85</f>
        <v>0</v>
      </c>
      <c r="S9" s="468">
        <f>KÖH!$F85</f>
        <v>0</v>
      </c>
      <c r="T9" s="468">
        <f>Óvoda!$F85</f>
        <v>0</v>
      </c>
      <c r="U9" s="475">
        <f>Könyvtár!$F85</f>
        <v>0</v>
      </c>
      <c r="V9" s="470">
        <f t="shared" si="3"/>
        <v>0</v>
      </c>
      <c r="W9" s="476">
        <f>Önkormányzat!$G85</f>
        <v>0</v>
      </c>
      <c r="X9" s="472">
        <f>KÖH!$G85</f>
        <v>0</v>
      </c>
      <c r="Y9" s="472">
        <f>Óvoda!$G85</f>
        <v>0</v>
      </c>
      <c r="Z9" s="477">
        <f>Könyvtár!$G85</f>
        <v>0</v>
      </c>
      <c r="AA9" s="474">
        <f t="shared" si="4"/>
        <v>0</v>
      </c>
    </row>
    <row r="10" spans="1:27" ht="15.75">
      <c r="A10" s="1005" t="s">
        <v>3</v>
      </c>
      <c r="B10" s="1006" t="s">
        <v>4</v>
      </c>
      <c r="C10" s="1007">
        <f t="shared" ref="C10:G10" si="5">SUM(C3:C9)</f>
        <v>206048550</v>
      </c>
      <c r="D10" s="1008">
        <f t="shared" si="5"/>
        <v>0</v>
      </c>
      <c r="E10" s="1008">
        <f t="shared" si="5"/>
        <v>0</v>
      </c>
      <c r="F10" s="1009"/>
      <c r="G10" s="1010">
        <f t="shared" si="5"/>
        <v>206048550</v>
      </c>
      <c r="H10" s="1011">
        <f>SUM(H3:H9)</f>
        <v>206857798</v>
      </c>
      <c r="I10" s="1008"/>
      <c r="J10" s="1008"/>
      <c r="K10" s="1009"/>
      <c r="L10" s="1010">
        <f t="shared" si="0"/>
        <v>206857798</v>
      </c>
      <c r="M10" s="1012"/>
      <c r="N10" s="1013"/>
      <c r="O10" s="1013">
        <f t="shared" ref="O10" si="6">SUM(O3:O9)</f>
        <v>0</v>
      </c>
      <c r="P10" s="1014"/>
      <c r="Q10" s="1015">
        <f t="shared" si="1"/>
        <v>0</v>
      </c>
      <c r="R10" s="1011">
        <f>Önkormányzat!$F86</f>
        <v>215460392</v>
      </c>
      <c r="S10" s="1008">
        <f>KÖH!$F86</f>
        <v>0</v>
      </c>
      <c r="T10" s="1008">
        <f>Óvoda!$F86</f>
        <v>0</v>
      </c>
      <c r="U10" s="1016">
        <f>Könyvtár!$F86</f>
        <v>0</v>
      </c>
      <c r="V10" s="1010">
        <f t="shared" si="3"/>
        <v>215460392</v>
      </c>
      <c r="W10" s="1017">
        <f>Önkormányzat!$G86</f>
        <v>215460392</v>
      </c>
      <c r="X10" s="1013">
        <f>KÖH!$G86</f>
        <v>0</v>
      </c>
      <c r="Y10" s="1013">
        <f>Óvoda!$G86</f>
        <v>0</v>
      </c>
      <c r="Z10" s="1018">
        <f>Könyvtár!$G86</f>
        <v>0</v>
      </c>
      <c r="AA10" s="1015">
        <f t="shared" si="4"/>
        <v>215460392</v>
      </c>
    </row>
    <row r="11" spans="1:27" s="460" customFormat="1" ht="15.75">
      <c r="A11" s="461"/>
      <c r="B11" s="462" t="s">
        <v>445</v>
      </c>
      <c r="C11" s="463">
        <f>Önkormányzat!C87</f>
        <v>8781816</v>
      </c>
      <c r="D11" s="464"/>
      <c r="E11" s="464"/>
      <c r="F11" s="465"/>
      <c r="G11" s="466">
        <f t="shared" ref="G11:G14" si="7">SUM(C11:F11)</f>
        <v>8781816</v>
      </c>
      <c r="H11" s="467">
        <f>Önkormányzat!D87</f>
        <v>8781816</v>
      </c>
      <c r="I11" s="468"/>
      <c r="J11" s="468"/>
      <c r="K11" s="469"/>
      <c r="L11" s="470">
        <f t="shared" si="0"/>
        <v>8781816</v>
      </c>
      <c r="M11" s="471">
        <f>Önkormányzat!E87</f>
        <v>8781816</v>
      </c>
      <c r="N11" s="472"/>
      <c r="O11" s="472"/>
      <c r="P11" s="473"/>
      <c r="Q11" s="474">
        <f t="shared" si="1"/>
        <v>8781816</v>
      </c>
      <c r="R11" s="467">
        <f>Önkormányzat!$F87</f>
        <v>8781816</v>
      </c>
      <c r="S11" s="468">
        <f>KÖH!$F87</f>
        <v>0</v>
      </c>
      <c r="T11" s="468">
        <f>Óvoda!$F87</f>
        <v>0</v>
      </c>
      <c r="U11" s="475">
        <f>Könyvtár!$F87</f>
        <v>0</v>
      </c>
      <c r="V11" s="470">
        <f t="shared" si="3"/>
        <v>8781816</v>
      </c>
      <c r="W11" s="476">
        <f>Önkormányzat!$G87</f>
        <v>8781816</v>
      </c>
      <c r="X11" s="472">
        <f>KÖH!$G87</f>
        <v>0</v>
      </c>
      <c r="Y11" s="472">
        <f>Óvoda!$G87</f>
        <v>0</v>
      </c>
      <c r="Z11" s="477">
        <f>Könyvtár!$G87</f>
        <v>0</v>
      </c>
      <c r="AA11" s="474">
        <f t="shared" si="4"/>
        <v>8781816</v>
      </c>
    </row>
    <row r="12" spans="1:27" s="460" customFormat="1" ht="15.75">
      <c r="A12" s="985"/>
      <c r="B12" s="986" t="s">
        <v>293</v>
      </c>
      <c r="C12" s="987"/>
      <c r="D12" s="988"/>
      <c r="E12" s="988"/>
      <c r="F12" s="989"/>
      <c r="G12" s="990">
        <f t="shared" si="7"/>
        <v>0</v>
      </c>
      <c r="H12" s="991"/>
      <c r="I12" s="992"/>
      <c r="J12" s="992"/>
      <c r="K12" s="993"/>
      <c r="L12" s="994"/>
      <c r="M12" s="995"/>
      <c r="N12" s="996"/>
      <c r="O12" s="996"/>
      <c r="P12" s="997"/>
      <c r="Q12" s="474"/>
      <c r="R12" s="991">
        <f>Önkormányzat!$F88</f>
        <v>2000000</v>
      </c>
      <c r="S12" s="992">
        <f>KÖH!$F88</f>
        <v>0</v>
      </c>
      <c r="T12" s="992">
        <f>Óvoda!$F88</f>
        <v>0</v>
      </c>
      <c r="U12" s="998">
        <f>Könyvtár!$F88</f>
        <v>0</v>
      </c>
      <c r="V12" s="994">
        <f t="shared" si="3"/>
        <v>2000000</v>
      </c>
      <c r="W12" s="999">
        <f>Önkormányzat!$G88</f>
        <v>1614031</v>
      </c>
      <c r="X12" s="996">
        <f>KÖH!$G88</f>
        <v>0</v>
      </c>
      <c r="Y12" s="996">
        <f>Óvoda!$G88</f>
        <v>0</v>
      </c>
      <c r="Z12" s="1000">
        <f>Könyvtár!$G88</f>
        <v>0</v>
      </c>
      <c r="AA12" s="474">
        <f t="shared" si="4"/>
        <v>1614031</v>
      </c>
    </row>
    <row r="13" spans="1:27" s="460" customFormat="1" ht="15.75">
      <c r="A13" s="461"/>
      <c r="B13" s="462" t="s">
        <v>112</v>
      </c>
      <c r="C13" s="463">
        <f>Önkormányzat!C89</f>
        <v>15661200</v>
      </c>
      <c r="D13" s="464"/>
      <c r="E13" s="464"/>
      <c r="F13" s="465"/>
      <c r="G13" s="466">
        <f t="shared" si="7"/>
        <v>15661200</v>
      </c>
      <c r="H13" s="467">
        <f>Önkormányzat!D89</f>
        <v>15661200</v>
      </c>
      <c r="I13" s="468"/>
      <c r="J13" s="468"/>
      <c r="K13" s="469"/>
      <c r="L13" s="470">
        <f t="shared" ref="L13:L19" si="8">SUM(H13:K13)</f>
        <v>15661200</v>
      </c>
      <c r="M13" s="471">
        <f>Önkormányzat!E89</f>
        <v>8259041</v>
      </c>
      <c r="N13" s="472"/>
      <c r="O13" s="472"/>
      <c r="P13" s="473"/>
      <c r="Q13" s="474">
        <f t="shared" ref="Q13:Q19" si="9">SUM(M13:P13)</f>
        <v>8259041</v>
      </c>
      <c r="R13" s="467">
        <f>Önkormányzat!$F89</f>
        <v>17750900</v>
      </c>
      <c r="S13" s="468">
        <f>KÖH!$F89</f>
        <v>0</v>
      </c>
      <c r="T13" s="468">
        <f>Óvoda!$F89</f>
        <v>0</v>
      </c>
      <c r="U13" s="475">
        <f>Könyvtár!$F89</f>
        <v>0</v>
      </c>
      <c r="V13" s="470">
        <f t="shared" si="3"/>
        <v>17750900</v>
      </c>
      <c r="W13" s="476">
        <f>Önkormányzat!$G89</f>
        <v>17750900</v>
      </c>
      <c r="X13" s="472">
        <f>KÖH!$G89</f>
        <v>0</v>
      </c>
      <c r="Y13" s="472">
        <f>Óvoda!$G89</f>
        <v>0</v>
      </c>
      <c r="Z13" s="477">
        <f>Könyvtár!$G89</f>
        <v>0</v>
      </c>
      <c r="AA13" s="474">
        <f t="shared" si="4"/>
        <v>17750900</v>
      </c>
    </row>
    <row r="14" spans="1:27" s="460" customFormat="1" ht="15.75">
      <c r="A14" s="461"/>
      <c r="B14" s="462" t="s">
        <v>113</v>
      </c>
      <c r="C14" s="463">
        <f>Önkormányzat!C90</f>
        <v>30279204</v>
      </c>
      <c r="D14" s="464"/>
      <c r="E14" s="464"/>
      <c r="F14" s="465"/>
      <c r="G14" s="466">
        <f t="shared" si="7"/>
        <v>30279204</v>
      </c>
      <c r="H14" s="467">
        <f>Önkormányzat!D90</f>
        <v>32554044</v>
      </c>
      <c r="I14" s="468"/>
      <c r="J14" s="468"/>
      <c r="K14" s="469"/>
      <c r="L14" s="470">
        <f t="shared" si="8"/>
        <v>32554044</v>
      </c>
      <c r="M14" s="471">
        <f>Önkormányzat!E90</f>
        <v>5414285</v>
      </c>
      <c r="N14" s="472"/>
      <c r="O14" s="472"/>
      <c r="P14" s="473"/>
      <c r="Q14" s="474">
        <f t="shared" si="9"/>
        <v>5414285</v>
      </c>
      <c r="R14" s="467">
        <f>Önkormányzat!$F90</f>
        <v>30728916</v>
      </c>
      <c r="S14" s="468">
        <f>KÖH!$F90</f>
        <v>0</v>
      </c>
      <c r="T14" s="468">
        <f>Óvoda!$F90</f>
        <v>0</v>
      </c>
      <c r="U14" s="475">
        <f>Könyvtár!$F90</f>
        <v>0</v>
      </c>
      <c r="V14" s="470">
        <f t="shared" si="3"/>
        <v>30728916</v>
      </c>
      <c r="W14" s="476">
        <f>Önkormányzat!$G90</f>
        <v>22490498</v>
      </c>
      <c r="X14" s="472">
        <f>KÖH!$G90</f>
        <v>0</v>
      </c>
      <c r="Y14" s="472">
        <f>Óvoda!$G90</f>
        <v>0</v>
      </c>
      <c r="Z14" s="477">
        <f>Könyvtár!$G90</f>
        <v>0</v>
      </c>
      <c r="AA14" s="474">
        <f t="shared" si="4"/>
        <v>22490498</v>
      </c>
    </row>
    <row r="15" spans="1:27" ht="15.75">
      <c r="A15" s="1005" t="s">
        <v>7</v>
      </c>
      <c r="B15" s="1006" t="s">
        <v>114</v>
      </c>
      <c r="C15" s="1007">
        <f>Önkormányzat!C91</f>
        <v>54722220</v>
      </c>
      <c r="D15" s="1008"/>
      <c r="E15" s="1008">
        <f>SUM(E13:E14)</f>
        <v>0</v>
      </c>
      <c r="F15" s="1009"/>
      <c r="G15" s="1010">
        <f>SUM(G11:G14)</f>
        <v>54722220</v>
      </c>
      <c r="H15" s="1011">
        <f>Önkormányzat!D91</f>
        <v>56997060</v>
      </c>
      <c r="I15" s="1008">
        <f>KÖH!D92</f>
        <v>2089441</v>
      </c>
      <c r="J15" s="1008"/>
      <c r="K15" s="1009"/>
      <c r="L15" s="1010">
        <f t="shared" si="8"/>
        <v>59086501</v>
      </c>
      <c r="M15" s="1012">
        <f>SUM(M11:M14)</f>
        <v>22455142</v>
      </c>
      <c r="N15" s="1013"/>
      <c r="O15" s="1013">
        <f>SUM(O13:O14)</f>
        <v>0</v>
      </c>
      <c r="P15" s="1014"/>
      <c r="Q15" s="1015">
        <f t="shared" si="9"/>
        <v>22455142</v>
      </c>
      <c r="R15" s="1011">
        <f>Önkormányzat!$F91</f>
        <v>59261632</v>
      </c>
      <c r="S15" s="1008">
        <f>KÖH!$F91</f>
        <v>5440541</v>
      </c>
      <c r="T15" s="1008">
        <f>Óvoda!$F91</f>
        <v>0</v>
      </c>
      <c r="U15" s="1016">
        <f>Könyvtár!$F91</f>
        <v>0</v>
      </c>
      <c r="V15" s="1010">
        <f t="shared" si="3"/>
        <v>64702173</v>
      </c>
      <c r="W15" s="1017">
        <f>Önkormányzat!$G91</f>
        <v>50637245</v>
      </c>
      <c r="X15" s="1013">
        <f>KÖH!$G91</f>
        <v>5440541</v>
      </c>
      <c r="Y15" s="1013">
        <f>Óvoda!$G91</f>
        <v>0</v>
      </c>
      <c r="Z15" s="1018">
        <f>Könyvtár!$G91</f>
        <v>0</v>
      </c>
      <c r="AA15" s="1015">
        <f t="shared" si="4"/>
        <v>56077786</v>
      </c>
    </row>
    <row r="16" spans="1:27" ht="15.75">
      <c r="A16" s="1024" t="s">
        <v>11</v>
      </c>
      <c r="B16" s="1025" t="s">
        <v>115</v>
      </c>
      <c r="C16" s="1026">
        <f>SUM(C15,C10)</f>
        <v>260770770</v>
      </c>
      <c r="D16" s="1027"/>
      <c r="E16" s="1027">
        <f>SUM(E15,E10)</f>
        <v>0</v>
      </c>
      <c r="F16" s="1028"/>
      <c r="G16" s="1029">
        <f>SUM(G15,G10)</f>
        <v>260770770</v>
      </c>
      <c r="H16" s="1030">
        <f>SUM(H15,H10)</f>
        <v>263854858</v>
      </c>
      <c r="I16" s="1027">
        <f>KÖH!D92</f>
        <v>2089441</v>
      </c>
      <c r="J16" s="1027"/>
      <c r="K16" s="1028"/>
      <c r="L16" s="1031">
        <f t="shared" si="8"/>
        <v>265944299</v>
      </c>
      <c r="M16" s="1032">
        <f>SUM(M15,M10)</f>
        <v>22455142</v>
      </c>
      <c r="N16" s="1033">
        <f>KÖH!E92</f>
        <v>2089441</v>
      </c>
      <c r="O16" s="1033">
        <f>SUM(O15,O10)</f>
        <v>0</v>
      </c>
      <c r="P16" s="1034"/>
      <c r="Q16" s="1035">
        <f t="shared" si="9"/>
        <v>24544583</v>
      </c>
      <c r="R16" s="1030">
        <f>Önkormányzat!$F92</f>
        <v>274722024</v>
      </c>
      <c r="S16" s="1027">
        <f>KÖH!$F92</f>
        <v>5440541</v>
      </c>
      <c r="T16" s="1027">
        <f>Óvoda!$F92</f>
        <v>0</v>
      </c>
      <c r="U16" s="1036">
        <f>Könyvtár!$F92</f>
        <v>0</v>
      </c>
      <c r="V16" s="1031">
        <f t="shared" si="3"/>
        <v>280162565</v>
      </c>
      <c r="W16" s="1037">
        <f>Önkormányzat!$G92</f>
        <v>266097637</v>
      </c>
      <c r="X16" s="1033">
        <f>KÖH!$G92</f>
        <v>5440541</v>
      </c>
      <c r="Y16" s="1033">
        <f>Óvoda!$G92</f>
        <v>0</v>
      </c>
      <c r="Z16" s="1038">
        <f>Könyvtár!$G92</f>
        <v>0</v>
      </c>
      <c r="AA16" s="1035">
        <f t="shared" si="4"/>
        <v>271538178</v>
      </c>
    </row>
    <row r="17" spans="1:27" s="487" customFormat="1" ht="15.75">
      <c r="A17" s="479" t="s">
        <v>15</v>
      </c>
      <c r="B17" s="480" t="s">
        <v>116</v>
      </c>
      <c r="C17" s="481"/>
      <c r="D17" s="464"/>
      <c r="E17" s="464"/>
      <c r="F17" s="465"/>
      <c r="G17" s="482">
        <f>SUM(C17:F17)</f>
        <v>0</v>
      </c>
      <c r="H17" s="483"/>
      <c r="I17" s="484"/>
      <c r="J17" s="484"/>
      <c r="K17" s="485"/>
      <c r="L17" s="470">
        <f t="shared" si="8"/>
        <v>0</v>
      </c>
      <c r="M17" s="471"/>
      <c r="N17" s="472"/>
      <c r="O17" s="472"/>
      <c r="P17" s="473"/>
      <c r="Q17" s="474">
        <f t="shared" si="9"/>
        <v>0</v>
      </c>
      <c r="R17" s="483">
        <f>Önkormányzat!$F93</f>
        <v>0</v>
      </c>
      <c r="S17" s="484">
        <f>KÖH!$F93</f>
        <v>0</v>
      </c>
      <c r="T17" s="484">
        <f>Óvoda!$F93</f>
        <v>0</v>
      </c>
      <c r="U17" s="486">
        <f>Könyvtár!$F93</f>
        <v>0</v>
      </c>
      <c r="V17" s="470">
        <f t="shared" si="3"/>
        <v>0</v>
      </c>
      <c r="W17" s="476">
        <f>Önkormányzat!$G93</f>
        <v>0</v>
      </c>
      <c r="X17" s="472">
        <f>KÖH!$G93</f>
        <v>0</v>
      </c>
      <c r="Y17" s="472">
        <f>Óvoda!$G93</f>
        <v>0</v>
      </c>
      <c r="Z17" s="477">
        <f>Könyvtár!$G93</f>
        <v>0</v>
      </c>
      <c r="AA17" s="474">
        <f t="shared" si="4"/>
        <v>0</v>
      </c>
    </row>
    <row r="18" spans="1:27" ht="15.75">
      <c r="A18" s="1005" t="s">
        <v>15</v>
      </c>
      <c r="B18" s="1006" t="s">
        <v>117</v>
      </c>
      <c r="C18" s="1007">
        <f>SUM(C17)</f>
        <v>0</v>
      </c>
      <c r="D18" s="1008"/>
      <c r="E18" s="1008"/>
      <c r="F18" s="1009"/>
      <c r="G18" s="1010">
        <f>SUM(G17)</f>
        <v>0</v>
      </c>
      <c r="H18" s="1011"/>
      <c r="I18" s="1008"/>
      <c r="J18" s="1008"/>
      <c r="K18" s="1009"/>
      <c r="L18" s="1010">
        <f t="shared" si="8"/>
        <v>0</v>
      </c>
      <c r="M18" s="1012">
        <f>SUM(M17)</f>
        <v>0</v>
      </c>
      <c r="N18" s="1013"/>
      <c r="O18" s="1013"/>
      <c r="P18" s="1014"/>
      <c r="Q18" s="1015">
        <f t="shared" si="9"/>
        <v>0</v>
      </c>
      <c r="R18" s="1011">
        <f>Önkormányzat!$F94</f>
        <v>0</v>
      </c>
      <c r="S18" s="1008">
        <f>KÖH!$F94</f>
        <v>0</v>
      </c>
      <c r="T18" s="1008">
        <f>Óvoda!$F94</f>
        <v>0</v>
      </c>
      <c r="U18" s="1016">
        <f>Könyvtár!$F94</f>
        <v>0</v>
      </c>
      <c r="V18" s="1010">
        <f t="shared" si="3"/>
        <v>0</v>
      </c>
      <c r="W18" s="1017">
        <f>Önkormányzat!$G94</f>
        <v>0</v>
      </c>
      <c r="X18" s="1013">
        <f>KÖH!$G94</f>
        <v>0</v>
      </c>
      <c r="Y18" s="1013">
        <f>Óvoda!$G94</f>
        <v>0</v>
      </c>
      <c r="Z18" s="1018">
        <f>Könyvtár!$G94</f>
        <v>0</v>
      </c>
      <c r="AA18" s="1015">
        <f t="shared" si="4"/>
        <v>0</v>
      </c>
    </row>
    <row r="19" spans="1:27" s="460" customFormat="1" ht="15.75">
      <c r="A19" s="461"/>
      <c r="B19" s="462" t="s">
        <v>118</v>
      </c>
      <c r="C19" s="463"/>
      <c r="D19" s="464"/>
      <c r="E19" s="464"/>
      <c r="F19" s="465"/>
      <c r="G19" s="466">
        <f t="shared" ref="G19:G20" si="10">SUM(C19:F19)</f>
        <v>0</v>
      </c>
      <c r="H19" s="467"/>
      <c r="I19" s="468"/>
      <c r="J19" s="468"/>
      <c r="K19" s="469"/>
      <c r="L19" s="470">
        <f t="shared" si="8"/>
        <v>0</v>
      </c>
      <c r="M19" s="471"/>
      <c r="N19" s="472"/>
      <c r="O19" s="472"/>
      <c r="P19" s="473"/>
      <c r="Q19" s="474">
        <f t="shared" si="9"/>
        <v>0</v>
      </c>
      <c r="R19" s="467">
        <f>Önkormányzat!$F95</f>
        <v>0</v>
      </c>
      <c r="S19" s="468">
        <f>KÖH!$F95</f>
        <v>0</v>
      </c>
      <c r="T19" s="468">
        <f>Óvoda!$F95</f>
        <v>0</v>
      </c>
      <c r="U19" s="475">
        <f>Könyvtár!$F95</f>
        <v>0</v>
      </c>
      <c r="V19" s="470">
        <f t="shared" si="3"/>
        <v>0</v>
      </c>
      <c r="W19" s="476">
        <f>Önkormányzat!$G95</f>
        <v>0</v>
      </c>
      <c r="X19" s="472">
        <f>KÖH!$G95</f>
        <v>0</v>
      </c>
      <c r="Y19" s="472">
        <f>Óvoda!$G95</f>
        <v>0</v>
      </c>
      <c r="Z19" s="477">
        <f>Könyvtár!$G95</f>
        <v>0</v>
      </c>
      <c r="AA19" s="474">
        <f t="shared" si="4"/>
        <v>0</v>
      </c>
    </row>
    <row r="20" spans="1:27" s="460" customFormat="1" ht="15.75">
      <c r="A20" s="985"/>
      <c r="B20" s="986"/>
      <c r="C20" s="987"/>
      <c r="D20" s="988"/>
      <c r="E20" s="988"/>
      <c r="F20" s="989"/>
      <c r="G20" s="990">
        <f t="shared" si="10"/>
        <v>0</v>
      </c>
      <c r="H20" s="991"/>
      <c r="I20" s="992"/>
      <c r="J20" s="992"/>
      <c r="K20" s="993"/>
      <c r="L20" s="994"/>
      <c r="M20" s="995"/>
      <c r="N20" s="996"/>
      <c r="O20" s="996"/>
      <c r="P20" s="997"/>
      <c r="Q20" s="474"/>
      <c r="R20" s="991">
        <f>Önkormányzat!$F96</f>
        <v>0</v>
      </c>
      <c r="S20" s="992">
        <f>KÖH!$F96</f>
        <v>0</v>
      </c>
      <c r="T20" s="992">
        <f>Óvoda!$F96</f>
        <v>0</v>
      </c>
      <c r="U20" s="998">
        <f>Könyvtár!$F96</f>
        <v>0</v>
      </c>
      <c r="V20" s="994">
        <f t="shared" si="3"/>
        <v>0</v>
      </c>
      <c r="W20" s="999">
        <f>Önkormányzat!$G96</f>
        <v>0</v>
      </c>
      <c r="X20" s="996">
        <f>KÖH!$G96</f>
        <v>0</v>
      </c>
      <c r="Y20" s="996">
        <f>Óvoda!$G96</f>
        <v>0</v>
      </c>
      <c r="Z20" s="1000">
        <f>Könyvtár!$G96</f>
        <v>0</v>
      </c>
      <c r="AA20" s="474">
        <f t="shared" si="4"/>
        <v>0</v>
      </c>
    </row>
    <row r="21" spans="1:27" ht="15.75">
      <c r="A21" s="1005" t="s">
        <v>19</v>
      </c>
      <c r="B21" s="1006" t="s">
        <v>119</v>
      </c>
      <c r="C21" s="1007">
        <f>SUM(C19:C19)</f>
        <v>0</v>
      </c>
      <c r="D21" s="1008"/>
      <c r="E21" s="1008">
        <f>SUM(E19:E19)</f>
        <v>0</v>
      </c>
      <c r="F21" s="1009"/>
      <c r="G21" s="1010">
        <f>SUM(G19:G20)</f>
        <v>0</v>
      </c>
      <c r="H21" s="1011"/>
      <c r="I21" s="1008"/>
      <c r="J21" s="1008"/>
      <c r="K21" s="1009"/>
      <c r="L21" s="1010">
        <f t="shared" ref="L21:L27" si="11">SUM(H21:K21)</f>
        <v>0</v>
      </c>
      <c r="M21" s="1012">
        <f>SUM(M19:M19)</f>
        <v>0</v>
      </c>
      <c r="N21" s="1013"/>
      <c r="O21" s="1013">
        <f>SUM(O19:O19)</f>
        <v>0</v>
      </c>
      <c r="P21" s="1014"/>
      <c r="Q21" s="1015">
        <f t="shared" ref="Q21:Q27" si="12">SUM(M21:P21)</f>
        <v>0</v>
      </c>
      <c r="R21" s="1011">
        <f>Önkormányzat!$F97</f>
        <v>28768409</v>
      </c>
      <c r="S21" s="1008">
        <f>KÖH!$F97</f>
        <v>0</v>
      </c>
      <c r="T21" s="1008">
        <f>Óvoda!$F97</f>
        <v>0</v>
      </c>
      <c r="U21" s="1016">
        <f>Könyvtár!$F97</f>
        <v>0</v>
      </c>
      <c r="V21" s="1010">
        <f t="shared" si="3"/>
        <v>28768409</v>
      </c>
      <c r="W21" s="1017">
        <f>Önkormányzat!$G97</f>
        <v>28768409</v>
      </c>
      <c r="X21" s="1013">
        <f>KÖH!$G97</f>
        <v>0</v>
      </c>
      <c r="Y21" s="1013">
        <f>Óvoda!$G97</f>
        <v>0</v>
      </c>
      <c r="Z21" s="1018">
        <f>Könyvtár!$G97</f>
        <v>0</v>
      </c>
      <c r="AA21" s="1015">
        <f t="shared" si="4"/>
        <v>28768409</v>
      </c>
    </row>
    <row r="22" spans="1:27" ht="15.75">
      <c r="A22" s="1024" t="s">
        <v>23</v>
      </c>
      <c r="B22" s="1025" t="s">
        <v>120</v>
      </c>
      <c r="C22" s="1026">
        <f>SUM(C18,C21)</f>
        <v>0</v>
      </c>
      <c r="D22" s="1027"/>
      <c r="E22" s="1027">
        <f>SUM(E18,E21)</f>
        <v>0</v>
      </c>
      <c r="F22" s="1028"/>
      <c r="G22" s="1029">
        <f>SUM(G18,G21)</f>
        <v>0</v>
      </c>
      <c r="H22" s="1030"/>
      <c r="I22" s="1027"/>
      <c r="J22" s="1027"/>
      <c r="K22" s="1028"/>
      <c r="L22" s="1031">
        <f t="shared" si="11"/>
        <v>0</v>
      </c>
      <c r="M22" s="1032">
        <f>SUM(M18,M21)</f>
        <v>0</v>
      </c>
      <c r="N22" s="1033"/>
      <c r="O22" s="1033">
        <f>SUM(O18,O21)</f>
        <v>0</v>
      </c>
      <c r="P22" s="1034"/>
      <c r="Q22" s="1035">
        <f t="shared" si="12"/>
        <v>0</v>
      </c>
      <c r="R22" s="1030">
        <f>Önkormányzat!$F98</f>
        <v>28768409</v>
      </c>
      <c r="S22" s="1027">
        <f>KÖH!$F98</f>
        <v>0</v>
      </c>
      <c r="T22" s="1027">
        <f>Óvoda!$F98</f>
        <v>0</v>
      </c>
      <c r="U22" s="1036">
        <f>Könyvtár!$F98</f>
        <v>0</v>
      </c>
      <c r="V22" s="1031">
        <f t="shared" si="3"/>
        <v>28768409</v>
      </c>
      <c r="W22" s="1037">
        <f>Önkormányzat!$G98</f>
        <v>28768409</v>
      </c>
      <c r="X22" s="1033">
        <f>KÖH!$G98</f>
        <v>0</v>
      </c>
      <c r="Y22" s="1033">
        <f>Óvoda!$G98</f>
        <v>0</v>
      </c>
      <c r="Z22" s="1038">
        <f>Könyvtár!$G98</f>
        <v>0</v>
      </c>
      <c r="AA22" s="1035">
        <f t="shared" si="4"/>
        <v>28768409</v>
      </c>
    </row>
    <row r="23" spans="1:27" s="460" customFormat="1" ht="15.75">
      <c r="A23" s="1019" t="s">
        <v>27</v>
      </c>
      <c r="B23" s="1020" t="s">
        <v>689</v>
      </c>
      <c r="C23" s="1021">
        <f>Önkormányzat!C99</f>
        <v>0</v>
      </c>
      <c r="D23" s="1022"/>
      <c r="E23" s="1022"/>
      <c r="F23" s="1023"/>
      <c r="G23" s="1010">
        <f>SUM(C23:F23)</f>
        <v>0</v>
      </c>
      <c r="H23" s="1011"/>
      <c r="I23" s="1008"/>
      <c r="J23" s="1008"/>
      <c r="K23" s="1009"/>
      <c r="L23" s="1010">
        <f t="shared" si="11"/>
        <v>0</v>
      </c>
      <c r="M23" s="1012">
        <f>Önkormányzat!E99</f>
        <v>0</v>
      </c>
      <c r="N23" s="1013"/>
      <c r="O23" s="1013"/>
      <c r="P23" s="1014"/>
      <c r="Q23" s="1015">
        <f t="shared" si="12"/>
        <v>0</v>
      </c>
      <c r="R23" s="1011">
        <f>Önkormányzat!$F99</f>
        <v>0</v>
      </c>
      <c r="S23" s="1008">
        <f>KÖH!$F99</f>
        <v>0</v>
      </c>
      <c r="T23" s="1008">
        <f>Óvoda!$F99</f>
        <v>0</v>
      </c>
      <c r="U23" s="1016">
        <f>Könyvtár!$F99</f>
        <v>0</v>
      </c>
      <c r="V23" s="1010">
        <f t="shared" si="3"/>
        <v>0</v>
      </c>
      <c r="W23" s="1017">
        <f>Önkormányzat!$G99</f>
        <v>0</v>
      </c>
      <c r="X23" s="1013">
        <f>KÖH!$G99</f>
        <v>0</v>
      </c>
      <c r="Y23" s="1013">
        <f>Óvoda!$G99</f>
        <v>0</v>
      </c>
      <c r="Z23" s="1018">
        <f>Könyvtár!$G99</f>
        <v>0</v>
      </c>
      <c r="AA23" s="1015">
        <f t="shared" si="4"/>
        <v>0</v>
      </c>
    </row>
    <row r="24" spans="1:27" s="460" customFormat="1" ht="15.75">
      <c r="A24" s="1019" t="s">
        <v>30</v>
      </c>
      <c r="B24" s="1064" t="s">
        <v>690</v>
      </c>
      <c r="C24" s="1065">
        <f>Önkormányzat!C100</f>
        <v>72000000</v>
      </c>
      <c r="D24" s="1022"/>
      <c r="E24" s="1022"/>
      <c r="F24" s="1023"/>
      <c r="G24" s="1010">
        <f>SUM(C24:F24)</f>
        <v>72000000</v>
      </c>
      <c r="H24" s="1011">
        <f>Önkormányzat!D100</f>
        <v>80000000</v>
      </c>
      <c r="I24" s="1008"/>
      <c r="J24" s="1008"/>
      <c r="K24" s="1009"/>
      <c r="L24" s="1010">
        <f t="shared" si="11"/>
        <v>80000000</v>
      </c>
      <c r="M24" s="1012">
        <f>Önkormányzat!E100</f>
        <v>55036295</v>
      </c>
      <c r="N24" s="1013"/>
      <c r="O24" s="1013"/>
      <c r="P24" s="1014"/>
      <c r="Q24" s="1015">
        <f t="shared" si="12"/>
        <v>55036295</v>
      </c>
      <c r="R24" s="1011">
        <f>Önkormányzat!$F100</f>
        <v>153312113</v>
      </c>
      <c r="S24" s="1008">
        <f>KÖH!$F100</f>
        <v>0</v>
      </c>
      <c r="T24" s="1008">
        <f>Óvoda!$F100</f>
        <v>0</v>
      </c>
      <c r="U24" s="1016">
        <f>Könyvtár!$F100</f>
        <v>0</v>
      </c>
      <c r="V24" s="1010">
        <f t="shared" si="3"/>
        <v>153312113</v>
      </c>
      <c r="W24" s="1017">
        <f>Önkormányzat!$G100</f>
        <v>167498683</v>
      </c>
      <c r="X24" s="1013">
        <f>KÖH!$G100</f>
        <v>0</v>
      </c>
      <c r="Y24" s="1013">
        <f>Óvoda!$G100</f>
        <v>0</v>
      </c>
      <c r="Z24" s="1018">
        <f>Könyvtár!$G100</f>
        <v>0</v>
      </c>
      <c r="AA24" s="1015">
        <f t="shared" si="4"/>
        <v>167498683</v>
      </c>
    </row>
    <row r="25" spans="1:27" s="460" customFormat="1" ht="15.75">
      <c r="A25" s="461" t="s">
        <v>33</v>
      </c>
      <c r="B25" s="1066" t="s">
        <v>691</v>
      </c>
      <c r="C25" s="987">
        <f>Önkormányzat!C101</f>
        <v>240000000</v>
      </c>
      <c r="D25" s="464"/>
      <c r="E25" s="464"/>
      <c r="F25" s="465"/>
      <c r="G25" s="466">
        <f t="shared" ref="G25:G28" si="13">SUM(C25:F25)</f>
        <v>240000000</v>
      </c>
      <c r="H25" s="467">
        <f>Önkormányzat!D101</f>
        <v>240000000</v>
      </c>
      <c r="I25" s="468"/>
      <c r="J25" s="468"/>
      <c r="K25" s="469"/>
      <c r="L25" s="470">
        <f t="shared" si="11"/>
        <v>240000000</v>
      </c>
      <c r="M25" s="471">
        <f>Önkormányzat!E101</f>
        <v>125729870</v>
      </c>
      <c r="N25" s="472"/>
      <c r="O25" s="472"/>
      <c r="P25" s="473"/>
      <c r="Q25" s="474">
        <f t="shared" si="12"/>
        <v>125729870</v>
      </c>
      <c r="R25" s="467">
        <f>Önkormányzat!$F101</f>
        <v>240000000</v>
      </c>
      <c r="S25" s="468">
        <f>KÖH!$F101</f>
        <v>0</v>
      </c>
      <c r="T25" s="468">
        <f>Óvoda!$F101</f>
        <v>0</v>
      </c>
      <c r="U25" s="475">
        <f>Könyvtár!$F101</f>
        <v>0</v>
      </c>
      <c r="V25" s="470">
        <f t="shared" si="3"/>
        <v>240000000</v>
      </c>
      <c r="W25" s="476">
        <f>Önkormányzat!$G101</f>
        <v>379571807</v>
      </c>
      <c r="X25" s="472">
        <f>KÖH!$G101</f>
        <v>0</v>
      </c>
      <c r="Y25" s="472">
        <f>Óvoda!$G101</f>
        <v>0</v>
      </c>
      <c r="Z25" s="477">
        <f>Könyvtár!$G101</f>
        <v>0</v>
      </c>
      <c r="AA25" s="474">
        <f t="shared" si="4"/>
        <v>379571807</v>
      </c>
    </row>
    <row r="26" spans="1:27" s="460" customFormat="1" ht="15.75">
      <c r="A26" s="461" t="s">
        <v>36</v>
      </c>
      <c r="B26" s="1066" t="s">
        <v>37</v>
      </c>
      <c r="C26" s="987">
        <f>Önkormányzat!C102</f>
        <v>8000000</v>
      </c>
      <c r="D26" s="464"/>
      <c r="E26" s="464"/>
      <c r="F26" s="465"/>
      <c r="G26" s="466">
        <f t="shared" si="13"/>
        <v>8000000</v>
      </c>
      <c r="H26" s="467">
        <f>Önkormányzat!D102</f>
        <v>8000000</v>
      </c>
      <c r="I26" s="468"/>
      <c r="J26" s="468"/>
      <c r="K26" s="469"/>
      <c r="L26" s="470">
        <f t="shared" si="11"/>
        <v>8000000</v>
      </c>
      <c r="M26" s="471">
        <f>Önkormányzat!E102</f>
        <v>6164945</v>
      </c>
      <c r="N26" s="472"/>
      <c r="O26" s="472"/>
      <c r="P26" s="473"/>
      <c r="Q26" s="474">
        <f t="shared" si="12"/>
        <v>6164945</v>
      </c>
      <c r="R26" s="467">
        <f>Önkormányzat!$F102</f>
        <v>8000000</v>
      </c>
      <c r="S26" s="468">
        <f>KÖH!$F102</f>
        <v>0</v>
      </c>
      <c r="T26" s="468">
        <f>Óvoda!$F102</f>
        <v>0</v>
      </c>
      <c r="U26" s="475">
        <f>Könyvtár!$F102</f>
        <v>0</v>
      </c>
      <c r="V26" s="470">
        <f t="shared" si="3"/>
        <v>8000000</v>
      </c>
      <c r="W26" s="476">
        <f>Önkormányzat!$G102</f>
        <v>11297900</v>
      </c>
      <c r="X26" s="472">
        <f>KÖH!$G102</f>
        <v>0</v>
      </c>
      <c r="Y26" s="472">
        <f>Óvoda!$G102</f>
        <v>0</v>
      </c>
      <c r="Z26" s="477">
        <f>Könyvtár!$G102</f>
        <v>0</v>
      </c>
      <c r="AA26" s="474">
        <f t="shared" si="4"/>
        <v>11297900</v>
      </c>
    </row>
    <row r="27" spans="1:27" s="460" customFormat="1" ht="15.75">
      <c r="A27" s="461" t="s">
        <v>40</v>
      </c>
      <c r="B27" s="1066" t="s">
        <v>692</v>
      </c>
      <c r="C27" s="987">
        <f>Önkormányzat!C103</f>
        <v>27000000</v>
      </c>
      <c r="D27" s="464"/>
      <c r="E27" s="464"/>
      <c r="F27" s="465"/>
      <c r="G27" s="466">
        <f t="shared" si="13"/>
        <v>27000000</v>
      </c>
      <c r="H27" s="467">
        <f>Önkormányzat!D103</f>
        <v>19000000</v>
      </c>
      <c r="I27" s="468"/>
      <c r="J27" s="468"/>
      <c r="K27" s="469"/>
      <c r="L27" s="470">
        <f t="shared" si="11"/>
        <v>19000000</v>
      </c>
      <c r="M27" s="471">
        <f>Önkormányzat!E103</f>
        <v>10621300</v>
      </c>
      <c r="N27" s="472"/>
      <c r="O27" s="472"/>
      <c r="P27" s="473"/>
      <c r="Q27" s="474">
        <f t="shared" si="12"/>
        <v>10621300</v>
      </c>
      <c r="R27" s="467">
        <f>Önkormányzat!$F103</f>
        <v>19000000</v>
      </c>
      <c r="S27" s="468">
        <f>KÖH!$F103</f>
        <v>0</v>
      </c>
      <c r="T27" s="468">
        <f>Óvoda!$F103</f>
        <v>0</v>
      </c>
      <c r="U27" s="475">
        <f>Könyvtár!$F103</f>
        <v>0</v>
      </c>
      <c r="V27" s="470">
        <f t="shared" si="3"/>
        <v>19000000</v>
      </c>
      <c r="W27" s="476">
        <f>Önkormányzat!$G103</f>
        <v>29722700</v>
      </c>
      <c r="X27" s="472">
        <f>KÖH!$G103</f>
        <v>0</v>
      </c>
      <c r="Y27" s="472">
        <f>Óvoda!$G103</f>
        <v>0</v>
      </c>
      <c r="Z27" s="477">
        <f>Könyvtár!$G103</f>
        <v>0</v>
      </c>
      <c r="AA27" s="474">
        <f t="shared" si="4"/>
        <v>29722700</v>
      </c>
    </row>
    <row r="28" spans="1:27" s="460" customFormat="1" ht="15.75">
      <c r="A28" s="985"/>
      <c r="B28" s="1066" t="s">
        <v>43</v>
      </c>
      <c r="C28" s="987"/>
      <c r="D28" s="988"/>
      <c r="E28" s="988"/>
      <c r="F28" s="989"/>
      <c r="G28" s="990">
        <f t="shared" si="13"/>
        <v>0</v>
      </c>
      <c r="H28" s="991"/>
      <c r="I28" s="992"/>
      <c r="J28" s="992"/>
      <c r="K28" s="993"/>
      <c r="L28" s="994"/>
      <c r="M28" s="995"/>
      <c r="N28" s="996"/>
      <c r="O28" s="996"/>
      <c r="P28" s="997"/>
      <c r="Q28" s="474"/>
      <c r="R28" s="991">
        <f>Önkormányzat!$F104</f>
        <v>0</v>
      </c>
      <c r="S28" s="992">
        <f>KÖH!$F104</f>
        <v>0</v>
      </c>
      <c r="T28" s="992">
        <f>Óvoda!$F104</f>
        <v>0</v>
      </c>
      <c r="U28" s="998">
        <f>Könyvtár!$F104</f>
        <v>0</v>
      </c>
      <c r="V28" s="994">
        <f t="shared" si="3"/>
        <v>0</v>
      </c>
      <c r="W28" s="999">
        <f>Önkormányzat!$G104</f>
        <v>252046</v>
      </c>
      <c r="X28" s="996">
        <f>KÖH!$G104</f>
        <v>0</v>
      </c>
      <c r="Y28" s="996">
        <f>Óvoda!$G104</f>
        <v>0</v>
      </c>
      <c r="Z28" s="1000">
        <f>Könyvtár!$G104</f>
        <v>0</v>
      </c>
      <c r="AA28" s="474">
        <f t="shared" si="4"/>
        <v>252046</v>
      </c>
    </row>
    <row r="29" spans="1:27" s="460" customFormat="1" ht="15.75">
      <c r="A29" s="1019" t="s">
        <v>627</v>
      </c>
      <c r="B29" s="1067" t="s">
        <v>628</v>
      </c>
      <c r="C29" s="1065">
        <f>SUM(C25:C28)</f>
        <v>275000000</v>
      </c>
      <c r="D29" s="1022"/>
      <c r="E29" s="1022"/>
      <c r="F29" s="1023"/>
      <c r="G29" s="1010">
        <f>SUM(G25:G28)</f>
        <v>275000000</v>
      </c>
      <c r="H29" s="1011">
        <f>SUM(H25:H28)</f>
        <v>267000000</v>
      </c>
      <c r="I29" s="1008"/>
      <c r="J29" s="1008"/>
      <c r="K29" s="1009"/>
      <c r="L29" s="1010">
        <f t="shared" ref="L29:L35" si="14">SUM(H29:K29)</f>
        <v>267000000</v>
      </c>
      <c r="M29" s="1012">
        <f>SUM(M25:M28)</f>
        <v>142516115</v>
      </c>
      <c r="N29" s="1013"/>
      <c r="O29" s="1013"/>
      <c r="P29" s="1014"/>
      <c r="Q29" s="1015">
        <f t="shared" ref="Q29:Q35" si="15">SUM(M29:P29)</f>
        <v>142516115</v>
      </c>
      <c r="R29" s="1011">
        <f>Önkormányzat!$F105</f>
        <v>267000000</v>
      </c>
      <c r="S29" s="1008">
        <f>KÖH!$F105</f>
        <v>0</v>
      </c>
      <c r="T29" s="1008">
        <f>Óvoda!$F105</f>
        <v>0</v>
      </c>
      <c r="U29" s="1016">
        <f>Könyvtár!$F105</f>
        <v>0</v>
      </c>
      <c r="V29" s="1010">
        <f t="shared" si="3"/>
        <v>267000000</v>
      </c>
      <c r="W29" s="1017">
        <f>Önkormányzat!$G105</f>
        <v>420844453</v>
      </c>
      <c r="X29" s="1013">
        <f>KÖH!$G105</f>
        <v>0</v>
      </c>
      <c r="Y29" s="1013">
        <f>Óvoda!$G105</f>
        <v>0</v>
      </c>
      <c r="Z29" s="1018">
        <f>Könyvtár!$G105</f>
        <v>0</v>
      </c>
      <c r="AA29" s="1015">
        <f t="shared" si="4"/>
        <v>420844453</v>
      </c>
    </row>
    <row r="30" spans="1:27" ht="15.75">
      <c r="A30" s="1024" t="s">
        <v>46</v>
      </c>
      <c r="B30" s="1068" t="s">
        <v>121</v>
      </c>
      <c r="C30" s="1069">
        <f>SUM(C29,C24,C23)</f>
        <v>347000000</v>
      </c>
      <c r="D30" s="1027"/>
      <c r="E30" s="1027">
        <f>SUM(E23:E29)</f>
        <v>0</v>
      </c>
      <c r="F30" s="1028"/>
      <c r="G30" s="1029">
        <f>SUM(G29,G24,G23)</f>
        <v>347000000</v>
      </c>
      <c r="H30" s="1030">
        <f>SUM(H29,H24,H23)</f>
        <v>347000000</v>
      </c>
      <c r="I30" s="1027"/>
      <c r="J30" s="1027"/>
      <c r="K30" s="1028"/>
      <c r="L30" s="1031">
        <f t="shared" si="14"/>
        <v>347000000</v>
      </c>
      <c r="M30" s="1032">
        <f>SUM(M29,M24,M23)</f>
        <v>197552410</v>
      </c>
      <c r="N30" s="1033"/>
      <c r="O30" s="1033">
        <f>SUM(O23:O29)</f>
        <v>0</v>
      </c>
      <c r="P30" s="1034"/>
      <c r="Q30" s="1035">
        <f t="shared" si="15"/>
        <v>197552410</v>
      </c>
      <c r="R30" s="1030">
        <f>Önkormányzat!$F106</f>
        <v>420312113</v>
      </c>
      <c r="S30" s="1027">
        <f>KÖH!$F106</f>
        <v>0</v>
      </c>
      <c r="T30" s="1027">
        <f>Óvoda!$F106</f>
        <v>0</v>
      </c>
      <c r="U30" s="1036">
        <f>Könyvtár!$F106</f>
        <v>0</v>
      </c>
      <c r="V30" s="1031">
        <f t="shared" si="3"/>
        <v>420312113</v>
      </c>
      <c r="W30" s="1037">
        <f>Önkormányzat!$G106</f>
        <v>588343136</v>
      </c>
      <c r="X30" s="1033">
        <f>KÖH!$G106</f>
        <v>0</v>
      </c>
      <c r="Y30" s="1033">
        <f>Óvoda!$G106</f>
        <v>0</v>
      </c>
      <c r="Z30" s="1038">
        <f>Könyvtár!$G106</f>
        <v>0</v>
      </c>
      <c r="AA30" s="1035">
        <f t="shared" si="4"/>
        <v>588343136</v>
      </c>
    </row>
    <row r="31" spans="1:27" s="460" customFormat="1" ht="15.75">
      <c r="A31" s="461" t="s">
        <v>122</v>
      </c>
      <c r="B31" s="1070" t="s">
        <v>639</v>
      </c>
      <c r="C31" s="987">
        <f>Önkormányzat!C107</f>
        <v>130811</v>
      </c>
      <c r="D31" s="488"/>
      <c r="E31" s="488"/>
      <c r="F31" s="489"/>
      <c r="G31" s="466">
        <f t="shared" ref="G31:G41" si="16">SUM(C31:F31)</f>
        <v>130811</v>
      </c>
      <c r="H31" s="467">
        <f>Önkormányzat!D107</f>
        <v>130811</v>
      </c>
      <c r="I31" s="468"/>
      <c r="J31" s="468"/>
      <c r="K31" s="469"/>
      <c r="L31" s="470">
        <f t="shared" si="14"/>
        <v>130811</v>
      </c>
      <c r="M31" s="471">
        <f>Önkormányzat!E107</f>
        <v>0</v>
      </c>
      <c r="N31" s="472"/>
      <c r="O31" s="472"/>
      <c r="P31" s="473"/>
      <c r="Q31" s="474">
        <f t="shared" si="15"/>
        <v>0</v>
      </c>
      <c r="R31" s="467">
        <f>Önkormányzat!$F107</f>
        <v>130811</v>
      </c>
      <c r="S31" s="468">
        <f>KÖH!$F107</f>
        <v>0</v>
      </c>
      <c r="T31" s="468">
        <f>Óvoda!$F107</f>
        <v>2648440</v>
      </c>
      <c r="U31" s="475">
        <f>Könyvtár!$F107</f>
        <v>0</v>
      </c>
      <c r="V31" s="470">
        <f t="shared" si="3"/>
        <v>2779251</v>
      </c>
      <c r="W31" s="476">
        <f>Önkormányzat!$G107</f>
        <v>0</v>
      </c>
      <c r="X31" s="472">
        <f>KÖH!$G107</f>
        <v>0</v>
      </c>
      <c r="Y31" s="472">
        <f>Óvoda!$G107</f>
        <v>2666046</v>
      </c>
      <c r="Z31" s="477">
        <f>Könyvtár!$G107</f>
        <v>0</v>
      </c>
      <c r="AA31" s="474">
        <f t="shared" si="4"/>
        <v>2666046</v>
      </c>
    </row>
    <row r="32" spans="1:27" s="460" customFormat="1" ht="15.75">
      <c r="A32" s="461" t="s">
        <v>123</v>
      </c>
      <c r="B32" s="1070" t="s">
        <v>124</v>
      </c>
      <c r="C32" s="987">
        <f>Önkormányzat!C108</f>
        <v>0</v>
      </c>
      <c r="D32" s="488"/>
      <c r="E32" s="488">
        <f>Óvoda!C107+Óvoda!C113</f>
        <v>2648440</v>
      </c>
      <c r="F32" s="465">
        <f>Könyvtár!C108</f>
        <v>60000</v>
      </c>
      <c r="G32" s="466">
        <f t="shared" si="16"/>
        <v>2708440</v>
      </c>
      <c r="H32" s="467">
        <f>Önkormányzat!D108</f>
        <v>0</v>
      </c>
      <c r="I32" s="468"/>
      <c r="J32" s="468">
        <f>Óvoda!D107+Óvoda!D113</f>
        <v>2648440</v>
      </c>
      <c r="K32" s="469">
        <f>Könyvtár!D108</f>
        <v>60000</v>
      </c>
      <c r="L32" s="470">
        <f t="shared" si="14"/>
        <v>2708440</v>
      </c>
      <c r="M32" s="471">
        <f>Önkormányzat!E108</f>
        <v>3319923</v>
      </c>
      <c r="N32" s="472"/>
      <c r="O32" s="472">
        <f>Óvoda!E107+Óvoda!E113</f>
        <v>1458893</v>
      </c>
      <c r="P32" s="473">
        <f>Könyvtár!E108</f>
        <v>16588</v>
      </c>
      <c r="Q32" s="474">
        <f t="shared" si="15"/>
        <v>4795404</v>
      </c>
      <c r="R32" s="467">
        <f>Önkormányzat!$F108</f>
        <v>4700000</v>
      </c>
      <c r="S32" s="468">
        <f>KÖH!$F108</f>
        <v>0</v>
      </c>
      <c r="T32" s="468">
        <f>Óvoda!$F108</f>
        <v>0</v>
      </c>
      <c r="U32" s="475">
        <f>Könyvtár!$F108</f>
        <v>60000</v>
      </c>
      <c r="V32" s="470">
        <f t="shared" si="3"/>
        <v>4760000</v>
      </c>
      <c r="W32" s="476">
        <f>Önkormányzat!$G108</f>
        <v>6523787</v>
      </c>
      <c r="X32" s="472">
        <f>KÖH!$G108</f>
        <v>0</v>
      </c>
      <c r="Y32" s="472">
        <f>Óvoda!$G108</f>
        <v>0</v>
      </c>
      <c r="Z32" s="477">
        <f>Könyvtár!$G108</f>
        <v>44088</v>
      </c>
      <c r="AA32" s="474">
        <f t="shared" si="4"/>
        <v>6567875</v>
      </c>
    </row>
    <row r="33" spans="1:27" s="460" customFormat="1" ht="15.75">
      <c r="A33" s="461" t="s">
        <v>125</v>
      </c>
      <c r="B33" s="1070" t="s">
        <v>126</v>
      </c>
      <c r="C33" s="987">
        <f>Önkormányzat!C109</f>
        <v>17016921</v>
      </c>
      <c r="D33" s="488"/>
      <c r="E33" s="488">
        <v>0</v>
      </c>
      <c r="F33" s="465"/>
      <c r="G33" s="466">
        <f t="shared" si="16"/>
        <v>17016921</v>
      </c>
      <c r="H33" s="467">
        <f>Önkormányzat!D109</f>
        <v>17016921</v>
      </c>
      <c r="I33" s="468"/>
      <c r="J33" s="468"/>
      <c r="K33" s="469"/>
      <c r="L33" s="470">
        <f t="shared" si="14"/>
        <v>17016921</v>
      </c>
      <c r="M33" s="471">
        <f>Önkormányzat!E109</f>
        <v>7425616</v>
      </c>
      <c r="N33" s="472"/>
      <c r="O33" s="472">
        <v>0</v>
      </c>
      <c r="P33" s="473"/>
      <c r="Q33" s="474">
        <f t="shared" si="15"/>
        <v>7425616</v>
      </c>
      <c r="R33" s="467">
        <f>Önkormányzat!$F109</f>
        <v>17016921</v>
      </c>
      <c r="S33" s="468">
        <f>KÖH!$F109</f>
        <v>0</v>
      </c>
      <c r="T33" s="468">
        <f>Óvoda!$F109</f>
        <v>0</v>
      </c>
      <c r="U33" s="475">
        <f>Könyvtár!$F109</f>
        <v>0</v>
      </c>
      <c r="V33" s="470">
        <f t="shared" si="3"/>
        <v>17016921</v>
      </c>
      <c r="W33" s="476">
        <f>Önkormányzat!$G109</f>
        <v>18888943</v>
      </c>
      <c r="X33" s="472">
        <f>KÖH!$G109</f>
        <v>0</v>
      </c>
      <c r="Y33" s="472">
        <f>Óvoda!$G109</f>
        <v>0</v>
      </c>
      <c r="Z33" s="477">
        <f>Könyvtár!$G109</f>
        <v>0</v>
      </c>
      <c r="AA33" s="474">
        <f t="shared" si="4"/>
        <v>18888943</v>
      </c>
    </row>
    <row r="34" spans="1:27" s="460" customFormat="1" ht="15.75">
      <c r="A34" s="461" t="s">
        <v>127</v>
      </c>
      <c r="B34" s="1070" t="s">
        <v>128</v>
      </c>
      <c r="C34" s="987">
        <f>Önkormányzat!C110</f>
        <v>28302850</v>
      </c>
      <c r="D34" s="488"/>
      <c r="E34" s="488"/>
      <c r="F34" s="465"/>
      <c r="G34" s="466">
        <f t="shared" si="16"/>
        <v>28302850</v>
      </c>
      <c r="H34" s="467">
        <f>Önkormányzat!D110</f>
        <v>28381034</v>
      </c>
      <c r="I34" s="468"/>
      <c r="J34" s="468"/>
      <c r="K34" s="469"/>
      <c r="L34" s="470">
        <f t="shared" si="14"/>
        <v>28381034</v>
      </c>
      <c r="M34" s="471">
        <f>Önkormányzat!E110</f>
        <v>10745864</v>
      </c>
      <c r="N34" s="472"/>
      <c r="O34" s="472"/>
      <c r="P34" s="473"/>
      <c r="Q34" s="474">
        <f t="shared" si="15"/>
        <v>10745864</v>
      </c>
      <c r="R34" s="467">
        <f>Önkormányzat!$F110</f>
        <v>28381034</v>
      </c>
      <c r="S34" s="468">
        <f>KÖH!$F110</f>
        <v>0</v>
      </c>
      <c r="T34" s="468">
        <f>Óvoda!$F110</f>
        <v>0</v>
      </c>
      <c r="U34" s="475">
        <f>Könyvtár!$F110</f>
        <v>0</v>
      </c>
      <c r="V34" s="470">
        <f t="shared" si="3"/>
        <v>28381034</v>
      </c>
      <c r="W34" s="476">
        <f>Önkormányzat!$G110</f>
        <v>26433234</v>
      </c>
      <c r="X34" s="472">
        <f>KÖH!$G110</f>
        <v>0</v>
      </c>
      <c r="Y34" s="472">
        <f>Óvoda!$G110</f>
        <v>0</v>
      </c>
      <c r="Z34" s="477">
        <f>Könyvtár!$G110</f>
        <v>0</v>
      </c>
      <c r="AA34" s="474">
        <f t="shared" si="4"/>
        <v>26433234</v>
      </c>
    </row>
    <row r="35" spans="1:27" s="460" customFormat="1" ht="15.75">
      <c r="A35" s="461" t="s">
        <v>129</v>
      </c>
      <c r="B35" s="1070" t="s">
        <v>647</v>
      </c>
      <c r="C35" s="987">
        <f>Önkormányzat!C111</f>
        <v>0</v>
      </c>
      <c r="D35" s="488"/>
      <c r="E35" s="488">
        <f>Óvoda!C108+Óvoda!C111+Óvoda!C112</f>
        <v>6363005</v>
      </c>
      <c r="F35" s="465"/>
      <c r="G35" s="466">
        <f t="shared" si="16"/>
        <v>6363005</v>
      </c>
      <c r="H35" s="467">
        <f>Önkormányzat!D111</f>
        <v>0</v>
      </c>
      <c r="I35" s="468"/>
      <c r="J35" s="468">
        <f>Óvoda!D108+Óvoda!D111+Óvoda!D112</f>
        <v>6363005</v>
      </c>
      <c r="K35" s="469"/>
      <c r="L35" s="470">
        <f t="shared" si="14"/>
        <v>6363005</v>
      </c>
      <c r="M35" s="471">
        <f>Önkormányzat!E111</f>
        <v>0</v>
      </c>
      <c r="N35" s="472"/>
      <c r="O35" s="472">
        <f>Óvoda!E108+Óvoda!E111+Óvoda!E112</f>
        <v>2950285</v>
      </c>
      <c r="P35" s="473"/>
      <c r="Q35" s="474">
        <f t="shared" si="15"/>
        <v>2950285</v>
      </c>
      <c r="R35" s="467">
        <f>Önkormányzat!$F111</f>
        <v>0</v>
      </c>
      <c r="S35" s="468">
        <f>KÖH!$F111</f>
        <v>0</v>
      </c>
      <c r="T35" s="468">
        <f>Óvoda!$F111</f>
        <v>6363005</v>
      </c>
      <c r="U35" s="475">
        <f>Könyvtár!$F111</f>
        <v>0</v>
      </c>
      <c r="V35" s="470">
        <f t="shared" si="3"/>
        <v>6363005</v>
      </c>
      <c r="W35" s="476">
        <f>Önkormányzat!$G111</f>
        <v>0</v>
      </c>
      <c r="X35" s="472">
        <f>KÖH!$G111</f>
        <v>0</v>
      </c>
      <c r="Y35" s="472">
        <f>Óvoda!$G111</f>
        <v>6154683</v>
      </c>
      <c r="Z35" s="477">
        <f>Könyvtár!$G111</f>
        <v>0</v>
      </c>
      <c r="AA35" s="474">
        <f t="shared" si="4"/>
        <v>6154683</v>
      </c>
    </row>
    <row r="36" spans="1:27" s="460" customFormat="1" ht="15.75">
      <c r="A36" s="985" t="s">
        <v>129</v>
      </c>
      <c r="B36" s="1070" t="s">
        <v>648</v>
      </c>
      <c r="C36" s="987"/>
      <c r="D36" s="1004"/>
      <c r="E36" s="1004"/>
      <c r="F36" s="989"/>
      <c r="G36" s="990">
        <f t="shared" si="16"/>
        <v>0</v>
      </c>
      <c r="H36" s="991"/>
      <c r="I36" s="992"/>
      <c r="J36" s="992"/>
      <c r="K36" s="993"/>
      <c r="L36" s="994"/>
      <c r="M36" s="995"/>
      <c r="N36" s="996"/>
      <c r="O36" s="996"/>
      <c r="P36" s="997"/>
      <c r="Q36" s="474"/>
      <c r="R36" s="991">
        <f>Önkormányzat!$F112</f>
        <v>0</v>
      </c>
      <c r="S36" s="992">
        <f>KÖH!$F112</f>
        <v>0</v>
      </c>
      <c r="T36" s="992">
        <f>Óvoda!$F112</f>
        <v>0</v>
      </c>
      <c r="U36" s="998">
        <f>Könyvtár!$F112</f>
        <v>0</v>
      </c>
      <c r="V36" s="994">
        <f t="shared" si="3"/>
        <v>0</v>
      </c>
      <c r="W36" s="999">
        <f>Önkormányzat!$G112</f>
        <v>0</v>
      </c>
      <c r="X36" s="996">
        <f>KÖH!$G112</f>
        <v>0</v>
      </c>
      <c r="Y36" s="996">
        <f>Óvoda!$G112</f>
        <v>0</v>
      </c>
      <c r="Z36" s="1000">
        <f>Könyvtár!$G112</f>
        <v>0</v>
      </c>
      <c r="AA36" s="474">
        <f t="shared" si="4"/>
        <v>0</v>
      </c>
    </row>
    <row r="37" spans="1:27" s="460" customFormat="1" ht="15.75">
      <c r="A37" s="985" t="s">
        <v>129</v>
      </c>
      <c r="B37" s="1070" t="s">
        <v>649</v>
      </c>
      <c r="C37" s="987"/>
      <c r="D37" s="1004"/>
      <c r="E37" s="1004"/>
      <c r="F37" s="989"/>
      <c r="G37" s="990">
        <f t="shared" si="16"/>
        <v>0</v>
      </c>
      <c r="H37" s="991"/>
      <c r="I37" s="992"/>
      <c r="J37" s="992"/>
      <c r="K37" s="993"/>
      <c r="L37" s="994"/>
      <c r="M37" s="995"/>
      <c r="N37" s="996"/>
      <c r="O37" s="996"/>
      <c r="P37" s="997"/>
      <c r="Q37" s="474"/>
      <c r="R37" s="991">
        <f>Önkormányzat!$F113</f>
        <v>0</v>
      </c>
      <c r="S37" s="992">
        <f>KÖH!$F113</f>
        <v>0</v>
      </c>
      <c r="T37" s="992">
        <f>Óvoda!$F113</f>
        <v>0</v>
      </c>
      <c r="U37" s="998">
        <f>Könyvtár!$F113</f>
        <v>0</v>
      </c>
      <c r="V37" s="994">
        <f t="shared" si="3"/>
        <v>0</v>
      </c>
      <c r="W37" s="999">
        <f>Önkormányzat!$G113</f>
        <v>0</v>
      </c>
      <c r="X37" s="996">
        <f>KÖH!$G113</f>
        <v>0</v>
      </c>
      <c r="Y37" s="996">
        <f>Óvoda!$G113</f>
        <v>0</v>
      </c>
      <c r="Z37" s="1000">
        <f>Könyvtár!$G113</f>
        <v>0</v>
      </c>
      <c r="AA37" s="474">
        <f t="shared" si="4"/>
        <v>0</v>
      </c>
    </row>
    <row r="38" spans="1:27" s="460" customFormat="1" ht="15.75">
      <c r="A38" s="461" t="s">
        <v>130</v>
      </c>
      <c r="B38" s="1070" t="s">
        <v>131</v>
      </c>
      <c r="C38" s="987">
        <f>Önkormányzat!C114</f>
        <v>12272038</v>
      </c>
      <c r="D38" s="488"/>
      <c r="E38" s="488">
        <f>Óvoda!C114</f>
        <v>2433089</v>
      </c>
      <c r="F38" s="465"/>
      <c r="G38" s="466">
        <f t="shared" si="16"/>
        <v>14705127</v>
      </c>
      <c r="H38" s="467">
        <f>Önkormányzat!D114</f>
        <v>12272038</v>
      </c>
      <c r="I38" s="468"/>
      <c r="J38" s="468">
        <f>Óvoda!D114</f>
        <v>2433089</v>
      </c>
      <c r="K38" s="469"/>
      <c r="L38" s="470">
        <f t="shared" ref="L38:L58" si="17">SUM(H38:K38)</f>
        <v>14705127</v>
      </c>
      <c r="M38" s="471">
        <f>Önkormányzat!E114</f>
        <v>5671144</v>
      </c>
      <c r="N38" s="472"/>
      <c r="O38" s="472">
        <f>Óvoda!E114</f>
        <v>1190478</v>
      </c>
      <c r="P38" s="473"/>
      <c r="Q38" s="474">
        <f t="shared" ref="Q38:Q58" si="18">SUM(M38:P38)</f>
        <v>6861622</v>
      </c>
      <c r="R38" s="467">
        <f>Önkormányzat!$F114</f>
        <v>12272038</v>
      </c>
      <c r="S38" s="468">
        <f>KÖH!$F114</f>
        <v>0</v>
      </c>
      <c r="T38" s="468">
        <f>Óvoda!$F114</f>
        <v>2433089</v>
      </c>
      <c r="U38" s="475">
        <f>Könyvtár!$F114</f>
        <v>0</v>
      </c>
      <c r="V38" s="470">
        <f t="shared" si="3"/>
        <v>14705127</v>
      </c>
      <c r="W38" s="476">
        <f>Önkormányzat!$G114</f>
        <v>13715793</v>
      </c>
      <c r="X38" s="472">
        <f>KÖH!$G114</f>
        <v>0</v>
      </c>
      <c r="Y38" s="472">
        <f>Óvoda!$G114</f>
        <v>2381599</v>
      </c>
      <c r="Z38" s="477">
        <f>Könyvtár!$G114</f>
        <v>0</v>
      </c>
      <c r="AA38" s="474">
        <f t="shared" si="4"/>
        <v>16097392</v>
      </c>
    </row>
    <row r="39" spans="1:27" s="460" customFormat="1" ht="15.75">
      <c r="A39" s="461" t="s">
        <v>132</v>
      </c>
      <c r="B39" s="1070" t="s">
        <v>133</v>
      </c>
      <c r="C39" s="987">
        <f>Önkormányzat!C115</f>
        <v>0</v>
      </c>
      <c r="D39" s="488"/>
      <c r="E39" s="488">
        <v>0</v>
      </c>
      <c r="F39" s="465"/>
      <c r="G39" s="466">
        <f t="shared" si="16"/>
        <v>0</v>
      </c>
      <c r="H39" s="467">
        <f>Önkormányzat!D115</f>
        <v>0</v>
      </c>
      <c r="I39" s="468"/>
      <c r="J39" s="468"/>
      <c r="K39" s="469"/>
      <c r="L39" s="470">
        <f t="shared" si="17"/>
        <v>0</v>
      </c>
      <c r="M39" s="471">
        <f>Önkormányzat!E115</f>
        <v>0</v>
      </c>
      <c r="N39" s="472"/>
      <c r="O39" s="472">
        <v>0</v>
      </c>
      <c r="P39" s="473"/>
      <c r="Q39" s="474">
        <f t="shared" si="18"/>
        <v>0</v>
      </c>
      <c r="R39" s="467">
        <f>Önkormányzat!$F115</f>
        <v>0</v>
      </c>
      <c r="S39" s="468">
        <f>KÖH!$F115</f>
        <v>0</v>
      </c>
      <c r="T39" s="468">
        <f>Óvoda!$F115</f>
        <v>0</v>
      </c>
      <c r="U39" s="475">
        <f>Könyvtár!$F115</f>
        <v>0</v>
      </c>
      <c r="V39" s="470">
        <f t="shared" si="3"/>
        <v>0</v>
      </c>
      <c r="W39" s="476">
        <f>Önkormányzat!$G115</f>
        <v>0</v>
      </c>
      <c r="X39" s="472">
        <f>KÖH!$G115</f>
        <v>0</v>
      </c>
      <c r="Y39" s="472">
        <f>Óvoda!$G115</f>
        <v>0</v>
      </c>
      <c r="Z39" s="477">
        <f>Könyvtár!$G115</f>
        <v>0</v>
      </c>
      <c r="AA39" s="474">
        <f t="shared" si="4"/>
        <v>0</v>
      </c>
    </row>
    <row r="40" spans="1:27" s="460" customFormat="1" ht="15.75">
      <c r="A40" s="461" t="s">
        <v>134</v>
      </c>
      <c r="B40" s="1070" t="s">
        <v>643</v>
      </c>
      <c r="C40" s="987">
        <f>Önkormányzat!C116</f>
        <v>20000</v>
      </c>
      <c r="D40" s="488"/>
      <c r="E40" s="488"/>
      <c r="F40" s="465"/>
      <c r="G40" s="466">
        <f t="shared" si="16"/>
        <v>20000</v>
      </c>
      <c r="H40" s="467">
        <f>Önkormányzat!D116</f>
        <v>20000</v>
      </c>
      <c r="I40" s="468"/>
      <c r="J40" s="468"/>
      <c r="K40" s="469"/>
      <c r="L40" s="470">
        <f t="shared" si="17"/>
        <v>20000</v>
      </c>
      <c r="M40" s="471">
        <f>Önkormányzat!E116</f>
        <v>100</v>
      </c>
      <c r="N40" s="472"/>
      <c r="O40" s="472"/>
      <c r="P40" s="473"/>
      <c r="Q40" s="474">
        <f t="shared" si="18"/>
        <v>100</v>
      </c>
      <c r="R40" s="467">
        <f>Önkormányzat!$F116</f>
        <v>20000</v>
      </c>
      <c r="S40" s="468">
        <f>KÖH!$F116</f>
        <v>0</v>
      </c>
      <c r="T40" s="468">
        <f>Óvoda!$F116</f>
        <v>0</v>
      </c>
      <c r="U40" s="475">
        <f>Könyvtár!$F116</f>
        <v>0</v>
      </c>
      <c r="V40" s="470">
        <f t="shared" si="3"/>
        <v>20000</v>
      </c>
      <c r="W40" s="476">
        <f>Önkormányzat!$G116</f>
        <v>241</v>
      </c>
      <c r="X40" s="472">
        <f>KÖH!$G116</f>
        <v>0</v>
      </c>
      <c r="Y40" s="472">
        <f>Óvoda!$G116</f>
        <v>0</v>
      </c>
      <c r="Z40" s="477">
        <f>Könyvtár!$G116</f>
        <v>0</v>
      </c>
      <c r="AA40" s="474">
        <f t="shared" si="4"/>
        <v>241</v>
      </c>
    </row>
    <row r="41" spans="1:27" s="460" customFormat="1" ht="15.75">
      <c r="A41" s="461" t="s">
        <v>644</v>
      </c>
      <c r="B41" s="1070" t="s">
        <v>135</v>
      </c>
      <c r="C41" s="987">
        <f>Önkormányzat!C117</f>
        <v>266160</v>
      </c>
      <c r="D41" s="488"/>
      <c r="E41" s="488"/>
      <c r="F41" s="465"/>
      <c r="G41" s="466">
        <f t="shared" si="16"/>
        <v>266160</v>
      </c>
      <c r="H41" s="467">
        <f>Önkormányzat!D117</f>
        <v>266160</v>
      </c>
      <c r="I41" s="468"/>
      <c r="J41" s="468"/>
      <c r="K41" s="469"/>
      <c r="L41" s="470">
        <f t="shared" si="17"/>
        <v>266160</v>
      </c>
      <c r="M41" s="471">
        <f>Önkormányzat!E117</f>
        <v>369208</v>
      </c>
      <c r="N41" s="472"/>
      <c r="O41" s="472"/>
      <c r="P41" s="473"/>
      <c r="Q41" s="474">
        <f t="shared" si="18"/>
        <v>369208</v>
      </c>
      <c r="R41" s="467">
        <f>Önkormányzat!$F117</f>
        <v>266160</v>
      </c>
      <c r="S41" s="468">
        <f>KÖH!$F117</f>
        <v>0</v>
      </c>
      <c r="T41" s="468">
        <f>Óvoda!$F117</f>
        <v>0</v>
      </c>
      <c r="U41" s="475">
        <f>Könyvtár!$F117</f>
        <v>0</v>
      </c>
      <c r="V41" s="470">
        <f t="shared" si="3"/>
        <v>266160</v>
      </c>
      <c r="W41" s="476">
        <f>Önkormányzat!$G117</f>
        <v>433215</v>
      </c>
      <c r="X41" s="472">
        <f>KÖH!$G117</f>
        <v>4597</v>
      </c>
      <c r="Y41" s="472">
        <f>Óvoda!$G117</f>
        <v>2006</v>
      </c>
      <c r="Z41" s="477">
        <f>Könyvtár!$G117</f>
        <v>0</v>
      </c>
      <c r="AA41" s="474">
        <f t="shared" si="4"/>
        <v>439818</v>
      </c>
    </row>
    <row r="42" spans="1:27" ht="15.75">
      <c r="A42" s="1024" t="s">
        <v>50</v>
      </c>
      <c r="B42" s="1068" t="s">
        <v>136</v>
      </c>
      <c r="C42" s="1069">
        <f>SUM(C31:C41)</f>
        <v>58008780</v>
      </c>
      <c r="D42" s="1027"/>
      <c r="E42" s="1027">
        <f>SUM(E31:E41)</f>
        <v>11444534</v>
      </c>
      <c r="F42" s="1028">
        <f>SUM(F31:F41)</f>
        <v>60000</v>
      </c>
      <c r="G42" s="1031">
        <f>SUM(C42+E42+F42)</f>
        <v>69513314</v>
      </c>
      <c r="H42" s="1039">
        <f>SUM(H31:H41)</f>
        <v>58086964</v>
      </c>
      <c r="I42" s="1040"/>
      <c r="J42" s="1040">
        <f>SUM(J31:J41)</f>
        <v>11444534</v>
      </c>
      <c r="K42" s="1041">
        <f>SUM(K31:K41)</f>
        <v>60000</v>
      </c>
      <c r="L42" s="1031">
        <f t="shared" si="17"/>
        <v>69591498</v>
      </c>
      <c r="M42" s="1032">
        <f>SUM(M31:M41)</f>
        <v>27531855</v>
      </c>
      <c r="N42" s="1033">
        <f>KÖH!E118</f>
        <v>3319</v>
      </c>
      <c r="O42" s="1033">
        <f>SUM(O31:O41)</f>
        <v>5599656</v>
      </c>
      <c r="P42" s="1034">
        <f>SUM(P31:P41)</f>
        <v>16588</v>
      </c>
      <c r="Q42" s="1035">
        <f t="shared" si="18"/>
        <v>33151418</v>
      </c>
      <c r="R42" s="1039">
        <f>Önkormányzat!$F118</f>
        <v>62786964</v>
      </c>
      <c r="S42" s="1040">
        <f>KÖH!$F118</f>
        <v>0</v>
      </c>
      <c r="T42" s="1040">
        <f>Óvoda!$F118</f>
        <v>11444534</v>
      </c>
      <c r="U42" s="1042">
        <f>Könyvtár!$F118</f>
        <v>60000</v>
      </c>
      <c r="V42" s="1031">
        <f t="shared" si="3"/>
        <v>74291498</v>
      </c>
      <c r="W42" s="1037">
        <f>Önkormányzat!$G118</f>
        <v>65995213</v>
      </c>
      <c r="X42" s="1033">
        <f>KÖH!$G118</f>
        <v>4597</v>
      </c>
      <c r="Y42" s="1033">
        <f>Óvoda!$G118</f>
        <v>11204334</v>
      </c>
      <c r="Z42" s="1038">
        <f>Könyvtár!$G118</f>
        <v>44088</v>
      </c>
      <c r="AA42" s="1035">
        <f t="shared" si="4"/>
        <v>77248232</v>
      </c>
    </row>
    <row r="43" spans="1:27" s="460" customFormat="1" ht="15.75">
      <c r="A43" s="461" t="s">
        <v>137</v>
      </c>
      <c r="B43" s="1066" t="s">
        <v>138</v>
      </c>
      <c r="C43" s="987">
        <f>Önkormányzat!C119</f>
        <v>40000000</v>
      </c>
      <c r="D43" s="488"/>
      <c r="E43" s="488"/>
      <c r="F43" s="489"/>
      <c r="G43" s="466">
        <f t="shared" ref="G43:G44" si="19">SUM(C43:F43)</f>
        <v>40000000</v>
      </c>
      <c r="H43" s="467">
        <f>Önkormányzat!D119</f>
        <v>40000000</v>
      </c>
      <c r="I43" s="468"/>
      <c r="J43" s="468"/>
      <c r="K43" s="469"/>
      <c r="L43" s="470">
        <f t="shared" si="17"/>
        <v>40000000</v>
      </c>
      <c r="M43" s="471">
        <f>Önkormányzat!E119</f>
        <v>0</v>
      </c>
      <c r="N43" s="472"/>
      <c r="O43" s="472"/>
      <c r="P43" s="473"/>
      <c r="Q43" s="474">
        <f t="shared" si="18"/>
        <v>0</v>
      </c>
      <c r="R43" s="467">
        <f>Önkormányzat!$F119</f>
        <v>40000000</v>
      </c>
      <c r="S43" s="468">
        <f>KÖH!$F119</f>
        <v>0</v>
      </c>
      <c r="T43" s="468">
        <f>Óvoda!$F119</f>
        <v>0</v>
      </c>
      <c r="U43" s="475">
        <f>Könyvtár!$F119</f>
        <v>0</v>
      </c>
      <c r="V43" s="470">
        <f t="shared" si="3"/>
        <v>40000000</v>
      </c>
      <c r="W43" s="476">
        <f>Önkormányzat!$G119</f>
        <v>0</v>
      </c>
      <c r="X43" s="472">
        <f>KÖH!$G119</f>
        <v>0</v>
      </c>
      <c r="Y43" s="472">
        <f>Óvoda!$G119</f>
        <v>0</v>
      </c>
      <c r="Z43" s="477">
        <f>Könyvtár!$G119</f>
        <v>0</v>
      </c>
      <c r="AA43" s="474">
        <f t="shared" si="4"/>
        <v>0</v>
      </c>
    </row>
    <row r="44" spans="1:27" s="460" customFormat="1" ht="15.75">
      <c r="A44" s="461" t="s">
        <v>139</v>
      </c>
      <c r="B44" s="1066" t="s">
        <v>423</v>
      </c>
      <c r="C44" s="987">
        <f>SUM(Önkormányzat!C120)</f>
        <v>0</v>
      </c>
      <c r="D44" s="464"/>
      <c r="E44" s="464"/>
      <c r="F44" s="465"/>
      <c r="G44" s="466">
        <f t="shared" si="19"/>
        <v>0</v>
      </c>
      <c r="H44" s="467">
        <f>Önkormányzat!D120</f>
        <v>0</v>
      </c>
      <c r="I44" s="468"/>
      <c r="J44" s="468"/>
      <c r="K44" s="469"/>
      <c r="L44" s="470">
        <f t="shared" si="17"/>
        <v>0</v>
      </c>
      <c r="M44" s="471">
        <f>SUM(Önkormányzat!E120)</f>
        <v>0</v>
      </c>
      <c r="N44" s="472"/>
      <c r="O44" s="472"/>
      <c r="P44" s="473"/>
      <c r="Q44" s="474">
        <f t="shared" si="18"/>
        <v>0</v>
      </c>
      <c r="R44" s="467">
        <f>Önkormányzat!$F120</f>
        <v>0</v>
      </c>
      <c r="S44" s="468">
        <f>KÖH!$F120</f>
        <v>0</v>
      </c>
      <c r="T44" s="468">
        <f>Óvoda!$F120</f>
        <v>0</v>
      </c>
      <c r="U44" s="475">
        <f>Könyvtár!$F120</f>
        <v>0</v>
      </c>
      <c r="V44" s="470">
        <f t="shared" si="3"/>
        <v>0</v>
      </c>
      <c r="W44" s="476">
        <f>Önkormányzat!$G120</f>
        <v>0</v>
      </c>
      <c r="X44" s="472">
        <f>KÖH!$G120</f>
        <v>0</v>
      </c>
      <c r="Y44" s="472">
        <f>Óvoda!$G120</f>
        <v>0</v>
      </c>
      <c r="Z44" s="477">
        <f>Könyvtár!$G120</f>
        <v>0</v>
      </c>
      <c r="AA44" s="474">
        <f t="shared" si="4"/>
        <v>0</v>
      </c>
    </row>
    <row r="45" spans="1:27" ht="15.75">
      <c r="A45" s="1024" t="s">
        <v>141</v>
      </c>
      <c r="B45" s="1068" t="s">
        <v>142</v>
      </c>
      <c r="C45" s="1069">
        <f t="shared" ref="C45" si="20">SUM(C43:C44)</f>
        <v>40000000</v>
      </c>
      <c r="D45" s="1027"/>
      <c r="E45" s="1027">
        <f>SUM(E43:E44)</f>
        <v>0</v>
      </c>
      <c r="F45" s="1028"/>
      <c r="G45" s="1031">
        <f>SUM(C45+E45)</f>
        <v>40000000</v>
      </c>
      <c r="H45" s="1039">
        <f>SUM(H43:H44)</f>
        <v>40000000</v>
      </c>
      <c r="I45" s="1040"/>
      <c r="J45" s="1040"/>
      <c r="K45" s="1041"/>
      <c r="L45" s="1031">
        <f t="shared" si="17"/>
        <v>40000000</v>
      </c>
      <c r="M45" s="1032">
        <f t="shared" ref="M45" si="21">SUM(M43:M44)</f>
        <v>0</v>
      </c>
      <c r="N45" s="1033"/>
      <c r="O45" s="1033">
        <f>SUM(O43:O44)</f>
        <v>0</v>
      </c>
      <c r="P45" s="1034"/>
      <c r="Q45" s="1035">
        <f t="shared" si="18"/>
        <v>0</v>
      </c>
      <c r="R45" s="1039">
        <f>Önkormányzat!$F121</f>
        <v>40000000</v>
      </c>
      <c r="S45" s="1040">
        <f>KÖH!$F121</f>
        <v>0</v>
      </c>
      <c r="T45" s="1040">
        <f>Óvoda!$F121</f>
        <v>0</v>
      </c>
      <c r="U45" s="1042">
        <f>Könyvtár!$F121</f>
        <v>0</v>
      </c>
      <c r="V45" s="1031">
        <f t="shared" si="3"/>
        <v>40000000</v>
      </c>
      <c r="W45" s="1037">
        <f>Önkormányzat!$G121</f>
        <v>0</v>
      </c>
      <c r="X45" s="1033">
        <f>KÖH!$G121</f>
        <v>0</v>
      </c>
      <c r="Y45" s="1033">
        <f>Óvoda!$G121</f>
        <v>0</v>
      </c>
      <c r="Z45" s="1038">
        <f>Könyvtár!$G121</f>
        <v>0</v>
      </c>
      <c r="AA45" s="1035">
        <f t="shared" si="4"/>
        <v>0</v>
      </c>
    </row>
    <row r="46" spans="1:27" s="460" customFormat="1" ht="15.75">
      <c r="A46" s="461" t="s">
        <v>58</v>
      </c>
      <c r="B46" s="1066" t="s">
        <v>143</v>
      </c>
      <c r="C46" s="987">
        <f>SUM(Önkormányzat!C122)</f>
        <v>0</v>
      </c>
      <c r="D46" s="464"/>
      <c r="E46" s="464"/>
      <c r="F46" s="465"/>
      <c r="G46" s="466">
        <f t="shared" ref="G46:G47" si="22">SUM(C46:F46)</f>
        <v>0</v>
      </c>
      <c r="H46" s="467">
        <f>SUM(Önkormányzat!D122)</f>
        <v>0</v>
      </c>
      <c r="I46" s="468"/>
      <c r="J46" s="468"/>
      <c r="K46" s="469"/>
      <c r="L46" s="470">
        <f t="shared" si="17"/>
        <v>0</v>
      </c>
      <c r="M46" s="471">
        <f>SUM(Önkormányzat!E122)</f>
        <v>0</v>
      </c>
      <c r="N46" s="472"/>
      <c r="O46" s="472"/>
      <c r="P46" s="473"/>
      <c r="Q46" s="474">
        <f t="shared" si="18"/>
        <v>0</v>
      </c>
      <c r="R46" s="467">
        <f>Önkormányzat!$F122</f>
        <v>0</v>
      </c>
      <c r="S46" s="468">
        <f>KÖH!$F122</f>
        <v>0</v>
      </c>
      <c r="T46" s="468">
        <f>Óvoda!$F122</f>
        <v>0</v>
      </c>
      <c r="U46" s="475">
        <f>Könyvtár!$F122</f>
        <v>0</v>
      </c>
      <c r="V46" s="470">
        <f t="shared" si="3"/>
        <v>0</v>
      </c>
      <c r="W46" s="476">
        <f>Önkormányzat!$G122</f>
        <v>0</v>
      </c>
      <c r="X46" s="472">
        <f>KÖH!$G122</f>
        <v>0</v>
      </c>
      <c r="Y46" s="472">
        <f>Óvoda!$G122</f>
        <v>0</v>
      </c>
      <c r="Z46" s="477">
        <f>Könyvtár!$G122</f>
        <v>0</v>
      </c>
      <c r="AA46" s="474">
        <f t="shared" si="4"/>
        <v>0</v>
      </c>
    </row>
    <row r="47" spans="1:27" s="460" customFormat="1" ht="15.75">
      <c r="A47" s="461" t="s">
        <v>60</v>
      </c>
      <c r="B47" s="1066" t="s">
        <v>144</v>
      </c>
      <c r="C47" s="987">
        <f>SUM(Önkormányzat!C123)</f>
        <v>0</v>
      </c>
      <c r="D47" s="464"/>
      <c r="E47" s="464"/>
      <c r="F47" s="465"/>
      <c r="G47" s="466">
        <f t="shared" si="22"/>
        <v>0</v>
      </c>
      <c r="H47" s="467">
        <f>SUM(Önkormányzat!D123)</f>
        <v>0</v>
      </c>
      <c r="I47" s="468"/>
      <c r="J47" s="468"/>
      <c r="K47" s="469"/>
      <c r="L47" s="470">
        <f t="shared" si="17"/>
        <v>0</v>
      </c>
      <c r="M47" s="471">
        <f>SUM(Önkormányzat!E123)</f>
        <v>0</v>
      </c>
      <c r="N47" s="472"/>
      <c r="O47" s="472"/>
      <c r="P47" s="473"/>
      <c r="Q47" s="474">
        <f t="shared" si="18"/>
        <v>0</v>
      </c>
      <c r="R47" s="467">
        <f>Önkormányzat!$F123</f>
        <v>0</v>
      </c>
      <c r="S47" s="468">
        <f>KÖH!$F123</f>
        <v>0</v>
      </c>
      <c r="T47" s="468">
        <f>Óvoda!$F123</f>
        <v>0</v>
      </c>
      <c r="U47" s="475">
        <f>Könyvtár!$F123</f>
        <v>0</v>
      </c>
      <c r="V47" s="470">
        <f t="shared" si="3"/>
        <v>0</v>
      </c>
      <c r="W47" s="476">
        <f>Önkormányzat!$G123</f>
        <v>0</v>
      </c>
      <c r="X47" s="472">
        <f>KÖH!$G123</f>
        <v>0</v>
      </c>
      <c r="Y47" s="472">
        <f>Óvoda!$G123</f>
        <v>0</v>
      </c>
      <c r="Z47" s="477">
        <f>Könyvtár!$G123</f>
        <v>0</v>
      </c>
      <c r="AA47" s="474">
        <f t="shared" si="4"/>
        <v>0</v>
      </c>
    </row>
    <row r="48" spans="1:27" ht="15.75">
      <c r="A48" s="1024" t="s">
        <v>62</v>
      </c>
      <c r="B48" s="1068" t="s">
        <v>145</v>
      </c>
      <c r="C48" s="1069">
        <f t="shared" ref="C48" si="23">SUM(C46:C47)</f>
        <v>0</v>
      </c>
      <c r="D48" s="1027"/>
      <c r="E48" s="1027">
        <f>SUM(E46:E47)</f>
        <v>0</v>
      </c>
      <c r="F48" s="1028"/>
      <c r="G48" s="1031">
        <f>SUM(C48+E48)</f>
        <v>0</v>
      </c>
      <c r="H48" s="1039">
        <f>SUM(H46,H47)</f>
        <v>0</v>
      </c>
      <c r="I48" s="1040"/>
      <c r="J48" s="1040"/>
      <c r="K48" s="1041"/>
      <c r="L48" s="1031">
        <f t="shared" si="17"/>
        <v>0</v>
      </c>
      <c r="M48" s="1032">
        <f t="shared" ref="M48" si="24">SUM(M46:M47)</f>
        <v>0</v>
      </c>
      <c r="N48" s="1033"/>
      <c r="O48" s="1033">
        <f>SUM(O46:O47)</f>
        <v>0</v>
      </c>
      <c r="P48" s="1034"/>
      <c r="Q48" s="1035">
        <f t="shared" si="18"/>
        <v>0</v>
      </c>
      <c r="R48" s="1039">
        <f>Önkormányzat!$F124</f>
        <v>0</v>
      </c>
      <c r="S48" s="1040">
        <f>KÖH!$F124</f>
        <v>0</v>
      </c>
      <c r="T48" s="1040">
        <f>Óvoda!$F124</f>
        <v>0</v>
      </c>
      <c r="U48" s="1042">
        <f>Könyvtár!$F124</f>
        <v>0</v>
      </c>
      <c r="V48" s="1031">
        <f t="shared" si="3"/>
        <v>0</v>
      </c>
      <c r="W48" s="1037">
        <f>Önkormányzat!$G124</f>
        <v>0</v>
      </c>
      <c r="X48" s="1033">
        <f>KÖH!$G124</f>
        <v>0</v>
      </c>
      <c r="Y48" s="1033">
        <f>Óvoda!$G124</f>
        <v>0</v>
      </c>
      <c r="Z48" s="1038">
        <f>Könyvtár!$G124</f>
        <v>0</v>
      </c>
      <c r="AA48" s="1035">
        <f t="shared" si="4"/>
        <v>0</v>
      </c>
    </row>
    <row r="49" spans="1:27" s="460" customFormat="1" ht="15.75">
      <c r="A49" s="461" t="s">
        <v>64</v>
      </c>
      <c r="B49" s="1066" t="s">
        <v>65</v>
      </c>
      <c r="C49" s="987">
        <f>SUM(Önkormányzat!C125)</f>
        <v>0</v>
      </c>
      <c r="D49" s="464"/>
      <c r="E49" s="464"/>
      <c r="F49" s="465"/>
      <c r="G49" s="466">
        <f t="shared" ref="G49:G50" si="25">SUM(C49:F49)</f>
        <v>0</v>
      </c>
      <c r="H49" s="490">
        <f>SUM(Önkormányzat!D125)</f>
        <v>0</v>
      </c>
      <c r="I49" s="468"/>
      <c r="J49" s="468"/>
      <c r="K49" s="469"/>
      <c r="L49" s="470">
        <f t="shared" si="17"/>
        <v>0</v>
      </c>
      <c r="M49" s="471">
        <f>SUM(Önkormányzat!E125)</f>
        <v>0</v>
      </c>
      <c r="N49" s="472"/>
      <c r="O49" s="472"/>
      <c r="P49" s="473"/>
      <c r="Q49" s="474">
        <f t="shared" si="18"/>
        <v>0</v>
      </c>
      <c r="R49" s="490">
        <f>Önkormányzat!$F125</f>
        <v>0</v>
      </c>
      <c r="S49" s="468">
        <f>KÖH!$F125</f>
        <v>0</v>
      </c>
      <c r="T49" s="468">
        <f>Óvoda!$F125</f>
        <v>0</v>
      </c>
      <c r="U49" s="475">
        <f>Könyvtár!$F125</f>
        <v>0</v>
      </c>
      <c r="V49" s="470">
        <f t="shared" si="3"/>
        <v>0</v>
      </c>
      <c r="W49" s="476">
        <f>Önkormányzat!$G125</f>
        <v>116000</v>
      </c>
      <c r="X49" s="472">
        <f>KÖH!$G125</f>
        <v>0</v>
      </c>
      <c r="Y49" s="472">
        <f>Óvoda!$G125</f>
        <v>0</v>
      </c>
      <c r="Z49" s="477">
        <f>Könyvtár!$G125</f>
        <v>0</v>
      </c>
      <c r="AA49" s="474">
        <f t="shared" si="4"/>
        <v>116000</v>
      </c>
    </row>
    <row r="50" spans="1:27" s="460" customFormat="1" ht="15.75">
      <c r="A50" s="461" t="s">
        <v>66</v>
      </c>
      <c r="B50" s="1066" t="s">
        <v>146</v>
      </c>
      <c r="C50" s="987">
        <f>SUM(Önkormányzat!C126)</f>
        <v>0</v>
      </c>
      <c r="D50" s="488"/>
      <c r="E50" s="488"/>
      <c r="F50" s="489"/>
      <c r="G50" s="466">
        <f t="shared" si="25"/>
        <v>0</v>
      </c>
      <c r="H50" s="490">
        <f>SUM(Önkormányzat!D126)</f>
        <v>0</v>
      </c>
      <c r="I50" s="468"/>
      <c r="J50" s="468"/>
      <c r="K50" s="469"/>
      <c r="L50" s="470">
        <f t="shared" si="17"/>
        <v>0</v>
      </c>
      <c r="M50" s="471">
        <f>SUM(Önkormányzat!E126)</f>
        <v>0</v>
      </c>
      <c r="N50" s="472"/>
      <c r="O50" s="472"/>
      <c r="P50" s="473"/>
      <c r="Q50" s="474">
        <f t="shared" si="18"/>
        <v>0</v>
      </c>
      <c r="R50" s="490">
        <f>Önkormányzat!$F126</f>
        <v>0</v>
      </c>
      <c r="S50" s="468">
        <f>KÖH!$F126</f>
        <v>0</v>
      </c>
      <c r="T50" s="468">
        <f>Óvoda!$F126</f>
        <v>0</v>
      </c>
      <c r="U50" s="475">
        <f>Könyvtár!$F126</f>
        <v>0</v>
      </c>
      <c r="V50" s="470">
        <f t="shared" si="3"/>
        <v>0</v>
      </c>
      <c r="W50" s="476">
        <f>Önkormányzat!$G126</f>
        <v>0</v>
      </c>
      <c r="X50" s="472">
        <f>KÖH!$G126</f>
        <v>0</v>
      </c>
      <c r="Y50" s="472">
        <f>Óvoda!$G126</f>
        <v>0</v>
      </c>
      <c r="Z50" s="477">
        <f>Könyvtár!$G126</f>
        <v>0</v>
      </c>
      <c r="AA50" s="474">
        <f t="shared" si="4"/>
        <v>0</v>
      </c>
    </row>
    <row r="51" spans="1:27" ht="15.75">
      <c r="A51" s="1024" t="s">
        <v>68</v>
      </c>
      <c r="B51" s="1068" t="s">
        <v>147</v>
      </c>
      <c r="C51" s="1069">
        <f t="shared" ref="C51" si="26">SUM(C49:C50)</f>
        <v>0</v>
      </c>
      <c r="D51" s="1027"/>
      <c r="E51" s="1027">
        <f>SUM(E49:E50)</f>
        <v>0</v>
      </c>
      <c r="F51" s="1028"/>
      <c r="G51" s="1031">
        <f>SUM(C51+E51)</f>
        <v>0</v>
      </c>
      <c r="H51" s="1039">
        <f>SUM(H49:H50)</f>
        <v>0</v>
      </c>
      <c r="I51" s="1040"/>
      <c r="J51" s="1040"/>
      <c r="K51" s="1041"/>
      <c r="L51" s="1031">
        <f t="shared" si="17"/>
        <v>0</v>
      </c>
      <c r="M51" s="1032">
        <f t="shared" ref="M51" si="27">SUM(M49:M50)</f>
        <v>0</v>
      </c>
      <c r="N51" s="1033"/>
      <c r="O51" s="1033">
        <f>SUM(O49:O50)</f>
        <v>0</v>
      </c>
      <c r="P51" s="1034"/>
      <c r="Q51" s="1035">
        <f t="shared" si="18"/>
        <v>0</v>
      </c>
      <c r="R51" s="1039">
        <f>Önkormányzat!$F127</f>
        <v>0</v>
      </c>
      <c r="S51" s="1040">
        <f>KÖH!$F127</f>
        <v>0</v>
      </c>
      <c r="T51" s="1040">
        <f>Óvoda!$F127</f>
        <v>0</v>
      </c>
      <c r="U51" s="1042">
        <f>Könyvtár!$F127</f>
        <v>0</v>
      </c>
      <c r="V51" s="1031">
        <f t="shared" si="3"/>
        <v>0</v>
      </c>
      <c r="W51" s="1037">
        <f>Önkormányzat!$G127</f>
        <v>116000</v>
      </c>
      <c r="X51" s="1033">
        <f>KÖH!$G127</f>
        <v>0</v>
      </c>
      <c r="Y51" s="1033">
        <f>Óvoda!$G127</f>
        <v>0</v>
      </c>
      <c r="Z51" s="1038">
        <f>Könyvtár!$G127</f>
        <v>0</v>
      </c>
      <c r="AA51" s="1035">
        <f t="shared" si="4"/>
        <v>116000</v>
      </c>
    </row>
    <row r="52" spans="1:27" s="460" customFormat="1" ht="15.75">
      <c r="A52" s="461" t="s">
        <v>469</v>
      </c>
      <c r="B52" s="1071" t="s">
        <v>295</v>
      </c>
      <c r="C52" s="987">
        <f>Önkormányzat!C129</f>
        <v>700000000</v>
      </c>
      <c r="D52" s="464"/>
      <c r="E52" s="464"/>
      <c r="F52" s="465"/>
      <c r="G52" s="466">
        <f t="shared" ref="G52:G55" si="28">SUM(C52:F52)</f>
        <v>700000000</v>
      </c>
      <c r="H52" s="467">
        <f>Önkormányzat!D129</f>
        <v>700000000</v>
      </c>
      <c r="I52" s="468"/>
      <c r="J52" s="468"/>
      <c r="K52" s="469"/>
      <c r="L52" s="470">
        <f t="shared" si="17"/>
        <v>700000000</v>
      </c>
      <c r="M52" s="471">
        <f>Önkormányzat!E129</f>
        <v>0</v>
      </c>
      <c r="N52" s="472"/>
      <c r="O52" s="472"/>
      <c r="P52" s="473"/>
      <c r="Q52" s="474">
        <f t="shared" si="18"/>
        <v>0</v>
      </c>
      <c r="R52" s="467">
        <f>Önkormányzat!$F129</f>
        <v>700000000</v>
      </c>
      <c r="S52" s="468"/>
      <c r="T52" s="468"/>
      <c r="U52" s="475"/>
      <c r="V52" s="470">
        <f t="shared" si="3"/>
        <v>700000000</v>
      </c>
      <c r="W52" s="476">
        <f>Önkormányzat!$G129</f>
        <v>0</v>
      </c>
      <c r="X52" s="472">
        <f>KÖH!$G129</f>
        <v>0</v>
      </c>
      <c r="Y52" s="472">
        <f>Óvoda!$G129</f>
        <v>0</v>
      </c>
      <c r="Z52" s="477">
        <f>Könyvtár!$G129</f>
        <v>0</v>
      </c>
      <c r="AA52" s="474">
        <f t="shared" si="4"/>
        <v>0</v>
      </c>
    </row>
    <row r="53" spans="1:27" s="460" customFormat="1" ht="15.75">
      <c r="A53" s="461" t="s">
        <v>687</v>
      </c>
      <c r="B53" s="1071" t="s">
        <v>570</v>
      </c>
      <c r="C53" s="987">
        <f>Önkormányzat!C130</f>
        <v>60000000</v>
      </c>
      <c r="D53" s="488"/>
      <c r="E53" s="488"/>
      <c r="F53" s="489"/>
      <c r="G53" s="466">
        <f t="shared" si="28"/>
        <v>60000000</v>
      </c>
      <c r="H53" s="467">
        <f>Önkormányzat!D130</f>
        <v>60000000</v>
      </c>
      <c r="I53" s="468"/>
      <c r="J53" s="468"/>
      <c r="K53" s="469"/>
      <c r="L53" s="470">
        <f t="shared" si="17"/>
        <v>60000000</v>
      </c>
      <c r="M53" s="471">
        <f>Önkormányzat!E130</f>
        <v>0</v>
      </c>
      <c r="N53" s="472"/>
      <c r="O53" s="472"/>
      <c r="P53" s="473"/>
      <c r="Q53" s="474">
        <f t="shared" si="18"/>
        <v>0</v>
      </c>
      <c r="R53" s="467">
        <f>Önkormányzat!$F130</f>
        <v>60000000</v>
      </c>
      <c r="S53" s="468"/>
      <c r="T53" s="468">
        <f>Óvoda!$F129</f>
        <v>0</v>
      </c>
      <c r="U53" s="475">
        <f>Könyvtár!$F129</f>
        <v>0</v>
      </c>
      <c r="V53" s="470">
        <f t="shared" si="3"/>
        <v>60000000</v>
      </c>
      <c r="W53" s="476">
        <f>Önkormányzat!$G130</f>
        <v>0</v>
      </c>
      <c r="X53" s="472">
        <f>KÖH!$G130</f>
        <v>0</v>
      </c>
      <c r="Y53" s="472">
        <f>Óvoda!$G130</f>
        <v>0</v>
      </c>
      <c r="Z53" s="477">
        <f>Könyvtár!$G130</f>
        <v>0</v>
      </c>
      <c r="AA53" s="474">
        <f t="shared" si="4"/>
        <v>0</v>
      </c>
    </row>
    <row r="54" spans="1:27" s="460" customFormat="1" ht="15.75">
      <c r="A54" s="1488" t="s">
        <v>700</v>
      </c>
      <c r="B54" s="1489" t="s">
        <v>701</v>
      </c>
      <c r="C54" s="1490"/>
      <c r="D54" s="1491"/>
      <c r="E54" s="1491"/>
      <c r="F54" s="1492"/>
      <c r="G54" s="1493"/>
      <c r="H54" s="1494"/>
      <c r="I54" s="1495"/>
      <c r="J54" s="1495"/>
      <c r="K54" s="1496"/>
      <c r="L54" s="1497"/>
      <c r="M54" s="1498"/>
      <c r="N54" s="1499"/>
      <c r="O54" s="1499"/>
      <c r="P54" s="1500"/>
      <c r="Q54" s="1501"/>
      <c r="R54" s="1494"/>
      <c r="S54" s="1495"/>
      <c r="T54" s="1495"/>
      <c r="U54" s="1502"/>
      <c r="V54" s="1497"/>
      <c r="W54" s="1503">
        <f>Önkormányzat!G132</f>
        <v>7658395</v>
      </c>
      <c r="X54" s="1499"/>
      <c r="Y54" s="1499"/>
      <c r="Z54" s="1504"/>
      <c r="AA54" s="474">
        <f t="shared" si="4"/>
        <v>7658395</v>
      </c>
    </row>
    <row r="55" spans="1:27" s="460" customFormat="1" ht="16.5" thickBot="1">
      <c r="A55" s="491" t="s">
        <v>688</v>
      </c>
      <c r="B55" s="1072" t="s">
        <v>75</v>
      </c>
      <c r="C55" s="1073">
        <f>Önkormányzat!C131</f>
        <v>312600540</v>
      </c>
      <c r="D55" s="492">
        <f>KÖH!$C131</f>
        <v>647096</v>
      </c>
      <c r="E55" s="492">
        <f>Óvoda!$C131</f>
        <v>34106</v>
      </c>
      <c r="F55" s="493">
        <f>Könyvtár!$C131</f>
        <v>100936</v>
      </c>
      <c r="G55" s="494">
        <f t="shared" si="28"/>
        <v>313382678</v>
      </c>
      <c r="H55" s="495">
        <f>Önkormányzat!D131</f>
        <v>312522356</v>
      </c>
      <c r="I55" s="496">
        <f>KÖH!D131</f>
        <v>647096</v>
      </c>
      <c r="J55" s="496">
        <f>Óvoda!D131</f>
        <v>1084252</v>
      </c>
      <c r="K55" s="497">
        <f>Könyvtár!D131</f>
        <v>100936</v>
      </c>
      <c r="L55" s="498">
        <f t="shared" si="17"/>
        <v>314354640</v>
      </c>
      <c r="M55" s="499">
        <f>Önkormányzat!E131</f>
        <v>312522356</v>
      </c>
      <c r="N55" s="500">
        <f>KÖH!E131</f>
        <v>647096</v>
      </c>
      <c r="O55" s="500">
        <f>Óvoda!E131</f>
        <v>1084252</v>
      </c>
      <c r="P55" s="501">
        <f>Könyvtár!E131</f>
        <v>100936</v>
      </c>
      <c r="Q55" s="502">
        <f t="shared" si="18"/>
        <v>314354640</v>
      </c>
      <c r="R55" s="495">
        <f>Önkormányzat!$F131</f>
        <v>312522356</v>
      </c>
      <c r="S55" s="496">
        <f>KÖH!$F131</f>
        <v>647096</v>
      </c>
      <c r="T55" s="496">
        <f>Óvoda!$F131</f>
        <v>1084252</v>
      </c>
      <c r="U55" s="503">
        <f>Könyvtár!$F131</f>
        <v>100936</v>
      </c>
      <c r="V55" s="498">
        <f t="shared" si="3"/>
        <v>314354640</v>
      </c>
      <c r="W55" s="504">
        <f>Önkormányzat!G131</f>
        <v>312522356</v>
      </c>
      <c r="X55" s="500">
        <f>KÖH!$G131</f>
        <v>647096</v>
      </c>
      <c r="Y55" s="500">
        <f>Óvoda!$G131</f>
        <v>1084252</v>
      </c>
      <c r="Z55" s="505">
        <f>Könyvtár!$G131</f>
        <v>100936</v>
      </c>
      <c r="AA55" s="502">
        <f t="shared" si="4"/>
        <v>314354640</v>
      </c>
    </row>
    <row r="56" spans="1:27" ht="17.25" thickBot="1">
      <c r="A56" s="1557" t="s">
        <v>474</v>
      </c>
      <c r="B56" s="1558"/>
      <c r="C56" s="1043">
        <f t="shared" ref="C56:K56" si="29">C16+C22+C30+C42+C45+C48+C51+C52+C53+C55</f>
        <v>1778380090</v>
      </c>
      <c r="D56" s="1044">
        <f t="shared" si="29"/>
        <v>647096</v>
      </c>
      <c r="E56" s="1044">
        <f t="shared" si="29"/>
        <v>11478640</v>
      </c>
      <c r="F56" s="1045">
        <f t="shared" si="29"/>
        <v>160936</v>
      </c>
      <c r="G56" s="1046">
        <f t="shared" si="29"/>
        <v>1790666762</v>
      </c>
      <c r="H56" s="1047">
        <f>SUM(H52:H55,H51,H48,H45,H42,H30,H22,H16)</f>
        <v>1781464178</v>
      </c>
      <c r="I56" s="1048">
        <f t="shared" si="29"/>
        <v>2736537</v>
      </c>
      <c r="J56" s="1048">
        <f t="shared" si="29"/>
        <v>12528786</v>
      </c>
      <c r="K56" s="1049">
        <f t="shared" si="29"/>
        <v>160936</v>
      </c>
      <c r="L56" s="1050">
        <f t="shared" si="17"/>
        <v>1796890437</v>
      </c>
      <c r="M56" s="1051">
        <f>M16+M22+M30+M42+M45+M48+M51+M52+M53+M55</f>
        <v>560061763</v>
      </c>
      <c r="N56" s="1052">
        <f>N16+N22+N30+N42+N45+N48+N51+N52+N53+N55</f>
        <v>2739856</v>
      </c>
      <c r="O56" s="1052">
        <f>O16+O22+O30+O42+O45+O48+O51+O52+O53+O55</f>
        <v>6683908</v>
      </c>
      <c r="P56" s="1053">
        <f>P16+P22+P30+P42+P45+P48+P51+P52+P53+P55</f>
        <v>117524</v>
      </c>
      <c r="Q56" s="1054">
        <f t="shared" si="18"/>
        <v>569603051</v>
      </c>
      <c r="R56" s="1047">
        <f>SUM(R51:R55,R48,R45,R42,R30,R22,R16)</f>
        <v>1899111866</v>
      </c>
      <c r="S56" s="1048">
        <f t="shared" ref="S56:U56" si="30">SUM(S51:S55,S48,S45,S42,S30,S22,S16)</f>
        <v>6087637</v>
      </c>
      <c r="T56" s="1048">
        <f t="shared" si="30"/>
        <v>12528786</v>
      </c>
      <c r="U56" s="1055">
        <f t="shared" si="30"/>
        <v>160936</v>
      </c>
      <c r="V56" s="1050">
        <f t="shared" si="3"/>
        <v>1917889225</v>
      </c>
      <c r="W56" s="1056">
        <f>SUM(W51:W55,W48,W45,W42,W30,W22,W16)</f>
        <v>1269501146</v>
      </c>
      <c r="X56" s="1052">
        <f>SUM(X51:X55,X48,X45,X42,X30,X22,X16)</f>
        <v>6092234</v>
      </c>
      <c r="Y56" s="1052">
        <f t="shared" ref="Y56:Z56" si="31">SUM(Y51:Y55,Y48,Y45,Y42,Y30,Y22,Y16)</f>
        <v>12288586</v>
      </c>
      <c r="Z56" s="1057">
        <f t="shared" si="31"/>
        <v>145024</v>
      </c>
      <c r="AA56" s="1054">
        <f t="shared" si="4"/>
        <v>1288026990</v>
      </c>
    </row>
    <row r="57" spans="1:27" s="460" customFormat="1" ht="16.5" thickBot="1">
      <c r="A57" s="443" t="s">
        <v>76</v>
      </c>
      <c r="B57" s="506" t="s">
        <v>77</v>
      </c>
      <c r="C57" s="445"/>
      <c r="D57" s="507">
        <f>KÖH!$C132</f>
        <v>145637649</v>
      </c>
      <c r="E57" s="507">
        <f>Óvoda!$C132</f>
        <v>158543076</v>
      </c>
      <c r="F57" s="508">
        <f>Könyvtár!$C132</f>
        <v>5783925</v>
      </c>
      <c r="G57" s="509">
        <f>SUM(C57:F57)</f>
        <v>309964650</v>
      </c>
      <c r="H57" s="449"/>
      <c r="I57" s="450">
        <f>KÖH!D132</f>
        <v>147992314</v>
      </c>
      <c r="J57" s="450">
        <f>Óvoda!D132</f>
        <v>158833170</v>
      </c>
      <c r="K57" s="510">
        <f>Könyvtár!D132</f>
        <v>5961978</v>
      </c>
      <c r="L57" s="511">
        <f t="shared" si="17"/>
        <v>312787462</v>
      </c>
      <c r="M57" s="512"/>
      <c r="N57" s="454">
        <f>KÖH!E132</f>
        <v>73412048</v>
      </c>
      <c r="O57" s="454">
        <f>Óvoda!E132</f>
        <v>76499812</v>
      </c>
      <c r="P57" s="455">
        <f>Könyvtár!E132</f>
        <v>2625195</v>
      </c>
      <c r="Q57" s="513">
        <f t="shared" si="18"/>
        <v>152537055</v>
      </c>
      <c r="R57" s="449"/>
      <c r="S57" s="450">
        <f>KÖH!$F132</f>
        <v>152461532</v>
      </c>
      <c r="T57" s="450">
        <f>Óvoda!$F132</f>
        <v>159207225</v>
      </c>
      <c r="U57" s="457">
        <f>Könyvtár!$F132</f>
        <v>6256227</v>
      </c>
      <c r="V57" s="511">
        <f t="shared" si="3"/>
        <v>317924984</v>
      </c>
      <c r="W57" s="458"/>
      <c r="X57" s="454">
        <f>KÖH!$G132</f>
        <v>139610268</v>
      </c>
      <c r="Y57" s="454">
        <f>Óvoda!$G132</f>
        <v>147371908</v>
      </c>
      <c r="Z57" s="514">
        <f>Könyvtár!$G132</f>
        <v>5558855</v>
      </c>
      <c r="AA57" s="513">
        <f t="shared" si="4"/>
        <v>292541031</v>
      </c>
    </row>
    <row r="58" spans="1:27" ht="17.25" thickBot="1">
      <c r="A58" s="1555" t="s">
        <v>519</v>
      </c>
      <c r="B58" s="1556"/>
      <c r="C58" s="1058">
        <f>SUM(C56:C57)</f>
        <v>1778380090</v>
      </c>
      <c r="D58" s="1059">
        <f>SUM(D56:D57)</f>
        <v>146284745</v>
      </c>
      <c r="E58" s="1059">
        <f>E56+E57</f>
        <v>170021716</v>
      </c>
      <c r="F58" s="1060">
        <f>F56+F57</f>
        <v>5944861</v>
      </c>
      <c r="G58" s="1061">
        <f>SUM(G56:G57)</f>
        <v>2100631412</v>
      </c>
      <c r="H58" s="1062">
        <f>SUM(H56:H57)</f>
        <v>1781464178</v>
      </c>
      <c r="I58" s="1059">
        <f>SUM(I56:I57)</f>
        <v>150728851</v>
      </c>
      <c r="J58" s="1059">
        <f>J56+J57</f>
        <v>171361956</v>
      </c>
      <c r="K58" s="1060">
        <f>K56+K57</f>
        <v>6122914</v>
      </c>
      <c r="L58" s="1050">
        <f t="shared" si="17"/>
        <v>2109677899</v>
      </c>
      <c r="M58" s="1051">
        <f>SUM(M56:M57)</f>
        <v>560061763</v>
      </c>
      <c r="N58" s="1052">
        <f>SUM(N56:N57)</f>
        <v>76151904</v>
      </c>
      <c r="O58" s="1052">
        <f>O56+O57</f>
        <v>83183720</v>
      </c>
      <c r="P58" s="1053">
        <f>P56+P57</f>
        <v>2742719</v>
      </c>
      <c r="Q58" s="1054">
        <f t="shared" si="18"/>
        <v>722140106</v>
      </c>
      <c r="R58" s="1062">
        <f>SUM(R56:R57)</f>
        <v>1899111866</v>
      </c>
      <c r="S58" s="1059">
        <f>KÖH!$F133</f>
        <v>158549169</v>
      </c>
      <c r="T58" s="1059">
        <f>Óvoda!$F133</f>
        <v>171736011</v>
      </c>
      <c r="U58" s="1063">
        <f>Könyvtár!$F133</f>
        <v>6417163</v>
      </c>
      <c r="V58" s="1050">
        <f t="shared" si="3"/>
        <v>2235814209</v>
      </c>
      <c r="W58" s="1056">
        <f>SUM(W56:W57)</f>
        <v>1269501146</v>
      </c>
      <c r="X58" s="1052">
        <f t="shared" ref="X58:Z58" si="32">SUM(X56:X57)</f>
        <v>145702502</v>
      </c>
      <c r="Y58" s="1052">
        <f t="shared" si="32"/>
        <v>159660494</v>
      </c>
      <c r="Z58" s="1057">
        <f t="shared" si="32"/>
        <v>5703879</v>
      </c>
      <c r="AA58" s="1054">
        <f t="shared" si="4"/>
        <v>1580568021</v>
      </c>
    </row>
  </sheetData>
  <sheetProtection formatCells="0" formatColumns="0" formatRows="0" insertColumns="0" insertRows="0" insertHyperlinks="0" deleteColumns="0" deleteRows="0" sort="0" autoFilter="0" pivotTables="0"/>
  <sortState ref="A52:X54">
    <sortCondition ref="A52:A54"/>
  </sortState>
  <mergeCells count="9">
    <mergeCell ref="R1:V1"/>
    <mergeCell ref="W1:AA1"/>
    <mergeCell ref="A58:B58"/>
    <mergeCell ref="A56:B56"/>
    <mergeCell ref="C1:G1"/>
    <mergeCell ref="H1:L1"/>
    <mergeCell ref="M1:Q1"/>
    <mergeCell ref="A1:A2"/>
    <mergeCell ref="B1:B2"/>
  </mergeCells>
  <phoneticPr fontId="28" type="noConversion"/>
  <printOptions horizontalCentered="1"/>
  <pageMargins left="0.39370078740157483" right="0.39370078740157483" top="1.41" bottom="0.74803149606299213" header="0.44" footer="0.51181102362204722"/>
  <pageSetup paperSize="8" scale="56" firstPageNumber="0" orientation="landscape" horizontalDpi="300" verticalDpi="300" r:id="rId1"/>
  <headerFooter alignWithMargins="0">
    <oddHeader>&amp;L&amp;"Times New Roman,Normál"&amp;14Hegyeshalom Nagyközségi Önkormányzat&amp;C&amp;"Times New Roman,Normál"&amp;14Bevételek - 2019.&amp;R&amp;"Times New Roman,Normál"&amp;11 3. melléklet Adatok: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A25"/>
  <sheetViews>
    <sheetView zoomScale="90" zoomScaleNormal="90" workbookViewId="0">
      <pane xSplit="1" ySplit="2" topLeftCell="J3" activePane="bottomRight" state="frozen"/>
      <selection activeCell="J16" sqref="J16"/>
      <selection pane="topRight" activeCell="J16" sqref="J16"/>
      <selection pane="bottomLeft" activeCell="J16" sqref="J16"/>
      <selection pane="bottomRight" activeCell="W22" sqref="W22"/>
    </sheetView>
  </sheetViews>
  <sheetFormatPr defaultColWidth="0.5703125" defaultRowHeight="12.75"/>
  <cols>
    <col min="1" max="1" width="5.5703125" bestFit="1" customWidth="1"/>
    <col min="2" max="2" width="44.42578125" bestFit="1" customWidth="1"/>
    <col min="3" max="3" width="18" style="40" customWidth="1"/>
    <col min="4" max="5" width="15.7109375" style="40" customWidth="1"/>
    <col min="6" max="6" width="12.7109375" style="40" customWidth="1"/>
    <col min="7" max="7" width="18" style="61" customWidth="1"/>
    <col min="8" max="8" width="18" style="40" bestFit="1" customWidth="1"/>
    <col min="9" max="10" width="15.7109375" style="40" customWidth="1"/>
    <col min="11" max="11" width="12.7109375" style="40" customWidth="1"/>
    <col min="12" max="12" width="18" style="61" customWidth="1"/>
    <col min="13" max="13" width="15.7109375" style="40" bestFit="1" customWidth="1"/>
    <col min="14" max="15" width="14.28515625" style="40" customWidth="1"/>
    <col min="16" max="16" width="12.7109375" style="40" customWidth="1"/>
    <col min="17" max="17" width="15.7109375" style="61" customWidth="1"/>
    <col min="18" max="18" width="18.140625" style="40" customWidth="1"/>
    <col min="19" max="19" width="18.28515625" style="40" customWidth="1"/>
    <col min="20" max="20" width="15.7109375" style="40" customWidth="1"/>
    <col min="21" max="21" width="13.7109375" style="40" customWidth="1"/>
    <col min="22" max="22" width="18.28515625" style="61" customWidth="1"/>
    <col min="23" max="23" width="17.42578125" style="40" customWidth="1"/>
    <col min="24" max="24" width="16.5703125" style="40" customWidth="1"/>
    <col min="25" max="25" width="15.28515625" style="40" customWidth="1"/>
    <col min="26" max="26" width="13.28515625" style="40" customWidth="1"/>
    <col min="27" max="27" width="17.7109375" style="61" customWidth="1"/>
    <col min="28" max="29" width="9.28515625" bestFit="1" customWidth="1"/>
    <col min="30" max="30" width="8.140625" bestFit="1" customWidth="1"/>
    <col min="31" max="31" width="10.28515625" bestFit="1" customWidth="1"/>
    <col min="32" max="485" width="24" customWidth="1"/>
  </cols>
  <sheetData>
    <row r="1" spans="1:27" s="52" customFormat="1" ht="13.5" thickBot="1">
      <c r="A1" s="1565" t="s">
        <v>95</v>
      </c>
      <c r="B1" s="1563" t="s">
        <v>1</v>
      </c>
      <c r="C1" s="1566" t="s">
        <v>438</v>
      </c>
      <c r="D1" s="1567"/>
      <c r="E1" s="1567"/>
      <c r="F1" s="1567"/>
      <c r="G1" s="1568"/>
      <c r="H1" s="1569" t="s">
        <v>516</v>
      </c>
      <c r="I1" s="1569"/>
      <c r="J1" s="1569"/>
      <c r="K1" s="1569"/>
      <c r="L1" s="1569"/>
      <c r="M1" s="1570" t="s">
        <v>490</v>
      </c>
      <c r="N1" s="1570"/>
      <c r="O1" s="1570"/>
      <c r="P1" s="1570"/>
      <c r="Q1" s="1570"/>
      <c r="R1" s="1569" t="s">
        <v>517</v>
      </c>
      <c r="S1" s="1569"/>
      <c r="T1" s="1569"/>
      <c r="U1" s="1569"/>
      <c r="V1" s="1569"/>
      <c r="W1" s="1570" t="s">
        <v>518</v>
      </c>
      <c r="X1" s="1570"/>
      <c r="Y1" s="1570"/>
      <c r="Z1" s="1570"/>
      <c r="AA1" s="1570"/>
    </row>
    <row r="2" spans="1:27" s="52" customFormat="1" ht="19.5" thickBot="1">
      <c r="A2" s="1565"/>
      <c r="B2" s="1564"/>
      <c r="C2" s="56" t="s">
        <v>96</v>
      </c>
      <c r="D2" s="57" t="s">
        <v>97</v>
      </c>
      <c r="E2" s="57" t="s">
        <v>98</v>
      </c>
      <c r="F2" s="125" t="s">
        <v>431</v>
      </c>
      <c r="G2" s="126" t="s">
        <v>99</v>
      </c>
      <c r="H2" s="58" t="s">
        <v>96</v>
      </c>
      <c r="I2" s="59" t="s">
        <v>97</v>
      </c>
      <c r="J2" s="59" t="s">
        <v>98</v>
      </c>
      <c r="K2" s="127" t="s">
        <v>431</v>
      </c>
      <c r="L2" s="138" t="s">
        <v>99</v>
      </c>
      <c r="M2" s="133" t="s">
        <v>96</v>
      </c>
      <c r="N2" s="60" t="s">
        <v>97</v>
      </c>
      <c r="O2" s="60" t="s">
        <v>98</v>
      </c>
      <c r="P2" s="143" t="s">
        <v>431</v>
      </c>
      <c r="Q2" s="149" t="s">
        <v>99</v>
      </c>
      <c r="R2" s="148" t="s">
        <v>96</v>
      </c>
      <c r="S2" s="59" t="s">
        <v>97</v>
      </c>
      <c r="T2" s="59" t="s">
        <v>98</v>
      </c>
      <c r="U2" s="127" t="s">
        <v>431</v>
      </c>
      <c r="V2" s="138" t="s">
        <v>99</v>
      </c>
      <c r="W2" s="133" t="s">
        <v>96</v>
      </c>
      <c r="X2" s="60" t="s">
        <v>97</v>
      </c>
      <c r="Y2" s="60" t="s">
        <v>98</v>
      </c>
      <c r="Z2" s="143" t="s">
        <v>431</v>
      </c>
      <c r="AA2" s="149" t="s">
        <v>99</v>
      </c>
    </row>
    <row r="3" spans="1:27" s="43" customFormat="1" ht="15">
      <c r="A3" s="62" t="s">
        <v>5</v>
      </c>
      <c r="B3" s="95" t="s">
        <v>6</v>
      </c>
      <c r="C3" s="99">
        <f>SUM(Önkormányzat!C19)</f>
        <v>56157734</v>
      </c>
      <c r="D3" s="74">
        <f>SUM(KÖH!C19)</f>
        <v>109072588</v>
      </c>
      <c r="E3" s="73">
        <f>SUM(Óvoda!C19)</f>
        <v>105956393</v>
      </c>
      <c r="F3" s="105">
        <f>Könyvtár!C19</f>
        <v>3410700</v>
      </c>
      <c r="G3" s="115">
        <f t="shared" ref="G3:G10" si="0">SUM(C3+E3+D3+F3)</f>
        <v>274597415</v>
      </c>
      <c r="H3" s="110">
        <f>SUM(Önkormányzat!D19)</f>
        <v>57158934</v>
      </c>
      <c r="I3" s="81">
        <f>SUM(KÖH!D19)</f>
        <v>112778388</v>
      </c>
      <c r="J3" s="80">
        <f>SUM(Óvoda!D19)</f>
        <v>106199148</v>
      </c>
      <c r="K3" s="128">
        <f>Könyvtár!D19</f>
        <v>3559698</v>
      </c>
      <c r="L3" s="139">
        <f>SUM(H3:K3)</f>
        <v>279696168</v>
      </c>
      <c r="M3" s="134">
        <f>SUM(Önkormányzat!E19)</f>
        <v>25907668</v>
      </c>
      <c r="N3" s="88">
        <f>SUM(KÖH!E19)</f>
        <v>47279662</v>
      </c>
      <c r="O3" s="87">
        <f>SUM(Óvoda!E19)</f>
        <v>47120418</v>
      </c>
      <c r="P3" s="144">
        <f>Könyvtár!E19</f>
        <v>1633203</v>
      </c>
      <c r="Q3" s="150">
        <f>SUM(M3:P3)</f>
        <v>121940951</v>
      </c>
      <c r="R3" s="110">
        <f>Önkormányzat!$F19</f>
        <v>73456935</v>
      </c>
      <c r="S3" s="81">
        <f>KÖH!$F19</f>
        <v>119343355</v>
      </c>
      <c r="T3" s="80">
        <f>Óvoda!$F19</f>
        <v>106516872</v>
      </c>
      <c r="U3" s="128">
        <f>Könyvtár!$F19</f>
        <v>3809697</v>
      </c>
      <c r="V3" s="139">
        <f>SUM(R3:U3)</f>
        <v>303126859</v>
      </c>
      <c r="W3" s="134">
        <f>Önkormányzat!$G19</f>
        <v>71324565</v>
      </c>
      <c r="X3" s="88">
        <f>KÖH!$G19</f>
        <v>108954641</v>
      </c>
      <c r="Y3" s="87">
        <f>Óvoda!$G19</f>
        <v>103104040</v>
      </c>
      <c r="Z3" s="144">
        <f>Könyvtár!$G19</f>
        <v>3418703</v>
      </c>
      <c r="AA3" s="150">
        <f>SUM(W3:Z3)</f>
        <v>286801949</v>
      </c>
    </row>
    <row r="4" spans="1:27" s="43" customFormat="1" ht="15">
      <c r="A4" s="62" t="s">
        <v>9</v>
      </c>
      <c r="B4" s="95" t="s">
        <v>10</v>
      </c>
      <c r="C4" s="100">
        <f>SUM(Önkormányzat!C24)</f>
        <v>11124177</v>
      </c>
      <c r="D4" s="74">
        <f>SUM(KÖH!C24)</f>
        <v>23813657</v>
      </c>
      <c r="E4" s="73">
        <f>SUM(Óvoda!C24)</f>
        <v>23548250</v>
      </c>
      <c r="F4" s="105">
        <f>Könyvtár!C24</f>
        <v>687391</v>
      </c>
      <c r="G4" s="116">
        <f t="shared" si="0"/>
        <v>59173475</v>
      </c>
      <c r="H4" s="110">
        <f>SUM(Önkormányzat!D24)</f>
        <v>11319411</v>
      </c>
      <c r="I4" s="81">
        <f>SUM(KÖH!D24)</f>
        <v>24002264</v>
      </c>
      <c r="J4" s="80">
        <f>SUM(Óvoda!D24)</f>
        <v>23595589</v>
      </c>
      <c r="K4" s="128">
        <f>Könyvtár!D24</f>
        <v>716446</v>
      </c>
      <c r="L4" s="139">
        <f t="shared" ref="L4:L21" si="1">SUM(H4:K4)</f>
        <v>59633710</v>
      </c>
      <c r="M4" s="134">
        <f>SUM(Önkormányzat!E24)</f>
        <v>6544047</v>
      </c>
      <c r="N4" s="88">
        <f>SUM(KÖH!E24)</f>
        <v>9581845</v>
      </c>
      <c r="O4" s="87">
        <f>SUM(Óvoda!E24)</f>
        <v>9888362</v>
      </c>
      <c r="P4" s="144">
        <f>Könyvtár!E24</f>
        <v>340780</v>
      </c>
      <c r="Q4" s="150">
        <f t="shared" ref="Q4:Q21" si="2">SUM(M4:P4)</f>
        <v>26355034</v>
      </c>
      <c r="R4" s="110">
        <f>Önkormányzat!$F24</f>
        <v>15087774</v>
      </c>
      <c r="S4" s="81">
        <f>KÖH!$F24</f>
        <v>24818901</v>
      </c>
      <c r="T4" s="80">
        <f>Óvoda!$F24</f>
        <v>23651920</v>
      </c>
      <c r="U4" s="128">
        <f>Könyvtár!$F24</f>
        <v>760696</v>
      </c>
      <c r="V4" s="139">
        <f t="shared" ref="V4:V22" si="3">SUM(R4:U4)</f>
        <v>64319291</v>
      </c>
      <c r="W4" s="134">
        <f>Önkormányzat!$G24</f>
        <v>14503507</v>
      </c>
      <c r="X4" s="88">
        <f>KÖH!$G24</f>
        <v>20552584</v>
      </c>
      <c r="Y4" s="87">
        <f>Óvoda!$G24</f>
        <v>20135085</v>
      </c>
      <c r="Z4" s="144">
        <f>Könyvtár!$G24</f>
        <v>676630</v>
      </c>
      <c r="AA4" s="150">
        <f t="shared" ref="AA4:AA21" si="4">SUM(W4:Z4)</f>
        <v>55867806</v>
      </c>
    </row>
    <row r="5" spans="1:27" s="43" customFormat="1" ht="15">
      <c r="A5" s="62" t="s">
        <v>13</v>
      </c>
      <c r="B5" s="95" t="s">
        <v>14</v>
      </c>
      <c r="C5" s="100">
        <f>SUM(Önkormányzat!C60)</f>
        <v>180827768</v>
      </c>
      <c r="D5" s="74">
        <f>SUM(KÖH!C60)</f>
        <v>13398500</v>
      </c>
      <c r="E5" s="73">
        <f>SUM(Óvoda!C60)</f>
        <v>40517073</v>
      </c>
      <c r="F5" s="105">
        <f>Könyvtár!C60</f>
        <v>1846770</v>
      </c>
      <c r="G5" s="116">
        <f t="shared" si="0"/>
        <v>236590111</v>
      </c>
      <c r="H5" s="110">
        <f>SUM(Önkormányzat!D60)</f>
        <v>183837068</v>
      </c>
      <c r="I5" s="81">
        <f>SUM(KÖH!D60)</f>
        <v>13948199</v>
      </c>
      <c r="J5" s="80">
        <f>SUM(Óvoda!D60)</f>
        <v>41567219</v>
      </c>
      <c r="K5" s="128">
        <f>Könyvtár!D60</f>
        <v>1846770</v>
      </c>
      <c r="L5" s="139">
        <f t="shared" si="1"/>
        <v>241199256</v>
      </c>
      <c r="M5" s="134">
        <f>SUM(Önkormányzat!E60)</f>
        <v>91768087</v>
      </c>
      <c r="N5" s="88">
        <f>SUM(KÖH!E60)</f>
        <v>4665673</v>
      </c>
      <c r="O5" s="87">
        <f>SUM(Óvoda!E60)</f>
        <v>17134575</v>
      </c>
      <c r="P5" s="144">
        <f>Könyvtár!E60</f>
        <v>479214</v>
      </c>
      <c r="Q5" s="150">
        <f t="shared" si="2"/>
        <v>114047549</v>
      </c>
      <c r="R5" s="110">
        <f>Önkormányzat!$F60</f>
        <v>203145084</v>
      </c>
      <c r="S5" s="81">
        <f>KÖH!$F60</f>
        <v>14386913</v>
      </c>
      <c r="T5" s="80">
        <f>Óvoda!$F60</f>
        <v>41567219</v>
      </c>
      <c r="U5" s="128">
        <f>Könyvtár!$F60</f>
        <v>1846770</v>
      </c>
      <c r="V5" s="139">
        <f t="shared" si="3"/>
        <v>260945986</v>
      </c>
      <c r="W5" s="134">
        <f>Önkormányzat!$G60</f>
        <v>192397929</v>
      </c>
      <c r="X5" s="88">
        <f>KÖH!$G60</f>
        <v>8576353</v>
      </c>
      <c r="Y5" s="87">
        <f>Óvoda!$G60</f>
        <v>35167060</v>
      </c>
      <c r="Z5" s="144">
        <f>Könyvtár!$G60</f>
        <v>1455470</v>
      </c>
      <c r="AA5" s="150">
        <f t="shared" si="4"/>
        <v>237596812</v>
      </c>
    </row>
    <row r="6" spans="1:27" s="43" customFormat="1" ht="15">
      <c r="A6" s="62" t="s">
        <v>17</v>
      </c>
      <c r="B6" s="95" t="s">
        <v>149</v>
      </c>
      <c r="C6" s="100">
        <f>SUM(Önkormányzat!C61)</f>
        <v>11255000</v>
      </c>
      <c r="D6" s="74">
        <f>SUM(KÖH!C61)</f>
        <v>0</v>
      </c>
      <c r="E6" s="73">
        <f>SUM(Óvoda!C61)</f>
        <v>0</v>
      </c>
      <c r="F6" s="105"/>
      <c r="G6" s="116">
        <f t="shared" si="0"/>
        <v>11255000</v>
      </c>
      <c r="H6" s="110">
        <f>SUM(Önkormányzat!D61)</f>
        <v>11255000</v>
      </c>
      <c r="I6" s="81">
        <f>SUM(KÖH!D61)</f>
        <v>0</v>
      </c>
      <c r="J6" s="80">
        <f>SUM(Óvoda!D61)</f>
        <v>0</v>
      </c>
      <c r="K6" s="128"/>
      <c r="L6" s="139">
        <f t="shared" si="1"/>
        <v>11255000</v>
      </c>
      <c r="M6" s="134">
        <f>SUM(Önkormányzat!E61)</f>
        <v>2851895</v>
      </c>
      <c r="N6" s="88">
        <f>SUM(KÖH!E61)</f>
        <v>0</v>
      </c>
      <c r="O6" s="87">
        <f>SUM(Óvoda!E61)</f>
        <v>0</v>
      </c>
      <c r="P6" s="144"/>
      <c r="Q6" s="150">
        <f t="shared" si="2"/>
        <v>2851895</v>
      </c>
      <c r="R6" s="110">
        <f>Önkormányzat!$F61</f>
        <v>10528560</v>
      </c>
      <c r="S6" s="81">
        <f>KÖH!$F61</f>
        <v>0</v>
      </c>
      <c r="T6" s="80">
        <f>Óvoda!$F61</f>
        <v>0</v>
      </c>
      <c r="U6" s="128">
        <f>Könyvtár!$F61</f>
        <v>0</v>
      </c>
      <c r="V6" s="139">
        <f t="shared" si="3"/>
        <v>10528560</v>
      </c>
      <c r="W6" s="134">
        <f>Önkormányzat!$G61</f>
        <v>7617970</v>
      </c>
      <c r="X6" s="88">
        <f>KÖH!$G61</f>
        <v>0</v>
      </c>
      <c r="Y6" s="87">
        <f>Óvoda!$G61</f>
        <v>0</v>
      </c>
      <c r="Z6" s="144">
        <f>Könyvtár!$G61</f>
        <v>0</v>
      </c>
      <c r="AA6" s="150">
        <f t="shared" si="4"/>
        <v>7617970</v>
      </c>
    </row>
    <row r="7" spans="1:27" s="43" customFormat="1" ht="15">
      <c r="A7" s="63" t="s">
        <v>21</v>
      </c>
      <c r="B7" s="95" t="s">
        <v>22</v>
      </c>
      <c r="C7" s="100">
        <f>SUM(Önkormányzat!C62)</f>
        <v>7200000</v>
      </c>
      <c r="D7" s="74">
        <f>SUM(KÖH!C62)</f>
        <v>0</v>
      </c>
      <c r="E7" s="73">
        <f>SUM(Óvoda!C62)</f>
        <v>0</v>
      </c>
      <c r="F7" s="105"/>
      <c r="G7" s="116">
        <f t="shared" si="0"/>
        <v>7200000</v>
      </c>
      <c r="H7" s="110">
        <f>SUM(Önkormányzat!D62)</f>
        <v>12097842</v>
      </c>
      <c r="I7" s="81">
        <f>SUM(KÖH!D62)</f>
        <v>0</v>
      </c>
      <c r="J7" s="80">
        <f>SUM(Óvoda!D62)</f>
        <v>0</v>
      </c>
      <c r="K7" s="128"/>
      <c r="L7" s="139">
        <f t="shared" si="1"/>
        <v>12097842</v>
      </c>
      <c r="M7" s="134">
        <f>SUM(Önkormányzat!E62)</f>
        <v>7029683</v>
      </c>
      <c r="N7" s="88">
        <f>SUM(KÖH!E62)</f>
        <v>0</v>
      </c>
      <c r="O7" s="87">
        <f>SUM(Óvoda!E62)</f>
        <v>0</v>
      </c>
      <c r="P7" s="144"/>
      <c r="Q7" s="150">
        <f t="shared" si="2"/>
        <v>7029683</v>
      </c>
      <c r="R7" s="110">
        <f>Önkormányzat!$F62</f>
        <v>16325790</v>
      </c>
      <c r="S7" s="81">
        <f>KÖH!$F62</f>
        <v>0</v>
      </c>
      <c r="T7" s="80">
        <f>Óvoda!$F62</f>
        <v>0</v>
      </c>
      <c r="U7" s="128">
        <f>Könyvtár!$F62</f>
        <v>0</v>
      </c>
      <c r="V7" s="139">
        <f t="shared" si="3"/>
        <v>16325790</v>
      </c>
      <c r="W7" s="134">
        <f>Önkormányzat!$G62</f>
        <v>14485215</v>
      </c>
      <c r="X7" s="88">
        <f>KÖH!$G62</f>
        <v>0</v>
      </c>
      <c r="Y7" s="87">
        <f>Óvoda!$G62</f>
        <v>0</v>
      </c>
      <c r="Z7" s="144">
        <f>Könyvtár!$G62</f>
        <v>0</v>
      </c>
      <c r="AA7" s="150">
        <f t="shared" si="4"/>
        <v>14485215</v>
      </c>
    </row>
    <row r="8" spans="1:27" s="43" customFormat="1" ht="15">
      <c r="A8" s="63" t="s">
        <v>25</v>
      </c>
      <c r="B8" s="95" t="s">
        <v>26</v>
      </c>
      <c r="C8" s="100">
        <f>SUM(Önkormányzat!C63)</f>
        <v>0</v>
      </c>
      <c r="D8" s="74">
        <f>SUM(KÖH!C63)</f>
        <v>0</v>
      </c>
      <c r="E8" s="73">
        <f>SUM(Óvoda!C63)</f>
        <v>0</v>
      </c>
      <c r="F8" s="105"/>
      <c r="G8" s="116">
        <f t="shared" si="0"/>
        <v>0</v>
      </c>
      <c r="H8" s="110">
        <f>SUM(Önkormányzat!D63)</f>
        <v>0</v>
      </c>
      <c r="I8" s="81">
        <f>SUM(KÖH!D63)</f>
        <v>0</v>
      </c>
      <c r="J8" s="80">
        <f>SUM(Óvoda!D63)</f>
        <v>0</v>
      </c>
      <c r="K8" s="128"/>
      <c r="L8" s="139">
        <f t="shared" si="1"/>
        <v>0</v>
      </c>
      <c r="M8" s="134">
        <f>SUM(Önkormányzat!E63)</f>
        <v>0</v>
      </c>
      <c r="N8" s="88">
        <f>SUM(KÖH!E63)</f>
        <v>0</v>
      </c>
      <c r="O8" s="87">
        <f>SUM(Óvoda!E63)</f>
        <v>0</v>
      </c>
      <c r="P8" s="144"/>
      <c r="Q8" s="150">
        <f t="shared" si="2"/>
        <v>0</v>
      </c>
      <c r="R8" s="110">
        <f>Önkormányzat!$F63</f>
        <v>0</v>
      </c>
      <c r="S8" s="81">
        <f>KÖH!$F63</f>
        <v>0</v>
      </c>
      <c r="T8" s="80">
        <f>Óvoda!$F63</f>
        <v>0</v>
      </c>
      <c r="U8" s="128">
        <f>Könyvtár!$F63</f>
        <v>0</v>
      </c>
      <c r="V8" s="139">
        <f t="shared" si="3"/>
        <v>0</v>
      </c>
      <c r="W8" s="134">
        <f>Önkormányzat!$G63</f>
        <v>0</v>
      </c>
      <c r="X8" s="88">
        <f>KÖH!$G63</f>
        <v>0</v>
      </c>
      <c r="Y8" s="87">
        <f>Óvoda!$G63</f>
        <v>0</v>
      </c>
      <c r="Z8" s="144">
        <f>Könyvtár!$G63</f>
        <v>0</v>
      </c>
      <c r="AA8" s="150">
        <f t="shared" si="4"/>
        <v>0</v>
      </c>
    </row>
    <row r="9" spans="1:27" s="43" customFormat="1" ht="15">
      <c r="A9" s="63" t="s">
        <v>56</v>
      </c>
      <c r="B9" s="95" t="s">
        <v>29</v>
      </c>
      <c r="C9" s="100">
        <f>SUM(Önkormányzat!C64)</f>
        <v>22677000</v>
      </c>
      <c r="D9" s="74">
        <f>SUM(KÖH!C64)</f>
        <v>0</v>
      </c>
      <c r="E9" s="73">
        <f>SUM(Óvoda!C64)</f>
        <v>0</v>
      </c>
      <c r="F9" s="105"/>
      <c r="G9" s="116">
        <f t="shared" si="0"/>
        <v>22677000</v>
      </c>
      <c r="H9" s="110">
        <f>SUM(Önkormányzat!D64)</f>
        <v>16844000</v>
      </c>
      <c r="I9" s="81">
        <f>SUM(KÖH!D64)</f>
        <v>0</v>
      </c>
      <c r="J9" s="80">
        <f>SUM(Óvoda!D64)</f>
        <v>0</v>
      </c>
      <c r="K9" s="128"/>
      <c r="L9" s="139">
        <f t="shared" si="1"/>
        <v>16844000</v>
      </c>
      <c r="M9" s="134">
        <f>SUM(Önkormányzat!E64)</f>
        <v>3683452</v>
      </c>
      <c r="N9" s="88">
        <f>SUM(KÖH!E64)</f>
        <v>0</v>
      </c>
      <c r="O9" s="87">
        <f>SUM(Óvoda!E64)</f>
        <v>0</v>
      </c>
      <c r="P9" s="144"/>
      <c r="Q9" s="150">
        <f t="shared" si="2"/>
        <v>3683452</v>
      </c>
      <c r="R9" s="110">
        <f>Önkormányzat!$F64</f>
        <v>19657566</v>
      </c>
      <c r="S9" s="81">
        <f>KÖH!$F64</f>
        <v>0</v>
      </c>
      <c r="T9" s="80">
        <f>Óvoda!$F64</f>
        <v>0</v>
      </c>
      <c r="U9" s="128">
        <f>Könyvtár!$F64</f>
        <v>0</v>
      </c>
      <c r="V9" s="139">
        <f t="shared" si="3"/>
        <v>19657566</v>
      </c>
      <c r="W9" s="134">
        <f>Önkormányzat!$G64</f>
        <v>14287862</v>
      </c>
      <c r="X9" s="88">
        <f>KÖH!$G64</f>
        <v>0</v>
      </c>
      <c r="Y9" s="87">
        <f>Óvoda!$G64</f>
        <v>0</v>
      </c>
      <c r="Z9" s="144">
        <f>Könyvtár!$G64</f>
        <v>0</v>
      </c>
      <c r="AA9" s="150">
        <f t="shared" si="4"/>
        <v>14287862</v>
      </c>
    </row>
    <row r="10" spans="1:27" s="43" customFormat="1" ht="15.75">
      <c r="A10" s="1574" t="s">
        <v>520</v>
      </c>
      <c r="B10" s="1575"/>
      <c r="C10" s="101">
        <f t="shared" ref="C10:E10" si="5">SUM(C3:C9)</f>
        <v>289241679</v>
      </c>
      <c r="D10" s="64">
        <f t="shared" si="5"/>
        <v>146284745</v>
      </c>
      <c r="E10" s="64">
        <f t="shared" si="5"/>
        <v>170021716</v>
      </c>
      <c r="F10" s="106">
        <f>SUM(F3:F9)</f>
        <v>5944861</v>
      </c>
      <c r="G10" s="117">
        <f t="shared" si="0"/>
        <v>611493001</v>
      </c>
      <c r="H10" s="111">
        <f t="shared" ref="H10:J10" si="6">SUM(H3:H9)</f>
        <v>292512255</v>
      </c>
      <c r="I10" s="64">
        <f t="shared" si="6"/>
        <v>150728851</v>
      </c>
      <c r="J10" s="64">
        <f t="shared" si="6"/>
        <v>171361956</v>
      </c>
      <c r="K10" s="106">
        <f>SUM(K3:K9)</f>
        <v>6122914</v>
      </c>
      <c r="L10" s="117">
        <f t="shared" si="1"/>
        <v>620725976</v>
      </c>
      <c r="M10" s="111">
        <f t="shared" ref="M10:O10" si="7">SUM(M3:M9)</f>
        <v>137784832</v>
      </c>
      <c r="N10" s="64">
        <f t="shared" si="7"/>
        <v>61527180</v>
      </c>
      <c r="O10" s="64">
        <f t="shared" si="7"/>
        <v>74143355</v>
      </c>
      <c r="P10" s="106">
        <f>SUM(P3:P9)</f>
        <v>2453197</v>
      </c>
      <c r="Q10" s="117">
        <f t="shared" si="2"/>
        <v>275908564</v>
      </c>
      <c r="R10" s="111">
        <f t="shared" ref="R10" si="8">SUM(R3:R9)</f>
        <v>338201709</v>
      </c>
      <c r="S10" s="64">
        <f t="shared" ref="S10:U10" si="9">SUM(S3:S9)</f>
        <v>158549169</v>
      </c>
      <c r="T10" s="64">
        <f t="shared" si="9"/>
        <v>171736011</v>
      </c>
      <c r="U10" s="106">
        <f t="shared" si="9"/>
        <v>6417163</v>
      </c>
      <c r="V10" s="117">
        <f t="shared" si="3"/>
        <v>674904052</v>
      </c>
      <c r="W10" s="111">
        <f t="shared" ref="W10:Z10" si="10">SUM(W3:W9)</f>
        <v>314617048</v>
      </c>
      <c r="X10" s="64">
        <f t="shared" si="10"/>
        <v>138083578</v>
      </c>
      <c r="Y10" s="64">
        <f t="shared" si="10"/>
        <v>158406185</v>
      </c>
      <c r="Z10" s="106">
        <f t="shared" si="10"/>
        <v>5550803</v>
      </c>
      <c r="AA10" s="117">
        <f t="shared" si="4"/>
        <v>616657614</v>
      </c>
    </row>
    <row r="11" spans="1:27" s="43" customFormat="1" ht="15">
      <c r="A11" s="62" t="s">
        <v>34</v>
      </c>
      <c r="B11" s="95" t="s">
        <v>35</v>
      </c>
      <c r="C11" s="100">
        <f>SUM(Önkormányzat!C67)</f>
        <v>898272241</v>
      </c>
      <c r="D11" s="74">
        <f>SUM(KÖH!C67)</f>
        <v>0</v>
      </c>
      <c r="E11" s="73">
        <f>SUM(Óvoda!C67)</f>
        <v>0</v>
      </c>
      <c r="F11" s="105"/>
      <c r="G11" s="116">
        <f t="shared" ref="G11:G17" si="11">SUM(C11+E11+D11)</f>
        <v>898272241</v>
      </c>
      <c r="H11" s="110">
        <f>SUM(Önkormányzat!D67)</f>
        <v>830922890</v>
      </c>
      <c r="I11" s="81">
        <f>SUM(KÖH!D67)</f>
        <v>0</v>
      </c>
      <c r="J11" s="80">
        <f>SUM(Óvoda!D67)</f>
        <v>0</v>
      </c>
      <c r="K11" s="128"/>
      <c r="L11" s="139">
        <f t="shared" si="1"/>
        <v>830922890</v>
      </c>
      <c r="M11" s="134">
        <f>SUM(Önkormányzat!E67)</f>
        <v>39132784</v>
      </c>
      <c r="N11" s="88">
        <f>SUM(KÖH!E67)</f>
        <v>0</v>
      </c>
      <c r="O11" s="87">
        <f>SUM(Óvoda!E67)</f>
        <v>0</v>
      </c>
      <c r="P11" s="144"/>
      <c r="Q11" s="150">
        <f t="shared" si="2"/>
        <v>39132784</v>
      </c>
      <c r="R11" s="110">
        <f>Önkormányzat!$F67</f>
        <v>880621301</v>
      </c>
      <c r="S11" s="81">
        <f>KÖH!$F67</f>
        <v>0</v>
      </c>
      <c r="T11" s="80">
        <f>Óvoda!$F67</f>
        <v>0</v>
      </c>
      <c r="U11" s="128">
        <f>Könyvtár!$F67</f>
        <v>0</v>
      </c>
      <c r="V11" s="139">
        <f t="shared" si="3"/>
        <v>880621301</v>
      </c>
      <c r="W11" s="134">
        <f>Önkormányzat!$G67</f>
        <v>73491771</v>
      </c>
      <c r="X11" s="88">
        <f>KÖH!$G67</f>
        <v>0</v>
      </c>
      <c r="Y11" s="87">
        <f>Óvoda!$G67</f>
        <v>0</v>
      </c>
      <c r="Z11" s="144">
        <f>Könyvtár!$G67</f>
        <v>0</v>
      </c>
      <c r="AA11" s="150">
        <f t="shared" si="4"/>
        <v>73491771</v>
      </c>
    </row>
    <row r="12" spans="1:27" s="43" customFormat="1" ht="15">
      <c r="A12" s="62" t="s">
        <v>38</v>
      </c>
      <c r="B12" s="95" t="s">
        <v>39</v>
      </c>
      <c r="C12" s="100">
        <f>SUM(Önkormányzat!C68)</f>
        <v>221018231</v>
      </c>
      <c r="D12" s="74">
        <f>SUM(KÖH!C68)</f>
        <v>0</v>
      </c>
      <c r="E12" s="73">
        <f>SUM(Óvoda!C68)</f>
        <v>0</v>
      </c>
      <c r="F12" s="107"/>
      <c r="G12" s="116">
        <f t="shared" si="11"/>
        <v>221018231</v>
      </c>
      <c r="H12" s="110">
        <f>SUM(Önkormányzat!D68)</f>
        <v>196126940</v>
      </c>
      <c r="I12" s="81">
        <f>SUM(KÖH!D68)</f>
        <v>0</v>
      </c>
      <c r="J12" s="80">
        <f>SUM(Óvoda!D68)</f>
        <v>0</v>
      </c>
      <c r="K12" s="129"/>
      <c r="L12" s="139">
        <f t="shared" si="1"/>
        <v>196126940</v>
      </c>
      <c r="M12" s="134">
        <f>SUM(Önkormányzat!E68)</f>
        <v>72665656</v>
      </c>
      <c r="N12" s="88">
        <f>SUM(KÖH!E68)</f>
        <v>0</v>
      </c>
      <c r="O12" s="87">
        <f>SUM(Óvoda!E68)</f>
        <v>0</v>
      </c>
      <c r="P12" s="145"/>
      <c r="Q12" s="150">
        <f t="shared" si="2"/>
        <v>72665656</v>
      </c>
      <c r="R12" s="110">
        <f>Önkormányzat!$F68</f>
        <v>212786201</v>
      </c>
      <c r="S12" s="81">
        <f>KÖH!$F68</f>
        <v>0</v>
      </c>
      <c r="T12" s="80">
        <f>Óvoda!$F68</f>
        <v>0</v>
      </c>
      <c r="U12" s="129">
        <f>Könyvtár!$F68</f>
        <v>0</v>
      </c>
      <c r="V12" s="139">
        <f t="shared" si="3"/>
        <v>212786201</v>
      </c>
      <c r="W12" s="134">
        <f>Önkormányzat!$G68</f>
        <v>200204610</v>
      </c>
      <c r="X12" s="88">
        <f>KÖH!$G68</f>
        <v>0</v>
      </c>
      <c r="Y12" s="87">
        <f>Óvoda!$G68</f>
        <v>0</v>
      </c>
      <c r="Z12" s="145">
        <f>Könyvtár!$G68</f>
        <v>0</v>
      </c>
      <c r="AA12" s="150">
        <f t="shared" si="4"/>
        <v>200204610</v>
      </c>
    </row>
    <row r="13" spans="1:27" s="43" customFormat="1" ht="15">
      <c r="A13" s="62" t="s">
        <v>41</v>
      </c>
      <c r="B13" s="95" t="s">
        <v>42</v>
      </c>
      <c r="C13" s="100">
        <f>SUM(Önkormányzat!C69)</f>
        <v>0</v>
      </c>
      <c r="D13" s="74">
        <f>SUM(KÖH!C69)</f>
        <v>0</v>
      </c>
      <c r="E13" s="73">
        <f>SUM(Óvoda!C69)</f>
        <v>0</v>
      </c>
      <c r="F13" s="107"/>
      <c r="G13" s="116">
        <f t="shared" si="11"/>
        <v>0</v>
      </c>
      <c r="H13" s="110">
        <f>SUM(Önkormányzat!D69)</f>
        <v>0</v>
      </c>
      <c r="I13" s="81">
        <f>SUM(KÖH!D69)</f>
        <v>0</v>
      </c>
      <c r="J13" s="80">
        <f>SUM(Óvoda!D69)</f>
        <v>0</v>
      </c>
      <c r="K13" s="129"/>
      <c r="L13" s="139">
        <f t="shared" si="1"/>
        <v>0</v>
      </c>
      <c r="M13" s="134">
        <f>SUM(Önkormányzat!E69)</f>
        <v>0</v>
      </c>
      <c r="N13" s="88">
        <f>SUM(KÖH!E69)</f>
        <v>0</v>
      </c>
      <c r="O13" s="87">
        <f>SUM(Óvoda!E69)</f>
        <v>0</v>
      </c>
      <c r="P13" s="145"/>
      <c r="Q13" s="150">
        <f t="shared" si="2"/>
        <v>0</v>
      </c>
      <c r="R13" s="110">
        <f>Önkormányzat!$F69</f>
        <v>758105</v>
      </c>
      <c r="S13" s="81">
        <f>KÖH!$F69</f>
        <v>0</v>
      </c>
      <c r="T13" s="80">
        <f>Óvoda!$F69</f>
        <v>0</v>
      </c>
      <c r="U13" s="129">
        <f>Könyvtár!$F69</f>
        <v>0</v>
      </c>
      <c r="V13" s="139">
        <f t="shared" si="3"/>
        <v>758105</v>
      </c>
      <c r="W13" s="134">
        <f>Önkormányzat!$G69</f>
        <v>758105</v>
      </c>
      <c r="X13" s="88">
        <f>KÖH!$G69</f>
        <v>0</v>
      </c>
      <c r="Y13" s="87">
        <f>Óvoda!$G69</f>
        <v>0</v>
      </c>
      <c r="Z13" s="145">
        <f>Könyvtár!$G69</f>
        <v>0</v>
      </c>
      <c r="AA13" s="150">
        <f t="shared" si="4"/>
        <v>758105</v>
      </c>
    </row>
    <row r="14" spans="1:27" s="43" customFormat="1" ht="15">
      <c r="A14" s="62" t="s">
        <v>44</v>
      </c>
      <c r="B14" s="95" t="s">
        <v>45</v>
      </c>
      <c r="C14" s="100">
        <f>SUM(Önkormányzat!C70)</f>
        <v>0</v>
      </c>
      <c r="D14" s="74">
        <f>SUM(KÖH!C70)</f>
        <v>0</v>
      </c>
      <c r="E14" s="73">
        <f>SUM(Óvoda!C70)</f>
        <v>0</v>
      </c>
      <c r="F14" s="107"/>
      <c r="G14" s="116">
        <f t="shared" si="11"/>
        <v>0</v>
      </c>
      <c r="H14" s="110">
        <f>SUM(Önkormányzat!D70)</f>
        <v>0</v>
      </c>
      <c r="I14" s="81">
        <f>SUM(KÖH!D70)</f>
        <v>0</v>
      </c>
      <c r="J14" s="80">
        <f>SUM(Óvoda!D70)</f>
        <v>0</v>
      </c>
      <c r="K14" s="129"/>
      <c r="L14" s="139">
        <f t="shared" si="1"/>
        <v>0</v>
      </c>
      <c r="M14" s="134">
        <f>SUM(Önkormányzat!E70)</f>
        <v>0</v>
      </c>
      <c r="N14" s="88">
        <f>SUM(KÖH!E70)</f>
        <v>0</v>
      </c>
      <c r="O14" s="87">
        <f>SUM(Óvoda!E70)</f>
        <v>0</v>
      </c>
      <c r="P14" s="145"/>
      <c r="Q14" s="150">
        <f t="shared" si="2"/>
        <v>0</v>
      </c>
      <c r="R14" s="110">
        <f>Önkormányzat!$F70</f>
        <v>0</v>
      </c>
      <c r="S14" s="81">
        <f>KÖH!$F70</f>
        <v>0</v>
      </c>
      <c r="T14" s="80">
        <f>Óvoda!$F70</f>
        <v>0</v>
      </c>
      <c r="U14" s="129">
        <f>Könyvtár!$F70</f>
        <v>0</v>
      </c>
      <c r="V14" s="139">
        <f t="shared" si="3"/>
        <v>0</v>
      </c>
      <c r="W14" s="134">
        <f>Önkormányzat!$G70</f>
        <v>0</v>
      </c>
      <c r="X14" s="88">
        <f>KÖH!$G70</f>
        <v>0</v>
      </c>
      <c r="Y14" s="87">
        <f>Óvoda!$G70</f>
        <v>0</v>
      </c>
      <c r="Z14" s="145">
        <f>Könyvtár!$G70</f>
        <v>0</v>
      </c>
      <c r="AA14" s="150">
        <f t="shared" si="4"/>
        <v>0</v>
      </c>
    </row>
    <row r="15" spans="1:27" s="43" customFormat="1" ht="15">
      <c r="A15" s="62" t="s">
        <v>48</v>
      </c>
      <c r="B15" s="95" t="s">
        <v>49</v>
      </c>
      <c r="C15" s="100">
        <f>SUM(Önkormányzat!C71)</f>
        <v>0</v>
      </c>
      <c r="D15" s="74">
        <f>SUM(KÖH!C71)</f>
        <v>0</v>
      </c>
      <c r="E15" s="73">
        <f>SUM(Óvoda!C71)</f>
        <v>0</v>
      </c>
      <c r="F15" s="107"/>
      <c r="G15" s="116">
        <f t="shared" si="11"/>
        <v>0</v>
      </c>
      <c r="H15" s="110">
        <f>SUM(Önkormányzat!D71)</f>
        <v>21881991</v>
      </c>
      <c r="I15" s="81">
        <f>SUM(KÖH!D71)</f>
        <v>0</v>
      </c>
      <c r="J15" s="80">
        <f>SUM(Óvoda!D71)</f>
        <v>0</v>
      </c>
      <c r="K15" s="129"/>
      <c r="L15" s="139">
        <f t="shared" si="1"/>
        <v>21881991</v>
      </c>
      <c r="M15" s="134">
        <f>SUM(Önkormányzat!E71)</f>
        <v>21881991</v>
      </c>
      <c r="N15" s="88">
        <f>SUM(KÖH!E71)</f>
        <v>0</v>
      </c>
      <c r="O15" s="87">
        <f>SUM(Óvoda!E71)</f>
        <v>0</v>
      </c>
      <c r="P15" s="145"/>
      <c r="Q15" s="150">
        <f t="shared" si="2"/>
        <v>21881991</v>
      </c>
      <c r="R15" s="110">
        <f>Önkormányzat!$F71</f>
        <v>36972947</v>
      </c>
      <c r="S15" s="81">
        <f>KÖH!$F72</f>
        <v>0</v>
      </c>
      <c r="T15" s="80">
        <f>Óvoda!$F72</f>
        <v>0</v>
      </c>
      <c r="U15" s="129">
        <f>Könyvtár!$F72</f>
        <v>0</v>
      </c>
      <c r="V15" s="139">
        <f t="shared" si="3"/>
        <v>36972947</v>
      </c>
      <c r="W15" s="134">
        <f>Önkormányzat!$G71</f>
        <v>36711167</v>
      </c>
      <c r="X15" s="88">
        <f>KÖH!$G72</f>
        <v>0</v>
      </c>
      <c r="Y15" s="87">
        <f>Óvoda!$G72</f>
        <v>0</v>
      </c>
      <c r="Z15" s="145">
        <f>Könyvtár!$G72</f>
        <v>0</v>
      </c>
      <c r="AA15" s="150">
        <f t="shared" si="4"/>
        <v>36711167</v>
      </c>
    </row>
    <row r="16" spans="1:27" s="43" customFormat="1" ht="15.75">
      <c r="A16" s="1574" t="s">
        <v>521</v>
      </c>
      <c r="B16" s="1575"/>
      <c r="C16" s="101">
        <f t="shared" ref="C16:E16" si="12">SUM(C11:C15)</f>
        <v>1119290472</v>
      </c>
      <c r="D16" s="64">
        <f t="shared" si="12"/>
        <v>0</v>
      </c>
      <c r="E16" s="64">
        <f t="shared" si="12"/>
        <v>0</v>
      </c>
      <c r="F16" s="106"/>
      <c r="G16" s="117">
        <f t="shared" si="11"/>
        <v>1119290472</v>
      </c>
      <c r="H16" s="111">
        <f t="shared" ref="H16:J16" si="13">SUM(H11:H15)</f>
        <v>1048931821</v>
      </c>
      <c r="I16" s="64">
        <f t="shared" si="13"/>
        <v>0</v>
      </c>
      <c r="J16" s="64">
        <f t="shared" si="13"/>
        <v>0</v>
      </c>
      <c r="K16" s="106"/>
      <c r="L16" s="117">
        <f t="shared" si="1"/>
        <v>1048931821</v>
      </c>
      <c r="M16" s="111">
        <f t="shared" ref="M16:O16" si="14">SUM(M11:M15)</f>
        <v>133680431</v>
      </c>
      <c r="N16" s="64">
        <f t="shared" si="14"/>
        <v>0</v>
      </c>
      <c r="O16" s="64">
        <f t="shared" si="14"/>
        <v>0</v>
      </c>
      <c r="P16" s="106"/>
      <c r="Q16" s="117">
        <f t="shared" si="2"/>
        <v>133680431</v>
      </c>
      <c r="R16" s="111">
        <f t="shared" ref="R16" si="15">SUM(R11:R15)</f>
        <v>1131138554</v>
      </c>
      <c r="S16" s="64">
        <f t="shared" ref="S16:U16" si="16">SUM(S11:S15)</f>
        <v>0</v>
      </c>
      <c r="T16" s="64">
        <f t="shared" si="16"/>
        <v>0</v>
      </c>
      <c r="U16" s="106">
        <f t="shared" si="16"/>
        <v>0</v>
      </c>
      <c r="V16" s="117">
        <f t="shared" si="3"/>
        <v>1131138554</v>
      </c>
      <c r="W16" s="111">
        <f t="shared" ref="W16:Z16" si="17">SUM(W11:W15)</f>
        <v>311165653</v>
      </c>
      <c r="X16" s="64">
        <f t="shared" si="17"/>
        <v>0</v>
      </c>
      <c r="Y16" s="64">
        <f t="shared" si="17"/>
        <v>0</v>
      </c>
      <c r="Z16" s="106">
        <f t="shared" si="17"/>
        <v>0</v>
      </c>
      <c r="AA16" s="117">
        <f t="shared" si="4"/>
        <v>311165653</v>
      </c>
    </row>
    <row r="17" spans="1:27" s="43" customFormat="1" ht="15">
      <c r="A17" s="62" t="s">
        <v>660</v>
      </c>
      <c r="B17" s="95" t="s">
        <v>57</v>
      </c>
      <c r="C17" s="100">
        <f>Önkormányzat!C65</f>
        <v>52704380</v>
      </c>
      <c r="D17" s="75">
        <f>SUM(KÖH!C65)</f>
        <v>0</v>
      </c>
      <c r="E17" s="73">
        <f>SUM(Óvoda!C65)</f>
        <v>0</v>
      </c>
      <c r="F17" s="107"/>
      <c r="G17" s="116">
        <f t="shared" si="11"/>
        <v>52704380</v>
      </c>
      <c r="H17" s="110">
        <f>Önkormányzat!D65</f>
        <v>60053731</v>
      </c>
      <c r="I17" s="82">
        <f>SUM(KÖH!D65)</f>
        <v>0</v>
      </c>
      <c r="J17" s="80">
        <f>SUM(Óvoda!D65)</f>
        <v>0</v>
      </c>
      <c r="K17" s="129"/>
      <c r="L17" s="139">
        <f t="shared" si="1"/>
        <v>60053731</v>
      </c>
      <c r="M17" s="134">
        <f>Önkormányzat!E65</f>
        <v>0</v>
      </c>
      <c r="N17" s="89">
        <f>SUM(KÖH!E65)</f>
        <v>0</v>
      </c>
      <c r="O17" s="87">
        <f>SUM(Óvoda!E65)</f>
        <v>0</v>
      </c>
      <c r="P17" s="145"/>
      <c r="Q17" s="150">
        <f t="shared" si="2"/>
        <v>0</v>
      </c>
      <c r="R17" s="110">
        <f>Önkormányzat!$F65</f>
        <v>44667710</v>
      </c>
      <c r="S17" s="82">
        <f>KÖH!$F65</f>
        <v>0</v>
      </c>
      <c r="T17" s="80">
        <f>Óvoda!$F65</f>
        <v>0</v>
      </c>
      <c r="U17" s="129">
        <f>Könyvtár!$F65</f>
        <v>0</v>
      </c>
      <c r="V17" s="139">
        <f t="shared" si="3"/>
        <v>44667710</v>
      </c>
      <c r="W17" s="134">
        <f>Önkormányzat!$G65</f>
        <v>0</v>
      </c>
      <c r="X17" s="89">
        <f>KÖH!$G65</f>
        <v>0</v>
      </c>
      <c r="Y17" s="87">
        <f>Óvoda!$G65</f>
        <v>0</v>
      </c>
      <c r="Z17" s="145">
        <f>Könyvtár!$G65</f>
        <v>0</v>
      </c>
      <c r="AA17" s="150">
        <f t="shared" si="4"/>
        <v>0</v>
      </c>
    </row>
    <row r="18" spans="1:27" s="43" customFormat="1" ht="15.75" thickBot="1">
      <c r="A18" s="65" t="s">
        <v>685</v>
      </c>
      <c r="B18" s="96" t="s">
        <v>408</v>
      </c>
      <c r="C18" s="102">
        <f>(Önkormányzat!C75)</f>
        <v>7178909</v>
      </c>
      <c r="D18" s="77"/>
      <c r="E18" s="76"/>
      <c r="F18" s="108"/>
      <c r="G18" s="118">
        <f>SUM(C18+D18+E18)</f>
        <v>7178909</v>
      </c>
      <c r="H18" s="112">
        <f>(Önkormányzat!D75)</f>
        <v>7178909</v>
      </c>
      <c r="I18" s="84"/>
      <c r="J18" s="83"/>
      <c r="K18" s="130"/>
      <c r="L18" s="140">
        <f t="shared" si="1"/>
        <v>7178909</v>
      </c>
      <c r="M18" s="135">
        <f>(Önkormányzat!E75)</f>
        <v>7178909</v>
      </c>
      <c r="N18" s="91"/>
      <c r="O18" s="90"/>
      <c r="P18" s="146"/>
      <c r="Q18" s="151">
        <f t="shared" si="2"/>
        <v>7178909</v>
      </c>
      <c r="R18" s="112">
        <f>Önkormányzat!$F75</f>
        <v>7178909</v>
      </c>
      <c r="S18" s="84">
        <f>KÖH!$F75</f>
        <v>0</v>
      </c>
      <c r="T18" s="83">
        <f>Óvoda!$F75</f>
        <v>0</v>
      </c>
      <c r="U18" s="130">
        <f>Könyvtár!$F75</f>
        <v>0</v>
      </c>
      <c r="V18" s="140">
        <f t="shared" si="3"/>
        <v>7178909</v>
      </c>
      <c r="W18" s="135">
        <f>Önkormányzat!$G75</f>
        <v>7178909</v>
      </c>
      <c r="X18" s="91">
        <f>KÖH!$G75</f>
        <v>0</v>
      </c>
      <c r="Y18" s="90">
        <f>Óvoda!$G75</f>
        <v>0</v>
      </c>
      <c r="Z18" s="146">
        <f>Könyvtár!$G75</f>
        <v>0</v>
      </c>
      <c r="AA18" s="151">
        <f t="shared" si="4"/>
        <v>7178909</v>
      </c>
    </row>
    <row r="19" spans="1:27" s="66" customFormat="1" ht="19.5" thickBot="1">
      <c r="A19" s="1572" t="s">
        <v>522</v>
      </c>
      <c r="B19" s="1573"/>
      <c r="C19" s="122">
        <f>SUM(C10,C17,C16,C18)</f>
        <v>1468415440</v>
      </c>
      <c r="D19" s="123">
        <f>D10</f>
        <v>146284745</v>
      </c>
      <c r="E19" s="123">
        <f>SUM(E10,E17,E16)</f>
        <v>170021716</v>
      </c>
      <c r="F19" s="124">
        <f>SUM(F10,F16,F17,F18)</f>
        <v>5944861</v>
      </c>
      <c r="G19" s="119">
        <f>SUM(C19+E19+D19+F19)</f>
        <v>1790666762</v>
      </c>
      <c r="H19" s="122">
        <f>SUM(H10,H17,H16,H18)</f>
        <v>1408676716</v>
      </c>
      <c r="I19" s="123">
        <f>I10</f>
        <v>150728851</v>
      </c>
      <c r="J19" s="123">
        <f>SUM(J10,J17,J16)</f>
        <v>171361956</v>
      </c>
      <c r="K19" s="131">
        <f>SUM(K10,K16,K17,K18)</f>
        <v>6122914</v>
      </c>
      <c r="L19" s="119">
        <f t="shared" si="1"/>
        <v>1736890437</v>
      </c>
      <c r="M19" s="122">
        <f>SUM(M10,M17,M16,M18)</f>
        <v>278644172</v>
      </c>
      <c r="N19" s="123">
        <f>N10</f>
        <v>61527180</v>
      </c>
      <c r="O19" s="123">
        <f>SUM(O10,O17,O16)</f>
        <v>74143355</v>
      </c>
      <c r="P19" s="124">
        <f>SUM(P10,P16,P17,P18)</f>
        <v>2453197</v>
      </c>
      <c r="Q19" s="119">
        <f t="shared" si="2"/>
        <v>416767904</v>
      </c>
      <c r="R19" s="122">
        <f>SUM(R16:R18,R10)</f>
        <v>1521186882</v>
      </c>
      <c r="S19" s="123">
        <f t="shared" ref="S19:U19" si="18">SUM(S16:S18,S10)</f>
        <v>158549169</v>
      </c>
      <c r="T19" s="123">
        <f t="shared" si="18"/>
        <v>171736011</v>
      </c>
      <c r="U19" s="124">
        <f t="shared" si="18"/>
        <v>6417163</v>
      </c>
      <c r="V19" s="119">
        <f t="shared" si="3"/>
        <v>1857889225</v>
      </c>
      <c r="W19" s="122">
        <f>SUM(W16:W18,W10)</f>
        <v>632961610</v>
      </c>
      <c r="X19" s="123">
        <f t="shared" ref="X19" si="19">SUM(X16:X18,X10)</f>
        <v>138083578</v>
      </c>
      <c r="Y19" s="123">
        <f t="shared" ref="Y19" si="20">SUM(Y16:Y18,Y10)</f>
        <v>158406185</v>
      </c>
      <c r="Z19" s="124">
        <f t="shared" ref="Z19" si="21">SUM(Z16:Z18,Z10)</f>
        <v>5550803</v>
      </c>
      <c r="AA19" s="119">
        <f t="shared" si="4"/>
        <v>935002176</v>
      </c>
    </row>
    <row r="20" spans="1:27" s="43" customFormat="1" ht="15">
      <c r="A20" s="67" t="s">
        <v>72</v>
      </c>
      <c r="B20" s="97" t="s">
        <v>73</v>
      </c>
      <c r="C20" s="103">
        <f>Önkormányzat!C74</f>
        <v>0</v>
      </c>
      <c r="D20" s="79">
        <f>SUM(KÖH!C74)</f>
        <v>0</v>
      </c>
      <c r="E20" s="79">
        <f>SUM(Óvoda!C74)</f>
        <v>0</v>
      </c>
      <c r="F20" s="109"/>
      <c r="G20" s="120">
        <f>SUM(C20+E20+D20)</f>
        <v>0</v>
      </c>
      <c r="H20" s="113">
        <f>SUM(Önkormányzat!D74)</f>
        <v>60000000</v>
      </c>
      <c r="I20" s="86">
        <f>SUM(KÖH!D74)</f>
        <v>0</v>
      </c>
      <c r="J20" s="86">
        <f>SUM(Óvoda!D74)</f>
        <v>0</v>
      </c>
      <c r="K20" s="132"/>
      <c r="L20" s="141">
        <f t="shared" si="1"/>
        <v>60000000</v>
      </c>
      <c r="M20" s="136">
        <f>SUM(Önkormányzat!E74)</f>
        <v>60000000</v>
      </c>
      <c r="N20" s="93">
        <f>SUM(KÖH!E74)</f>
        <v>0</v>
      </c>
      <c r="O20" s="93">
        <f>SUM(Óvoda!E74)</f>
        <v>0</v>
      </c>
      <c r="P20" s="147"/>
      <c r="Q20" s="152">
        <f t="shared" si="2"/>
        <v>60000000</v>
      </c>
      <c r="R20" s="113">
        <f>Önkormányzat!$F74</f>
        <v>60000000</v>
      </c>
      <c r="S20" s="86">
        <f>KÖH!$F74</f>
        <v>0</v>
      </c>
      <c r="T20" s="86">
        <f>Óvoda!$F74</f>
        <v>0</v>
      </c>
      <c r="U20" s="132">
        <f>Könyvtár!$F74</f>
        <v>0</v>
      </c>
      <c r="V20" s="141">
        <f t="shared" si="3"/>
        <v>60000000</v>
      </c>
      <c r="W20" s="136">
        <f>Önkormányzat!$G74</f>
        <v>60000000</v>
      </c>
      <c r="X20" s="93">
        <f>KÖH!$G74</f>
        <v>0</v>
      </c>
      <c r="Y20" s="93">
        <f>Óvoda!$G74</f>
        <v>0</v>
      </c>
      <c r="Z20" s="147">
        <f>Könyvtár!$G74</f>
        <v>0</v>
      </c>
      <c r="AA20" s="152">
        <f t="shared" si="4"/>
        <v>60000000</v>
      </c>
    </row>
    <row r="21" spans="1:27" s="43" customFormat="1" ht="15.75" thickBot="1">
      <c r="A21" s="68" t="s">
        <v>78</v>
      </c>
      <c r="B21" s="98" t="s">
        <v>77</v>
      </c>
      <c r="C21" s="104">
        <f>(Önkormányzat!C76)</f>
        <v>0</v>
      </c>
      <c r="D21" s="78"/>
      <c r="E21" s="78"/>
      <c r="F21" s="108"/>
      <c r="G21" s="121">
        <f>SUM(C21+E21+D21+F21)</f>
        <v>0</v>
      </c>
      <c r="H21" s="114">
        <f>(Önkormányzat!D76)</f>
        <v>0</v>
      </c>
      <c r="I21" s="85"/>
      <c r="J21" s="85"/>
      <c r="K21" s="130"/>
      <c r="L21" s="142">
        <f t="shared" si="1"/>
        <v>0</v>
      </c>
      <c r="M21" s="137">
        <f>(Önkormányzat!E76)</f>
        <v>0</v>
      </c>
      <c r="N21" s="92"/>
      <c r="O21" s="92"/>
      <c r="P21" s="146"/>
      <c r="Q21" s="153">
        <f t="shared" si="2"/>
        <v>0</v>
      </c>
      <c r="R21" s="114">
        <f>Önkormányzat!$F76</f>
        <v>0</v>
      </c>
      <c r="S21" s="85">
        <f>KÖH!$F76</f>
        <v>0</v>
      </c>
      <c r="T21" s="85">
        <f>Óvoda!$F76</f>
        <v>0</v>
      </c>
      <c r="U21" s="130">
        <f>Könyvtár!$F76</f>
        <v>0</v>
      </c>
      <c r="V21" s="142">
        <f t="shared" si="3"/>
        <v>0</v>
      </c>
      <c r="W21" s="136">
        <f>Önkormányzat!$G76</f>
        <v>292541031</v>
      </c>
      <c r="X21" s="92">
        <f>KÖH!$G76</f>
        <v>0</v>
      </c>
      <c r="Y21" s="92">
        <f>Óvoda!$G76</f>
        <v>0</v>
      </c>
      <c r="Z21" s="146">
        <f>Könyvtár!$G76</f>
        <v>0</v>
      </c>
      <c r="AA21" s="153">
        <f t="shared" si="4"/>
        <v>292541031</v>
      </c>
    </row>
    <row r="22" spans="1:27" s="66" customFormat="1" ht="19.5" thickBot="1">
      <c r="A22" s="1572" t="s">
        <v>523</v>
      </c>
      <c r="B22" s="1573"/>
      <c r="C22" s="122">
        <f t="shared" ref="C22:AA22" si="22">SUM(C19:C21)</f>
        <v>1468415440</v>
      </c>
      <c r="D22" s="123">
        <f t="shared" si="22"/>
        <v>146284745</v>
      </c>
      <c r="E22" s="123">
        <f t="shared" si="22"/>
        <v>170021716</v>
      </c>
      <c r="F22" s="124">
        <f t="shared" si="22"/>
        <v>5944861</v>
      </c>
      <c r="G22" s="119">
        <f t="shared" si="22"/>
        <v>1790666762</v>
      </c>
      <c r="H22" s="122">
        <f t="shared" si="22"/>
        <v>1468676716</v>
      </c>
      <c r="I22" s="123">
        <f t="shared" si="22"/>
        <v>150728851</v>
      </c>
      <c r="J22" s="123">
        <f t="shared" si="22"/>
        <v>171361956</v>
      </c>
      <c r="K22" s="131">
        <f t="shared" si="22"/>
        <v>6122914</v>
      </c>
      <c r="L22" s="119">
        <f t="shared" si="22"/>
        <v>1796890437</v>
      </c>
      <c r="M22" s="122">
        <f t="shared" si="22"/>
        <v>338644172</v>
      </c>
      <c r="N22" s="123">
        <f t="shared" si="22"/>
        <v>61527180</v>
      </c>
      <c r="O22" s="123">
        <f t="shared" si="22"/>
        <v>74143355</v>
      </c>
      <c r="P22" s="124">
        <f t="shared" si="22"/>
        <v>2453197</v>
      </c>
      <c r="Q22" s="119">
        <f t="shared" si="22"/>
        <v>476767904</v>
      </c>
      <c r="R22" s="122">
        <f t="shared" si="22"/>
        <v>1581186882</v>
      </c>
      <c r="S22" s="123">
        <f t="shared" ref="S22:U22" si="23">SUM(S19:S21)</f>
        <v>158549169</v>
      </c>
      <c r="T22" s="123">
        <f t="shared" si="23"/>
        <v>171736011</v>
      </c>
      <c r="U22" s="124">
        <f t="shared" si="23"/>
        <v>6417163</v>
      </c>
      <c r="V22" s="119">
        <f t="shared" si="3"/>
        <v>1917889225</v>
      </c>
      <c r="W22" s="122">
        <f t="shared" ref="W22:Z22" si="24">SUM(W19:W21)</f>
        <v>985502641</v>
      </c>
      <c r="X22" s="123">
        <f t="shared" si="24"/>
        <v>138083578</v>
      </c>
      <c r="Y22" s="123">
        <f t="shared" si="24"/>
        <v>158406185</v>
      </c>
      <c r="Z22" s="124">
        <f t="shared" si="24"/>
        <v>5550803</v>
      </c>
      <c r="AA22" s="119">
        <f t="shared" si="22"/>
        <v>1287543207</v>
      </c>
    </row>
    <row r="23" spans="1:27" s="43" customFormat="1" ht="15">
      <c r="A23" s="69"/>
      <c r="B23" s="70"/>
      <c r="C23" s="71"/>
      <c r="D23" s="71"/>
      <c r="E23" s="72"/>
      <c r="F23" s="71"/>
      <c r="G23" s="71"/>
      <c r="H23" s="72"/>
      <c r="I23" s="71"/>
      <c r="J23" s="71"/>
      <c r="K23" s="71"/>
      <c r="L23" s="71"/>
      <c r="M23" s="72"/>
    </row>
    <row r="24" spans="1:27" s="43" customFormat="1" ht="15.75" thickBot="1">
      <c r="A24" s="69"/>
      <c r="B24" s="70"/>
      <c r="C24" s="71"/>
      <c r="D24" s="71"/>
      <c r="E24" s="71"/>
      <c r="F24" s="71"/>
      <c r="G24" s="72"/>
      <c r="H24" s="71"/>
      <c r="I24" s="71"/>
      <c r="J24" s="71"/>
      <c r="K24" s="71"/>
      <c r="L24" s="72"/>
      <c r="M24" s="71"/>
      <c r="N24" s="71"/>
      <c r="O24" s="71"/>
      <c r="P24" s="71"/>
      <c r="Q24" s="72"/>
      <c r="R24" s="71"/>
      <c r="S24" s="71"/>
      <c r="T24" s="71"/>
      <c r="U24" s="71"/>
      <c r="V24" s="72"/>
      <c r="W24" s="71"/>
      <c r="X24" s="71"/>
      <c r="Y24" s="71"/>
      <c r="Z24" s="71"/>
      <c r="AA24" s="72"/>
    </row>
    <row r="25" spans="1:27" s="94" customFormat="1" ht="18.75" thickBot="1">
      <c r="A25" s="1571" t="s">
        <v>150</v>
      </c>
      <c r="B25" s="1571"/>
      <c r="C25" s="154">
        <v>12</v>
      </c>
      <c r="D25" s="155">
        <v>24</v>
      </c>
      <c r="E25" s="155">
        <v>29</v>
      </c>
      <c r="F25" s="156">
        <v>1</v>
      </c>
      <c r="G25" s="157">
        <v>66</v>
      </c>
      <c r="H25" s="158">
        <v>12</v>
      </c>
      <c r="I25" s="159">
        <v>24</v>
      </c>
      <c r="J25" s="159">
        <v>29</v>
      </c>
      <c r="K25" s="160">
        <v>1</v>
      </c>
      <c r="L25" s="161">
        <v>66</v>
      </c>
      <c r="M25" s="162">
        <v>12</v>
      </c>
      <c r="N25" s="163">
        <v>24</v>
      </c>
      <c r="O25" s="163">
        <v>29</v>
      </c>
      <c r="P25" s="164">
        <v>1</v>
      </c>
      <c r="Q25" s="165">
        <v>66</v>
      </c>
      <c r="R25" s="158">
        <f>Önkormányzat!F136</f>
        <v>0</v>
      </c>
      <c r="S25" s="159">
        <f>KÖH!F135</f>
        <v>0</v>
      </c>
      <c r="T25" s="159">
        <f>Óvoda!F135</f>
        <v>0</v>
      </c>
      <c r="U25" s="160">
        <f>Könyvtár!G135</f>
        <v>1</v>
      </c>
      <c r="V25" s="161">
        <f>SUM(R25:U25)</f>
        <v>1</v>
      </c>
      <c r="W25" s="162">
        <f>Önkormányzat!G136</f>
        <v>13</v>
      </c>
      <c r="X25" s="163">
        <f>KÖH!G135</f>
        <v>24</v>
      </c>
      <c r="Y25" s="163">
        <f>Óvoda!G135</f>
        <v>29</v>
      </c>
      <c r="Z25" s="164">
        <f>Könyvtár!G135</f>
        <v>1</v>
      </c>
      <c r="AA25" s="165">
        <f>SUM(W25:Z25)</f>
        <v>67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25:B25"/>
    <mergeCell ref="A22:B22"/>
    <mergeCell ref="A10:B10"/>
    <mergeCell ref="A16:B16"/>
    <mergeCell ref="A19:B19"/>
    <mergeCell ref="A1:A2"/>
    <mergeCell ref="B1:B2"/>
    <mergeCell ref="C1:G1"/>
    <mergeCell ref="R1:V1"/>
    <mergeCell ref="W1:AA1"/>
    <mergeCell ref="H1:L1"/>
    <mergeCell ref="M1:Q1"/>
  </mergeCells>
  <phoneticPr fontId="28" type="noConversion"/>
  <printOptions horizontalCentered="1"/>
  <pageMargins left="0.70866141732283472" right="0.70866141732283472" top="1.79" bottom="0.74803149606299213" header="0.62" footer="0.51181102362204722"/>
  <pageSetup paperSize="8" scale="52" firstPageNumber="0" orientation="landscape" horizontalDpi="300" verticalDpi="300" r:id="rId1"/>
  <headerFooter alignWithMargins="0">
    <oddHeader>&amp;C&amp;"Times New Roman,Normál"&amp;14Hegyeshalom Nagyközségi Önkormányzat
Kiadások kiemelt előirányzatonként és költségvetési szervenként 2019. év&amp;R&amp;"Times New Roman,Normál"&amp;12 4. melléklet 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34"/>
  <sheetViews>
    <sheetView zoomScale="90" zoomScaleNormal="90" workbookViewId="0">
      <pane xSplit="1" ySplit="2" topLeftCell="B12" activePane="bottomRight" state="frozen"/>
      <selection activeCell="J16" sqref="J16"/>
      <selection pane="topRight" activeCell="J16" sqref="J16"/>
      <selection pane="bottomLeft" activeCell="J16" sqref="J16"/>
      <selection pane="bottomRight" activeCell="L19" sqref="L19"/>
    </sheetView>
  </sheetViews>
  <sheetFormatPr defaultColWidth="8.5703125" defaultRowHeight="18.75"/>
  <cols>
    <col min="1" max="1" width="9.85546875" style="1234" bestFit="1" customWidth="1"/>
    <col min="2" max="2" width="75.85546875" style="1196" bestFit="1" customWidth="1"/>
    <col min="3" max="3" width="7.140625" style="1196" bestFit="1" customWidth="1"/>
    <col min="4" max="4" width="8.7109375" style="1196" bestFit="1" customWidth="1"/>
    <col min="5" max="6" width="21.28515625" style="1235" bestFit="1" customWidth="1"/>
    <col min="7" max="7" width="20.85546875" style="1235" customWidth="1"/>
    <col min="8" max="8" width="23.140625" style="1235" customWidth="1"/>
    <col min="9" max="9" width="21.5703125" style="1235" customWidth="1"/>
    <col min="10" max="14" width="8.5703125" style="1196"/>
    <col min="15" max="15" width="11.42578125" style="1196" bestFit="1" customWidth="1"/>
    <col min="16" max="16384" width="8.5703125" style="1196"/>
  </cols>
  <sheetData>
    <row r="1" spans="1:9" ht="19.5" thickBot="1">
      <c r="A1" s="1580" t="s">
        <v>626</v>
      </c>
      <c r="B1" s="1581"/>
      <c r="C1" s="1586" t="s">
        <v>438</v>
      </c>
      <c r="D1" s="1587"/>
      <c r="E1" s="1588"/>
      <c r="F1" s="1589" t="s">
        <v>525</v>
      </c>
      <c r="G1" s="1584" t="s">
        <v>526</v>
      </c>
      <c r="H1" s="1576" t="s">
        <v>527</v>
      </c>
      <c r="I1" s="1578" t="s">
        <v>528</v>
      </c>
    </row>
    <row r="2" spans="1:9" ht="19.5" thickBot="1">
      <c r="A2" s="1580"/>
      <c r="B2" s="1581"/>
      <c r="C2" s="1197" t="s">
        <v>151</v>
      </c>
      <c r="D2" s="1198" t="s">
        <v>152</v>
      </c>
      <c r="E2" s="1199" t="s">
        <v>153</v>
      </c>
      <c r="F2" s="1590"/>
      <c r="G2" s="1585"/>
      <c r="H2" s="1577"/>
      <c r="I2" s="1579"/>
    </row>
    <row r="3" spans="1:9" ht="19.5">
      <c r="A3" s="1200" t="s">
        <v>530</v>
      </c>
      <c r="B3" s="1201" t="s">
        <v>524</v>
      </c>
      <c r="C3" s="324"/>
      <c r="D3" s="1202">
        <v>18.66</v>
      </c>
      <c r="E3" s="325">
        <v>85462800</v>
      </c>
      <c r="F3" s="315">
        <v>85462800</v>
      </c>
      <c r="G3" s="248"/>
      <c r="H3" s="1236">
        <v>94009161</v>
      </c>
      <c r="I3" s="1237">
        <v>94009161</v>
      </c>
    </row>
    <row r="4" spans="1:9" ht="19.5">
      <c r="A4" s="1203" t="s">
        <v>531</v>
      </c>
      <c r="B4" s="1204" t="s">
        <v>154</v>
      </c>
      <c r="C4" s="326"/>
      <c r="D4" s="238"/>
      <c r="E4" s="329">
        <v>11332860</v>
      </c>
      <c r="F4" s="316">
        <v>11332860</v>
      </c>
      <c r="G4" s="249"/>
      <c r="H4" s="1238"/>
      <c r="I4" s="1239"/>
    </row>
    <row r="5" spans="1:9" ht="19.5">
      <c r="A5" s="1203" t="s">
        <v>532</v>
      </c>
      <c r="B5" s="1204" t="s">
        <v>155</v>
      </c>
      <c r="C5" s="326"/>
      <c r="D5" s="238"/>
      <c r="E5" s="329">
        <v>8544000</v>
      </c>
      <c r="F5" s="316">
        <v>8544000</v>
      </c>
      <c r="G5" s="249"/>
      <c r="H5" s="1238"/>
      <c r="I5" s="1239"/>
    </row>
    <row r="6" spans="1:9" ht="19.5">
      <c r="A6" s="1203" t="s">
        <v>533</v>
      </c>
      <c r="B6" s="1204" t="s">
        <v>156</v>
      </c>
      <c r="C6" s="326"/>
      <c r="D6" s="238"/>
      <c r="E6" s="329">
        <v>858567</v>
      </c>
      <c r="F6" s="316">
        <v>858567</v>
      </c>
      <c r="G6" s="249"/>
      <c r="H6" s="1238"/>
      <c r="I6" s="1239"/>
    </row>
    <row r="7" spans="1:9" ht="19.5">
      <c r="A7" s="1203" t="s">
        <v>534</v>
      </c>
      <c r="B7" s="1204" t="s">
        <v>157</v>
      </c>
      <c r="C7" s="326"/>
      <c r="D7" s="238"/>
      <c r="E7" s="329">
        <v>3670590</v>
      </c>
      <c r="F7" s="316">
        <v>3670590</v>
      </c>
      <c r="G7" s="249"/>
      <c r="H7" s="1238"/>
      <c r="I7" s="1239"/>
    </row>
    <row r="8" spans="1:9" ht="19.5">
      <c r="A8" s="1205" t="s">
        <v>535</v>
      </c>
      <c r="B8" s="1206" t="s">
        <v>529</v>
      </c>
      <c r="C8" s="327"/>
      <c r="D8" s="239"/>
      <c r="E8" s="255">
        <f>SUM(E4:E7)</f>
        <v>24406017</v>
      </c>
      <c r="F8" s="317">
        <f t="shared" ref="F8:I8" si="0">SUM(F4:F7)</f>
        <v>24406017</v>
      </c>
      <c r="G8" s="250">
        <f t="shared" si="0"/>
        <v>0</v>
      </c>
      <c r="H8" s="246">
        <f t="shared" si="0"/>
        <v>0</v>
      </c>
      <c r="I8" s="255">
        <f t="shared" si="0"/>
        <v>0</v>
      </c>
    </row>
    <row r="9" spans="1:9" ht="19.5">
      <c r="A9" s="1203" t="s">
        <v>537</v>
      </c>
      <c r="B9" s="1204" t="s">
        <v>159</v>
      </c>
      <c r="C9" s="326"/>
      <c r="D9" s="238"/>
      <c r="E9" s="329">
        <v>958800</v>
      </c>
      <c r="F9" s="316">
        <v>958800</v>
      </c>
      <c r="G9" s="249"/>
      <c r="H9" s="1240"/>
      <c r="I9" s="1239"/>
    </row>
    <row r="10" spans="1:9" ht="19.5">
      <c r="A10" s="1203" t="s">
        <v>538</v>
      </c>
      <c r="B10" s="1204" t="s">
        <v>160</v>
      </c>
      <c r="C10" s="326"/>
      <c r="D10" s="238"/>
      <c r="E10" s="329">
        <v>22505940</v>
      </c>
      <c r="F10" s="316">
        <v>22505940</v>
      </c>
      <c r="G10" s="249"/>
      <c r="H10" s="1238"/>
      <c r="I10" s="1239"/>
    </row>
    <row r="11" spans="1:9" ht="19.5">
      <c r="A11" s="1203" t="s">
        <v>677</v>
      </c>
      <c r="B11" s="1204" t="s">
        <v>158</v>
      </c>
      <c r="C11" s="326"/>
      <c r="D11" s="238"/>
      <c r="E11" s="329">
        <v>9779400</v>
      </c>
      <c r="F11" s="316">
        <v>9779400</v>
      </c>
      <c r="G11" s="249"/>
      <c r="H11" s="1238"/>
      <c r="I11" s="1239"/>
    </row>
    <row r="12" spans="1:9" ht="19.5">
      <c r="A12" s="1205" t="s">
        <v>536</v>
      </c>
      <c r="B12" s="1206" t="s">
        <v>158</v>
      </c>
      <c r="C12" s="327"/>
      <c r="D12" s="239"/>
      <c r="E12" s="255">
        <f>SUM(E9:E11)</f>
        <v>33244140</v>
      </c>
      <c r="F12" s="318">
        <f t="shared" ref="F12:I12" si="1">SUM(F9:F11)</f>
        <v>33244140</v>
      </c>
      <c r="G12" s="251">
        <f t="shared" si="1"/>
        <v>0</v>
      </c>
      <c r="H12" s="247">
        <f t="shared" si="1"/>
        <v>0</v>
      </c>
      <c r="I12" s="256">
        <f t="shared" si="1"/>
        <v>0</v>
      </c>
    </row>
    <row r="13" spans="1:9" s="1209" customFormat="1">
      <c r="A13" s="1207"/>
      <c r="B13" s="1208" t="s">
        <v>171</v>
      </c>
      <c r="C13" s="339"/>
      <c r="D13" s="244"/>
      <c r="E13" s="340">
        <v>-52044716</v>
      </c>
      <c r="F13" s="700">
        <v>-52044716</v>
      </c>
      <c r="G13" s="701"/>
      <c r="H13" s="1241"/>
      <c r="I13" s="1242"/>
    </row>
    <row r="14" spans="1:9" s="1212" customFormat="1" ht="19.5">
      <c r="A14" s="1210" t="s">
        <v>161</v>
      </c>
      <c r="B14" s="1211" t="s">
        <v>544</v>
      </c>
      <c r="C14" s="328">
        <f>SUM(C4:C10)</f>
        <v>0</v>
      </c>
      <c r="D14" s="240"/>
      <c r="E14" s="257">
        <f>SUM(E3,E8,E12,E13)</f>
        <v>91068241</v>
      </c>
      <c r="F14" s="319">
        <f>SUM(F3,F8,F12,F13)</f>
        <v>91068241</v>
      </c>
      <c r="G14" s="252">
        <v>47642048</v>
      </c>
      <c r="H14" s="1247">
        <v>94009161</v>
      </c>
      <c r="I14" s="1248">
        <v>94009161</v>
      </c>
    </row>
    <row r="15" spans="1:9" ht="19.5">
      <c r="A15" s="1203"/>
      <c r="B15" s="1213" t="s">
        <v>162</v>
      </c>
      <c r="C15" s="326"/>
      <c r="D15" s="1214"/>
      <c r="E15" s="337"/>
      <c r="F15" s="316"/>
      <c r="G15" s="249"/>
      <c r="H15" s="1238"/>
      <c r="I15" s="1239"/>
    </row>
    <row r="16" spans="1:9">
      <c r="A16" s="1203" t="s">
        <v>539</v>
      </c>
      <c r="B16" s="1215" t="s">
        <v>554</v>
      </c>
      <c r="C16" s="326"/>
      <c r="D16" s="1216">
        <v>10.9</v>
      </c>
      <c r="E16" s="338">
        <v>31766233</v>
      </c>
      <c r="F16" s="316">
        <v>31766233</v>
      </c>
      <c r="G16" s="249"/>
      <c r="H16" s="1238"/>
      <c r="I16" s="1239"/>
    </row>
    <row r="17" spans="1:9" ht="19.5">
      <c r="A17" s="1203" t="s">
        <v>540</v>
      </c>
      <c r="B17" s="1204" t="s">
        <v>163</v>
      </c>
      <c r="C17" s="326"/>
      <c r="D17" s="238">
        <v>7</v>
      </c>
      <c r="E17" s="329">
        <v>10290000</v>
      </c>
      <c r="F17" s="316">
        <v>10290000</v>
      </c>
      <c r="G17" s="249"/>
      <c r="H17" s="1238"/>
      <c r="I17" s="1239"/>
    </row>
    <row r="18" spans="1:9" ht="19.5">
      <c r="A18" s="1203" t="s">
        <v>541</v>
      </c>
      <c r="B18" s="1204" t="s">
        <v>164</v>
      </c>
      <c r="C18" s="326"/>
      <c r="D18" s="238">
        <v>122</v>
      </c>
      <c r="E18" s="329">
        <v>7921867</v>
      </c>
      <c r="F18" s="316">
        <v>7921867</v>
      </c>
      <c r="G18" s="249"/>
      <c r="H18" s="1238"/>
      <c r="I18" s="1239"/>
    </row>
    <row r="19" spans="1:9">
      <c r="A19" s="1203" t="s">
        <v>542</v>
      </c>
      <c r="B19" s="1215" t="s">
        <v>414</v>
      </c>
      <c r="C19" s="326"/>
      <c r="D19" s="1217">
        <v>10.9</v>
      </c>
      <c r="E19" s="329">
        <v>15883117</v>
      </c>
      <c r="F19" s="316">
        <v>15883117</v>
      </c>
      <c r="G19" s="249"/>
      <c r="H19" s="1238"/>
      <c r="I19" s="1239"/>
    </row>
    <row r="20" spans="1:9" ht="19.5">
      <c r="A20" s="1203" t="s">
        <v>605</v>
      </c>
      <c r="B20" s="1204" t="s">
        <v>165</v>
      </c>
      <c r="C20" s="326"/>
      <c r="D20" s="238">
        <v>7</v>
      </c>
      <c r="E20" s="329">
        <v>5145000</v>
      </c>
      <c r="F20" s="316">
        <v>5145000</v>
      </c>
      <c r="G20" s="249"/>
      <c r="H20" s="1238"/>
      <c r="I20" s="1239"/>
    </row>
    <row r="21" spans="1:9">
      <c r="A21" s="1203" t="s">
        <v>543</v>
      </c>
      <c r="B21" s="1204" t="s">
        <v>166</v>
      </c>
      <c r="C21" s="326"/>
      <c r="D21" s="1218">
        <v>122</v>
      </c>
      <c r="E21" s="329">
        <v>3960933</v>
      </c>
      <c r="F21" s="316">
        <v>3960933</v>
      </c>
      <c r="G21" s="249"/>
      <c r="H21" s="1238"/>
      <c r="I21" s="1239"/>
    </row>
    <row r="22" spans="1:9">
      <c r="A22" s="1203"/>
      <c r="B22" s="1215" t="s">
        <v>415</v>
      </c>
      <c r="C22" s="326"/>
      <c r="D22" s="1218">
        <v>4</v>
      </c>
      <c r="E22" s="329">
        <v>1586800</v>
      </c>
      <c r="F22" s="316">
        <v>1586800</v>
      </c>
      <c r="G22" s="249"/>
      <c r="H22" s="1238"/>
      <c r="I22" s="1239"/>
    </row>
    <row r="23" spans="1:9">
      <c r="A23" s="1219" t="s">
        <v>167</v>
      </c>
      <c r="B23" s="1220" t="s">
        <v>551</v>
      </c>
      <c r="C23" s="1221">
        <f>SUM(C16,C21)</f>
        <v>0</v>
      </c>
      <c r="D23" s="1222"/>
      <c r="E23" s="257">
        <f>SUM(E16:E22)</f>
        <v>76553950</v>
      </c>
      <c r="F23" s="319">
        <f t="shared" ref="F23" si="2">SUM(F16:F22)</f>
        <v>76553950</v>
      </c>
      <c r="G23" s="252">
        <v>38776754</v>
      </c>
      <c r="H23" s="1247">
        <v>77918950</v>
      </c>
      <c r="I23" s="1248">
        <v>77918950</v>
      </c>
    </row>
    <row r="24" spans="1:9" ht="19.5">
      <c r="A24" s="1203"/>
      <c r="B24" s="1223" t="s">
        <v>436</v>
      </c>
      <c r="C24" s="326"/>
      <c r="D24" s="238">
        <v>5.77</v>
      </c>
      <c r="E24" s="329">
        <v>20584739</v>
      </c>
      <c r="F24" s="316">
        <v>20584739</v>
      </c>
      <c r="G24" s="249"/>
      <c r="H24" s="1238"/>
      <c r="I24" s="1239"/>
    </row>
    <row r="25" spans="1:9" ht="19.5">
      <c r="A25" s="1203"/>
      <c r="B25" s="1223" t="s">
        <v>437</v>
      </c>
      <c r="C25" s="326"/>
      <c r="D25" s="238">
        <v>3</v>
      </c>
      <c r="E25" s="329">
        <v>13459000</v>
      </c>
      <c r="F25" s="316">
        <v>13459000</v>
      </c>
      <c r="G25" s="249"/>
      <c r="H25" s="1238"/>
      <c r="I25" s="1239"/>
    </row>
    <row r="26" spans="1:9">
      <c r="A26" s="1219" t="s">
        <v>167</v>
      </c>
      <c r="B26" s="1224" t="s">
        <v>552</v>
      </c>
      <c r="C26" s="1225"/>
      <c r="D26" s="1226"/>
      <c r="E26" s="258">
        <f>SUM(E24:E25)</f>
        <v>34043739</v>
      </c>
      <c r="F26" s="320">
        <f t="shared" ref="F26" si="3">SUM(F24:F25)</f>
        <v>34043739</v>
      </c>
      <c r="G26" s="253">
        <v>17854214</v>
      </c>
      <c r="H26" s="1249">
        <v>35509948</v>
      </c>
      <c r="I26" s="1250">
        <v>35509948</v>
      </c>
    </row>
    <row r="27" spans="1:9">
      <c r="A27" s="1203"/>
      <c r="B27" s="1223" t="s">
        <v>168</v>
      </c>
      <c r="C27" s="326"/>
      <c r="D27" s="241"/>
      <c r="E27" s="337">
        <v>0</v>
      </c>
      <c r="F27" s="316">
        <v>0</v>
      </c>
      <c r="G27" s="249"/>
      <c r="H27" s="1238"/>
      <c r="I27" s="1239"/>
    </row>
    <row r="28" spans="1:9">
      <c r="A28" s="1203"/>
      <c r="B28" s="1223" t="s">
        <v>416</v>
      </c>
      <c r="C28" s="326"/>
      <c r="D28" s="241"/>
      <c r="E28" s="330">
        <v>0</v>
      </c>
      <c r="F28" s="316">
        <v>0</v>
      </c>
      <c r="G28" s="249"/>
      <c r="H28" s="1238"/>
      <c r="I28" s="1239"/>
    </row>
    <row r="29" spans="1:9">
      <c r="A29" s="1203"/>
      <c r="B29" s="1223" t="s">
        <v>169</v>
      </c>
      <c r="C29" s="326"/>
      <c r="D29" s="241"/>
      <c r="E29" s="330">
        <v>0</v>
      </c>
      <c r="F29" s="316">
        <v>0</v>
      </c>
      <c r="G29" s="249"/>
      <c r="H29" s="1238"/>
      <c r="I29" s="1239"/>
    </row>
    <row r="30" spans="1:9" ht="19.5">
      <c r="A30" s="1227" t="s">
        <v>170</v>
      </c>
      <c r="B30" s="1220" t="s">
        <v>553</v>
      </c>
      <c r="C30" s="331"/>
      <c r="D30" s="242"/>
      <c r="E30" s="332">
        <f>SUM(E27:E29)</f>
        <v>0</v>
      </c>
      <c r="F30" s="321">
        <f t="shared" ref="F30:G30" si="4">SUM(F27:F29)</f>
        <v>0</v>
      </c>
      <c r="G30" s="254">
        <f t="shared" si="4"/>
        <v>0</v>
      </c>
      <c r="H30" s="1243"/>
      <c r="I30" s="1244"/>
    </row>
    <row r="31" spans="1:9">
      <c r="A31" s="1228" t="s">
        <v>546</v>
      </c>
      <c r="B31" s="1229" t="s">
        <v>545</v>
      </c>
      <c r="C31" s="333"/>
      <c r="D31" s="243"/>
      <c r="E31" s="332">
        <v>4382620</v>
      </c>
      <c r="F31" s="321">
        <v>4382620</v>
      </c>
      <c r="G31" s="254">
        <v>2850018</v>
      </c>
      <c r="H31" s="1243">
        <v>5279422</v>
      </c>
      <c r="I31" s="1244">
        <v>5279422</v>
      </c>
    </row>
    <row r="32" spans="1:9">
      <c r="A32" s="1219" t="s">
        <v>547</v>
      </c>
      <c r="B32" s="1224" t="s">
        <v>549</v>
      </c>
      <c r="C32" s="334"/>
      <c r="D32" s="245"/>
      <c r="E32" s="332">
        <v>0</v>
      </c>
      <c r="F32" s="321">
        <v>229011</v>
      </c>
      <c r="G32" s="254">
        <v>229011</v>
      </c>
      <c r="H32" s="1243">
        <v>1714211</v>
      </c>
      <c r="I32" s="1244">
        <v>1714211</v>
      </c>
    </row>
    <row r="33" spans="1:9" ht="19.5" thickBot="1">
      <c r="A33" s="1230" t="s">
        <v>548</v>
      </c>
      <c r="B33" s="1231" t="s">
        <v>550</v>
      </c>
      <c r="C33" s="335"/>
      <c r="D33" s="259"/>
      <c r="E33" s="336">
        <v>0</v>
      </c>
      <c r="F33" s="322">
        <v>250714</v>
      </c>
      <c r="G33" s="260"/>
      <c r="H33" s="1245">
        <v>1028700</v>
      </c>
      <c r="I33" s="1246">
        <v>1028700</v>
      </c>
    </row>
    <row r="34" spans="1:9" ht="21" thickBot="1">
      <c r="A34" s="1582" t="s">
        <v>172</v>
      </c>
      <c r="B34" s="1583"/>
      <c r="C34" s="1232"/>
      <c r="D34" s="1233"/>
      <c r="E34" s="263">
        <f>SUM(E14,E23,E26,E30:E33)</f>
        <v>206048550</v>
      </c>
      <c r="F34" s="323">
        <f t="shared" ref="F34:I34" si="5">SUM(F14,F23,F26,F30:F33)</f>
        <v>206528275</v>
      </c>
      <c r="G34" s="262">
        <f t="shared" si="5"/>
        <v>107352045</v>
      </c>
      <c r="H34" s="261">
        <f t="shared" si="5"/>
        <v>215460392</v>
      </c>
      <c r="I34" s="263">
        <f t="shared" si="5"/>
        <v>215460392</v>
      </c>
    </row>
  </sheetData>
  <sheetProtection algorithmName="SHA-512" hashValue="RNqlZu8YsLKx0Ki5QNf2M1TIZDGU7jVA2c37A100JyUgsqmGCvw4UeCd7cQeS/ODf9RHc3A6snDUtGOkhKu3Gg==" saltValue="ra4P3n/x8/+pfJK0jN3h3A==" spinCount="100000" sheet="1" formatCells="0" formatColumns="0" formatRows="0" insertColumns="0" insertRows="0" insertHyperlinks="0" deleteColumns="0" deleteRows="0" sort="0" autoFilter="0" pivotTables="0"/>
  <mergeCells count="7">
    <mergeCell ref="H1:H2"/>
    <mergeCell ref="I1:I2"/>
    <mergeCell ref="A1:B2"/>
    <mergeCell ref="A34:B34"/>
    <mergeCell ref="G1:G2"/>
    <mergeCell ref="C1:E1"/>
    <mergeCell ref="F1:F2"/>
  </mergeCells>
  <phoneticPr fontId="28" type="noConversion"/>
  <printOptions horizontalCentered="1"/>
  <pageMargins left="0.39370078740157483" right="0.39370078740157483" top="1.34" bottom="0.74803149606299213" header="0.5" footer="0.51181102362204722"/>
  <pageSetup paperSize="9" scale="48" firstPageNumber="0" orientation="portrait" horizontalDpi="300" verticalDpi="300" r:id="rId1"/>
  <headerFooter alignWithMargins="0">
    <oddHeader>&amp;L&amp;"Times New Roman,Normál"&amp;14Hegyeshalom Nagyközségi
Önkormányzat&amp;C&amp;"Times New Roman,Normál"&amp;14Állami támogatások 2019.év
&amp;R&amp;"Times New Roman,Normál"&amp;12 5. melléklet 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E45"/>
  <sheetViews>
    <sheetView zoomScale="90" zoomScaleNormal="90" workbookViewId="0">
      <pane ySplit="2" topLeftCell="A21" activePane="bottomLeft" state="frozen"/>
      <selection activeCell="J16" sqref="J16"/>
      <selection pane="bottomLeft" activeCell="E44" sqref="E44"/>
    </sheetView>
  </sheetViews>
  <sheetFormatPr defaultColWidth="8.5703125" defaultRowHeight="20.25"/>
  <cols>
    <col min="1" max="1" width="8.140625" style="1251" bestFit="1" customWidth="1"/>
    <col min="2" max="2" width="71" style="1251" bestFit="1" customWidth="1"/>
    <col min="3" max="3" width="27.85546875" style="1251" bestFit="1" customWidth="1"/>
    <col min="4" max="4" width="25.28515625" style="1251" bestFit="1" customWidth="1"/>
    <col min="5" max="5" width="25.140625" style="1251" customWidth="1"/>
    <col min="6" max="6" width="10" style="1251" customWidth="1"/>
    <col min="7" max="16384" width="8.5703125" style="1251"/>
  </cols>
  <sheetData>
    <row r="1" spans="1:5">
      <c r="A1" s="1594" t="s">
        <v>555</v>
      </c>
      <c r="B1" s="1600" t="s">
        <v>173</v>
      </c>
      <c r="C1" s="1598" t="s">
        <v>559</v>
      </c>
      <c r="D1" s="1596" t="s">
        <v>560</v>
      </c>
      <c r="E1" s="1596" t="s">
        <v>561</v>
      </c>
    </row>
    <row r="2" spans="1:5" ht="21" thickBot="1">
      <c r="A2" s="1595"/>
      <c r="B2" s="1601"/>
      <c r="C2" s="1599"/>
      <c r="D2" s="1597"/>
      <c r="E2" s="1597"/>
    </row>
    <row r="3" spans="1:5">
      <c r="A3" s="1602" t="s">
        <v>175</v>
      </c>
      <c r="B3" s="1603"/>
      <c r="C3" s="1603"/>
      <c r="D3" s="1603"/>
      <c r="E3" s="1604"/>
    </row>
    <row r="4" spans="1:5">
      <c r="A4" s="1252"/>
      <c r="B4" s="264" t="s">
        <v>452</v>
      </c>
      <c r="C4" s="311">
        <v>400000</v>
      </c>
      <c r="D4" s="265">
        <v>65688</v>
      </c>
      <c r="E4" s="1266">
        <v>121260</v>
      </c>
    </row>
    <row r="5" spans="1:5">
      <c r="A5" s="1253"/>
      <c r="B5" s="1254" t="s">
        <v>447</v>
      </c>
      <c r="C5" s="311">
        <v>22199600</v>
      </c>
      <c r="D5" s="266"/>
      <c r="E5" s="1267"/>
    </row>
    <row r="6" spans="1:5">
      <c r="A6" s="1252"/>
      <c r="B6" s="264" t="s">
        <v>448</v>
      </c>
      <c r="C6" s="311">
        <v>1770220</v>
      </c>
      <c r="D6" s="265">
        <v>1380000</v>
      </c>
      <c r="E6" s="1266"/>
    </row>
    <row r="7" spans="1:5">
      <c r="A7" s="1253"/>
      <c r="B7" s="1255" t="s">
        <v>556</v>
      </c>
      <c r="C7" s="311">
        <v>100000000</v>
      </c>
      <c r="D7" s="265"/>
      <c r="E7" s="1266"/>
    </row>
    <row r="8" spans="1:5">
      <c r="A8" s="1252"/>
      <c r="B8" s="1255" t="s">
        <v>449</v>
      </c>
      <c r="C8" s="311">
        <v>700000000</v>
      </c>
      <c r="D8" s="265">
        <v>17480000</v>
      </c>
      <c r="E8" s="1266">
        <v>2203200</v>
      </c>
    </row>
    <row r="9" spans="1:5">
      <c r="A9" s="1253"/>
      <c r="B9" s="1256" t="s">
        <v>450</v>
      </c>
      <c r="C9" s="311">
        <v>44000000</v>
      </c>
      <c r="D9" s="267">
        <v>5608000</v>
      </c>
      <c r="E9" s="1268">
        <v>400000</v>
      </c>
    </row>
    <row r="10" spans="1:5">
      <c r="A10" s="1252"/>
      <c r="B10" s="1257" t="s">
        <v>451</v>
      </c>
      <c r="C10" s="311">
        <v>13361670</v>
      </c>
      <c r="D10" s="265"/>
      <c r="E10" s="1266">
        <v>24214367</v>
      </c>
    </row>
    <row r="11" spans="1:5">
      <c r="A11" s="1252"/>
      <c r="B11" s="1257" t="s">
        <v>497</v>
      </c>
      <c r="C11" s="311"/>
      <c r="D11" s="265">
        <v>95984</v>
      </c>
      <c r="E11" s="1266"/>
    </row>
    <row r="12" spans="1:5">
      <c r="A12" s="1253"/>
      <c r="B12" s="1255" t="s">
        <v>496</v>
      </c>
      <c r="C12" s="311">
        <v>9191400</v>
      </c>
      <c r="D12" s="265">
        <v>7375795</v>
      </c>
      <c r="E12" s="1266"/>
    </row>
    <row r="13" spans="1:5">
      <c r="A13" s="1477"/>
      <c r="B13" s="1478" t="s">
        <v>693</v>
      </c>
      <c r="C13" s="1479"/>
      <c r="D13" s="1480"/>
      <c r="E13" s="1481">
        <v>2541900</v>
      </c>
    </row>
    <row r="14" spans="1:5">
      <c r="A14" s="1477"/>
      <c r="B14" s="1478" t="s">
        <v>694</v>
      </c>
      <c r="C14" s="1479"/>
      <c r="D14" s="1480"/>
      <c r="E14" s="1481">
        <v>1875000</v>
      </c>
    </row>
    <row r="15" spans="1:5">
      <c r="A15" s="1477"/>
      <c r="B15" s="1478" t="s">
        <v>695</v>
      </c>
      <c r="C15" s="1479"/>
      <c r="D15" s="1480"/>
      <c r="E15" s="1481">
        <v>1600000</v>
      </c>
    </row>
    <row r="16" spans="1:5" ht="21" thickBot="1">
      <c r="A16" s="1258" t="s">
        <v>557</v>
      </c>
      <c r="B16" s="1259" t="s">
        <v>680</v>
      </c>
      <c r="C16" s="312"/>
      <c r="D16" s="268">
        <v>7127317</v>
      </c>
      <c r="E16" s="1269">
        <v>1403260</v>
      </c>
    </row>
    <row r="17" spans="1:5" ht="21" thickBot="1">
      <c r="A17" s="1260" t="s">
        <v>34</v>
      </c>
      <c r="B17" s="1261" t="s">
        <v>562</v>
      </c>
      <c r="C17" s="313">
        <f>SUM(C4:C16)</f>
        <v>890922890</v>
      </c>
      <c r="D17" s="269">
        <f>SUM(D4:D16)</f>
        <v>39132784</v>
      </c>
      <c r="E17" s="270">
        <f t="shared" ref="E17" si="0">SUM(E4:E16)</f>
        <v>34358987</v>
      </c>
    </row>
    <row r="18" spans="1:5">
      <c r="A18" s="1591" t="s">
        <v>176</v>
      </c>
      <c r="B18" s="1592"/>
      <c r="C18" s="1592"/>
      <c r="D18" s="1592"/>
      <c r="E18" s="1593"/>
    </row>
    <row r="19" spans="1:5">
      <c r="A19" s="1253"/>
      <c r="B19" s="1256" t="s">
        <v>455</v>
      </c>
      <c r="C19" s="311">
        <v>706120</v>
      </c>
      <c r="D19" s="266"/>
      <c r="E19" s="1268">
        <v>555529</v>
      </c>
    </row>
    <row r="20" spans="1:5">
      <c r="A20" s="1253"/>
      <c r="B20" s="1256" t="s">
        <v>454</v>
      </c>
      <c r="C20" s="311">
        <v>74426187</v>
      </c>
      <c r="D20" s="267">
        <v>33264328</v>
      </c>
      <c r="E20" s="1268"/>
    </row>
    <row r="21" spans="1:5">
      <c r="A21" s="1253"/>
      <c r="B21" s="1256" t="s">
        <v>456</v>
      </c>
      <c r="C21" s="311">
        <v>7559598</v>
      </c>
      <c r="D21" s="266"/>
      <c r="E21" s="1267"/>
    </row>
    <row r="22" spans="1:5">
      <c r="A22" s="1253"/>
      <c r="B22" s="1256" t="s">
        <v>457</v>
      </c>
      <c r="C22" s="311">
        <v>2686570</v>
      </c>
      <c r="D22" s="266"/>
      <c r="E22" s="1267"/>
    </row>
    <row r="23" spans="1:5">
      <c r="A23" s="1253"/>
      <c r="B23" s="1255" t="s">
        <v>426</v>
      </c>
      <c r="C23" s="311">
        <v>34470728</v>
      </c>
      <c r="D23" s="265"/>
      <c r="E23" s="1266"/>
    </row>
    <row r="24" spans="1:5">
      <c r="A24" s="1253"/>
      <c r="B24" s="1256" t="s">
        <v>458</v>
      </c>
      <c r="C24" s="311">
        <v>9512300</v>
      </c>
      <c r="D24" s="267"/>
      <c r="E24" s="1268">
        <v>14357523</v>
      </c>
    </row>
    <row r="25" spans="1:5">
      <c r="A25" s="1253"/>
      <c r="B25" s="1255" t="s">
        <v>459</v>
      </c>
      <c r="C25" s="311">
        <v>11073781</v>
      </c>
      <c r="D25" s="265"/>
      <c r="E25" s="1266">
        <v>8283537</v>
      </c>
    </row>
    <row r="26" spans="1:5">
      <c r="A26" s="1253"/>
      <c r="B26" s="1255" t="s">
        <v>460</v>
      </c>
      <c r="C26" s="311">
        <v>930691</v>
      </c>
      <c r="D26" s="265"/>
      <c r="E26" s="1266">
        <v>732820</v>
      </c>
    </row>
    <row r="27" spans="1:5">
      <c r="A27" s="1253"/>
      <c r="B27" s="1256" t="s">
        <v>453</v>
      </c>
      <c r="C27" s="311">
        <v>16278479</v>
      </c>
      <c r="D27" s="266"/>
      <c r="E27" s="1268">
        <v>11977700</v>
      </c>
    </row>
    <row r="28" spans="1:5">
      <c r="A28" s="1253"/>
      <c r="B28" s="1256" t="s">
        <v>417</v>
      </c>
      <c r="C28" s="311">
        <v>13862304</v>
      </c>
      <c r="D28" s="267">
        <v>9873739</v>
      </c>
      <c r="E28" s="1268"/>
    </row>
    <row r="29" spans="1:5">
      <c r="A29" s="1253"/>
      <c r="B29" s="1256" t="s">
        <v>461</v>
      </c>
      <c r="C29" s="311">
        <v>4000000</v>
      </c>
      <c r="D29" s="267">
        <v>5572778</v>
      </c>
      <c r="E29" s="1268">
        <v>18931945</v>
      </c>
    </row>
    <row r="30" spans="1:5">
      <c r="A30" s="1253"/>
      <c r="B30" s="264" t="s">
        <v>462</v>
      </c>
      <c r="C30" s="311">
        <v>2223770</v>
      </c>
      <c r="D30" s="265"/>
      <c r="E30" s="1266">
        <v>1751000</v>
      </c>
    </row>
    <row r="31" spans="1:5">
      <c r="A31" s="1253"/>
      <c r="B31" s="1255" t="s">
        <v>463</v>
      </c>
      <c r="C31" s="311">
        <v>17090616</v>
      </c>
      <c r="D31" s="265">
        <v>6728589</v>
      </c>
      <c r="E31" s="1266">
        <v>6863589</v>
      </c>
    </row>
    <row r="32" spans="1:5">
      <c r="A32" s="1253"/>
      <c r="B32" s="1255" t="s">
        <v>465</v>
      </c>
      <c r="C32" s="311">
        <v>3000000</v>
      </c>
      <c r="D32" s="265"/>
      <c r="E32" s="1266"/>
    </row>
    <row r="33" spans="1:5">
      <c r="A33" s="1253"/>
      <c r="B33" s="1255" t="s">
        <v>466</v>
      </c>
      <c r="C33" s="311">
        <v>4386400</v>
      </c>
      <c r="D33" s="265">
        <v>1910000</v>
      </c>
      <c r="E33" s="1266"/>
    </row>
    <row r="34" spans="1:5">
      <c r="A34" s="1253"/>
      <c r="B34" s="1255" t="s">
        <v>467</v>
      </c>
      <c r="C34" s="311">
        <v>13563802</v>
      </c>
      <c r="D34" s="265"/>
      <c r="E34" s="1266"/>
    </row>
    <row r="35" spans="1:5">
      <c r="A35" s="1253"/>
      <c r="B35" s="1256" t="s">
        <v>464</v>
      </c>
      <c r="C35" s="311">
        <v>5246885</v>
      </c>
      <c r="D35" s="265">
        <v>413000</v>
      </c>
      <c r="E35" s="1266">
        <v>491480</v>
      </c>
    </row>
    <row r="36" spans="1:5">
      <c r="A36" s="1253"/>
      <c r="B36" s="1256" t="s">
        <v>498</v>
      </c>
      <c r="C36" s="311"/>
      <c r="D36" s="265">
        <v>92750</v>
      </c>
      <c r="E36" s="1266"/>
    </row>
    <row r="37" spans="1:5">
      <c r="A37" s="1472"/>
      <c r="B37" s="1256" t="s">
        <v>499</v>
      </c>
      <c r="C37" s="1474"/>
      <c r="D37" s="265">
        <v>1596033</v>
      </c>
      <c r="E37" s="1476"/>
    </row>
    <row r="38" spans="1:5">
      <c r="A38" s="1253"/>
      <c r="B38" s="1256" t="s">
        <v>500</v>
      </c>
      <c r="C38" s="311"/>
      <c r="D38" s="265">
        <v>197600</v>
      </c>
      <c r="E38" s="1266">
        <v>74022</v>
      </c>
    </row>
    <row r="39" spans="1:5">
      <c r="A39" s="1472"/>
      <c r="B39" s="1473" t="s">
        <v>696</v>
      </c>
      <c r="C39" s="1474"/>
      <c r="D39" s="1475"/>
      <c r="E39" s="1476">
        <v>3926235</v>
      </c>
    </row>
    <row r="40" spans="1:5">
      <c r="A40" s="1472"/>
      <c r="B40" s="1473" t="s">
        <v>697</v>
      </c>
      <c r="C40" s="1474"/>
      <c r="D40" s="1475"/>
      <c r="E40" s="1476">
        <v>582000</v>
      </c>
    </row>
    <row r="41" spans="1:5">
      <c r="A41" s="1472"/>
      <c r="B41" s="1473" t="s">
        <v>698</v>
      </c>
      <c r="C41" s="1474"/>
      <c r="D41" s="1475"/>
      <c r="E41" s="1476">
        <v>23804156</v>
      </c>
    </row>
    <row r="42" spans="1:5">
      <c r="A42" s="1253"/>
      <c r="B42" s="1256" t="s">
        <v>699</v>
      </c>
      <c r="C42" s="311"/>
      <c r="D42" s="265"/>
      <c r="E42" s="1266">
        <v>8927550</v>
      </c>
    </row>
    <row r="43" spans="1:5" ht="21" thickBot="1">
      <c r="A43" s="1258" t="s">
        <v>558</v>
      </c>
      <c r="B43" s="1262" t="s">
        <v>681</v>
      </c>
      <c r="C43" s="312"/>
      <c r="D43" s="268">
        <v>13016839</v>
      </c>
      <c r="E43" s="1269">
        <v>26279868</v>
      </c>
    </row>
    <row r="44" spans="1:5" ht="21" thickBot="1">
      <c r="A44" s="1260" t="s">
        <v>38</v>
      </c>
      <c r="B44" s="1261" t="s">
        <v>563</v>
      </c>
      <c r="C44" s="313">
        <f>SUM(C19:C43)</f>
        <v>221018231</v>
      </c>
      <c r="D44" s="271">
        <f t="shared" ref="D44:E44" si="1">SUM(D19:D43)</f>
        <v>72665656</v>
      </c>
      <c r="E44" s="272">
        <f t="shared" si="1"/>
        <v>127538954</v>
      </c>
    </row>
    <row r="45" spans="1:5" s="1265" customFormat="1" ht="24" thickBot="1">
      <c r="A45" s="1263"/>
      <c r="B45" s="1264" t="s">
        <v>564</v>
      </c>
      <c r="C45" s="314">
        <f>SUM(C17,C44)</f>
        <v>1111941121</v>
      </c>
      <c r="D45" s="273">
        <f t="shared" ref="D45:E45" si="2">SUM(D17,D44)</f>
        <v>111798440</v>
      </c>
      <c r="E45" s="274">
        <f t="shared" si="2"/>
        <v>161897941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8:E18"/>
    <mergeCell ref="A1:A2"/>
    <mergeCell ref="E1:E2"/>
    <mergeCell ref="D1:D2"/>
    <mergeCell ref="C1:C2"/>
    <mergeCell ref="B1:B2"/>
    <mergeCell ref="A3:E3"/>
  </mergeCells>
  <phoneticPr fontId="28" type="noConversion"/>
  <printOptions horizontalCentered="1"/>
  <pageMargins left="0.74803149606299213" right="0.74803149606299213" top="1.26" bottom="0.98425196850393704" header="0.51181102362204722" footer="0.51181102362204722"/>
  <pageSetup paperSize="9" scale="57" firstPageNumber="0" orientation="portrait" horizontalDpi="300" verticalDpi="300" r:id="rId1"/>
  <headerFooter alignWithMargins="0">
    <oddHeader>&amp;L&amp;"Times New Roman,Normál"&amp;14Hegyeshalom Nagyközségi Önkormányzat &amp;C&amp;"Times New Roman,Normál"&amp;14Felhalmozási Kiadások
2019. év&amp;R&amp;"Arial CE,Normál"6. melléklet 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2"/>
  <sheetViews>
    <sheetView zoomScaleNormal="100" workbookViewId="0">
      <pane xSplit="1" ySplit="2" topLeftCell="B3" activePane="bottomRight" state="frozen"/>
      <selection activeCell="J16" sqref="J16"/>
      <selection pane="topRight" activeCell="J16" sqref="J16"/>
      <selection pane="bottomLeft" activeCell="J16" sqref="J16"/>
      <selection pane="bottomRight" activeCell="F12" sqref="F12"/>
    </sheetView>
  </sheetViews>
  <sheetFormatPr defaultColWidth="8.5703125" defaultRowHeight="18.75"/>
  <cols>
    <col min="1" max="1" width="8.7109375" style="166" bestFit="1" customWidth="1"/>
    <col min="2" max="2" width="64.7109375" style="166" bestFit="1" customWidth="1"/>
    <col min="3" max="3" width="19.42578125" style="863" bestFit="1" customWidth="1"/>
    <col min="4" max="4" width="19.42578125" style="863" customWidth="1"/>
    <col min="5" max="5" width="19.42578125" style="863" bestFit="1" customWidth="1"/>
    <col min="6" max="6" width="19.28515625" style="863" customWidth="1"/>
    <col min="7" max="7" width="22.28515625" style="863" customWidth="1"/>
    <col min="8" max="16384" width="8.5703125" style="166"/>
  </cols>
  <sheetData>
    <row r="1" spans="1:7">
      <c r="A1" s="1607" t="s">
        <v>95</v>
      </c>
      <c r="B1" s="1605" t="s">
        <v>177</v>
      </c>
      <c r="C1" s="1617" t="s">
        <v>503</v>
      </c>
      <c r="D1" s="1615" t="s">
        <v>525</v>
      </c>
      <c r="E1" s="1613" t="s">
        <v>526</v>
      </c>
      <c r="F1" s="1611" t="s">
        <v>527</v>
      </c>
      <c r="G1" s="1609" t="s">
        <v>528</v>
      </c>
    </row>
    <row r="2" spans="1:7" ht="19.5" thickBot="1">
      <c r="A2" s="1608"/>
      <c r="B2" s="1606"/>
      <c r="C2" s="1618"/>
      <c r="D2" s="1616"/>
      <c r="E2" s="1614"/>
      <c r="F2" s="1612"/>
      <c r="G2" s="1610"/>
    </row>
    <row r="3" spans="1:7">
      <c r="A3" s="277"/>
      <c r="B3" s="305" t="s">
        <v>178</v>
      </c>
      <c r="C3" s="839">
        <v>7200000</v>
      </c>
      <c r="D3" s="840">
        <v>12097842</v>
      </c>
      <c r="E3" s="841">
        <v>7029683</v>
      </c>
      <c r="F3" s="1270">
        <v>16325790</v>
      </c>
      <c r="G3" s="1271">
        <v>14485215</v>
      </c>
    </row>
    <row r="4" spans="1:7">
      <c r="A4" s="280" t="s">
        <v>21</v>
      </c>
      <c r="B4" s="306" t="s">
        <v>179</v>
      </c>
      <c r="C4" s="842">
        <f>SUM(C3:C3)</f>
        <v>7200000</v>
      </c>
      <c r="D4" s="843">
        <f t="shared" ref="D4:G4" si="0">SUM(D3:D3)</f>
        <v>12097842</v>
      </c>
      <c r="E4" s="844">
        <f t="shared" si="0"/>
        <v>7029683</v>
      </c>
      <c r="F4" s="845">
        <f t="shared" si="0"/>
        <v>16325790</v>
      </c>
      <c r="G4" s="846">
        <f t="shared" si="0"/>
        <v>14485215</v>
      </c>
    </row>
    <row r="5" spans="1:7">
      <c r="A5" s="276"/>
      <c r="B5" s="307" t="s">
        <v>180</v>
      </c>
      <c r="C5" s="847">
        <v>1044000</v>
      </c>
      <c r="D5" s="848">
        <v>1044000</v>
      </c>
      <c r="E5" s="849"/>
      <c r="F5" s="1272">
        <v>1044200</v>
      </c>
      <c r="G5" s="1273">
        <v>1044200</v>
      </c>
    </row>
    <row r="6" spans="1:7">
      <c r="A6" s="276"/>
      <c r="B6" s="307" t="s">
        <v>419</v>
      </c>
      <c r="C6" s="847">
        <v>1000000</v>
      </c>
      <c r="D6" s="848">
        <v>1000000</v>
      </c>
      <c r="E6" s="849">
        <v>470860</v>
      </c>
      <c r="F6" s="1272"/>
      <c r="G6" s="1273"/>
    </row>
    <row r="7" spans="1:7">
      <c r="A7" s="275"/>
      <c r="B7" s="308" t="s">
        <v>181</v>
      </c>
      <c r="C7" s="847">
        <v>11800000</v>
      </c>
      <c r="D7" s="848">
        <v>11800000</v>
      </c>
      <c r="E7" s="849">
        <v>3212592</v>
      </c>
      <c r="F7" s="1272">
        <v>11800000</v>
      </c>
      <c r="G7" s="1273">
        <v>8274852</v>
      </c>
    </row>
    <row r="8" spans="1:7">
      <c r="A8" s="275"/>
      <c r="B8" s="308" t="s">
        <v>418</v>
      </c>
      <c r="C8" s="847">
        <v>3000000</v>
      </c>
      <c r="D8" s="848">
        <v>3000000</v>
      </c>
      <c r="E8" s="849"/>
      <c r="F8" s="1272">
        <v>3000000</v>
      </c>
      <c r="G8" s="1273">
        <v>3000000</v>
      </c>
    </row>
    <row r="9" spans="1:7">
      <c r="A9" s="275"/>
      <c r="B9" s="308" t="s">
        <v>425</v>
      </c>
      <c r="C9" s="847">
        <v>5833000</v>
      </c>
      <c r="D9" s="848"/>
      <c r="E9" s="849"/>
      <c r="F9" s="1272">
        <v>3813366</v>
      </c>
      <c r="G9" s="1273">
        <v>1968810</v>
      </c>
    </row>
    <row r="10" spans="1:7">
      <c r="A10" s="837" t="s">
        <v>56</v>
      </c>
      <c r="B10" s="306" t="s">
        <v>182</v>
      </c>
      <c r="C10" s="850">
        <f>SUM(C5:C9)</f>
        <v>22677000</v>
      </c>
      <c r="D10" s="851">
        <f t="shared" ref="D10:G10" si="1">SUM(D5:D9)</f>
        <v>16844000</v>
      </c>
      <c r="E10" s="852">
        <f t="shared" si="1"/>
        <v>3683452</v>
      </c>
      <c r="F10" s="853">
        <f t="shared" si="1"/>
        <v>19657566</v>
      </c>
      <c r="G10" s="854">
        <f t="shared" si="1"/>
        <v>14287862</v>
      </c>
    </row>
    <row r="11" spans="1:7" ht="19.5" thickBot="1">
      <c r="A11" s="838" t="s">
        <v>660</v>
      </c>
      <c r="B11" s="309" t="s">
        <v>183</v>
      </c>
      <c r="C11" s="855">
        <v>60053731</v>
      </c>
      <c r="D11" s="856">
        <v>60053731</v>
      </c>
      <c r="E11" s="857"/>
      <c r="F11" s="1274">
        <v>44667710</v>
      </c>
      <c r="G11" s="1275"/>
    </row>
    <row r="12" spans="1:7" ht="19.5" thickBot="1">
      <c r="A12" s="278"/>
      <c r="B12" s="310" t="s">
        <v>184</v>
      </c>
      <c r="C12" s="858">
        <f>SUM(C10:C11,C4)</f>
        <v>89930731</v>
      </c>
      <c r="D12" s="859">
        <f t="shared" ref="D12:G12" si="2">SUM(D10:D11,D4)</f>
        <v>88995573</v>
      </c>
      <c r="E12" s="860">
        <f t="shared" si="2"/>
        <v>10713135</v>
      </c>
      <c r="F12" s="861">
        <f t="shared" si="2"/>
        <v>80651066</v>
      </c>
      <c r="G12" s="862">
        <f t="shared" si="2"/>
        <v>28773077</v>
      </c>
    </row>
  </sheetData>
  <sheetProtection algorithmName="SHA-512" hashValue="LsSSH68NzOXKOblxkl4teviKs2VrWCFfWw212kT09dJz1VP6dhWsu4e6UfRRm7yFIaYEztS1fpmBeEmTtmdP5w==" saltValue="1uVgnOVYXxPUrDz2cOgtMw==" spinCount="100000" sheet="1" formatCells="0" formatColumns="0" formatRows="0" insertColumns="0" insertRows="0" insertHyperlinks="0" deleteColumns="0" deleteRows="0" sort="0" autoFilter="0" pivotTables="0"/>
  <mergeCells count="7">
    <mergeCell ref="B1:B2"/>
    <mergeCell ref="A1:A2"/>
    <mergeCell ref="G1:G2"/>
    <mergeCell ref="F1:F2"/>
    <mergeCell ref="E1:E2"/>
    <mergeCell ref="D1:D2"/>
    <mergeCell ref="C1:C2"/>
  </mergeCells>
  <phoneticPr fontId="28" type="noConversion"/>
  <printOptions horizontalCentered="1"/>
  <pageMargins left="0.39370078740157483" right="0.39370078740157483" top="1.48" bottom="0.98425196850393704" header="0.51181102362204722" footer="0.51181102362204722"/>
  <pageSetup paperSize="9" scale="60" firstPageNumber="0" orientation="portrait" horizontalDpi="300" verticalDpi="300" r:id="rId1"/>
  <headerFooter alignWithMargins="0">
    <oddHeader>&amp;L&amp;"Times New Roman,Normál"&amp;14Hegyeshalom Nagyközségi
Önkormányzat&amp;C&amp;"Times New Roman,Normál"&amp;14Pénzeszköz átadás
2019. év&amp;R&amp;"Times New Roman,Normál"&amp;12 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4"/>
  <sheetViews>
    <sheetView zoomScaleNormal="100" workbookViewId="0">
      <pane xSplit="1" ySplit="2" topLeftCell="B3" activePane="bottomRight" state="frozen"/>
      <selection activeCell="J16" sqref="J16"/>
      <selection pane="topRight" activeCell="J16" sqref="J16"/>
      <selection pane="bottomLeft" activeCell="J16" sqref="J16"/>
      <selection pane="bottomRight" activeCell="F9" sqref="F9"/>
    </sheetView>
  </sheetViews>
  <sheetFormatPr defaultColWidth="8.5703125" defaultRowHeight="18.75"/>
  <cols>
    <col min="1" max="1" width="7.85546875" style="166" bestFit="1" customWidth="1"/>
    <col min="2" max="2" width="48.85546875" style="166" bestFit="1" customWidth="1"/>
    <col min="3" max="4" width="21.28515625" style="863" bestFit="1" customWidth="1"/>
    <col min="5" max="5" width="19.7109375" style="863" bestFit="1" customWidth="1"/>
    <col min="6" max="6" width="20.85546875" style="863" customWidth="1"/>
    <col min="7" max="7" width="19.28515625" style="863" customWidth="1"/>
    <col min="8" max="8" width="14.7109375" style="166" customWidth="1"/>
    <col min="9" max="9" width="7" style="166" bestFit="1" customWidth="1"/>
    <col min="10" max="16384" width="8.5703125" style="166"/>
  </cols>
  <sheetData>
    <row r="1" spans="1:7">
      <c r="A1" s="1627" t="s">
        <v>95</v>
      </c>
      <c r="B1" s="1625" t="s">
        <v>287</v>
      </c>
      <c r="C1" s="1623" t="s">
        <v>503</v>
      </c>
      <c r="D1" s="1621" t="s">
        <v>525</v>
      </c>
      <c r="E1" s="1631" t="s">
        <v>526</v>
      </c>
      <c r="F1" s="1629" t="s">
        <v>525</v>
      </c>
      <c r="G1" s="1619" t="s">
        <v>526</v>
      </c>
    </row>
    <row r="2" spans="1:7" ht="19.5" thickBot="1">
      <c r="A2" s="1628"/>
      <c r="B2" s="1626"/>
      <c r="C2" s="1624"/>
      <c r="D2" s="1622"/>
      <c r="E2" s="1632"/>
      <c r="F2" s="1630"/>
      <c r="G2" s="1620"/>
    </row>
    <row r="3" spans="1:7">
      <c r="A3" s="283"/>
      <c r="B3" s="297" t="s">
        <v>568</v>
      </c>
      <c r="C3" s="864">
        <v>500000</v>
      </c>
      <c r="D3" s="865">
        <v>500000</v>
      </c>
      <c r="E3" s="866"/>
      <c r="F3" s="1276"/>
      <c r="G3" s="1277"/>
    </row>
    <row r="4" spans="1:7" s="167" customFormat="1">
      <c r="A4" s="280" t="s">
        <v>566</v>
      </c>
      <c r="B4" s="298" t="s">
        <v>569</v>
      </c>
      <c r="C4" s="867">
        <f>SUM(C3)</f>
        <v>500000</v>
      </c>
      <c r="D4" s="868">
        <f t="shared" ref="D4:G4" si="0">SUM(D3)</f>
        <v>500000</v>
      </c>
      <c r="E4" s="869">
        <f t="shared" si="0"/>
        <v>0</v>
      </c>
      <c r="F4" s="870">
        <f t="shared" si="0"/>
        <v>0</v>
      </c>
      <c r="G4" s="871">
        <f t="shared" si="0"/>
        <v>0</v>
      </c>
    </row>
    <row r="5" spans="1:7">
      <c r="A5" s="276"/>
      <c r="B5" s="299" t="s">
        <v>187</v>
      </c>
      <c r="C5" s="872">
        <v>920000</v>
      </c>
      <c r="D5" s="873">
        <v>920000</v>
      </c>
      <c r="E5" s="874">
        <v>460000</v>
      </c>
      <c r="F5" s="1278"/>
      <c r="G5" s="1279"/>
    </row>
    <row r="6" spans="1:7">
      <c r="A6" s="276"/>
      <c r="B6" s="299" t="s">
        <v>188</v>
      </c>
      <c r="C6" s="872">
        <v>105000</v>
      </c>
      <c r="D6" s="873">
        <v>105000</v>
      </c>
      <c r="E6" s="874"/>
      <c r="F6" s="1278"/>
      <c r="G6" s="1279"/>
    </row>
    <row r="7" spans="1:7" s="167" customFormat="1">
      <c r="A7" s="280" t="s">
        <v>566</v>
      </c>
      <c r="B7" s="298" t="s">
        <v>565</v>
      </c>
      <c r="C7" s="867">
        <f>SUM(C5:C6)</f>
        <v>1025000</v>
      </c>
      <c r="D7" s="868">
        <f t="shared" ref="D7:G7" si="1">SUM(D5:D6)</f>
        <v>1025000</v>
      </c>
      <c r="E7" s="869">
        <f t="shared" si="1"/>
        <v>460000</v>
      </c>
      <c r="F7" s="870">
        <f t="shared" si="1"/>
        <v>0</v>
      </c>
      <c r="G7" s="871">
        <f t="shared" si="1"/>
        <v>0</v>
      </c>
    </row>
    <row r="8" spans="1:7">
      <c r="A8" s="281"/>
      <c r="B8" s="300" t="s">
        <v>185</v>
      </c>
      <c r="C8" s="875">
        <v>4500000</v>
      </c>
      <c r="D8" s="873">
        <v>4500000</v>
      </c>
      <c r="E8" s="874">
        <v>2019780</v>
      </c>
      <c r="F8" s="1278">
        <v>5400000</v>
      </c>
      <c r="G8" s="1279">
        <v>5187904</v>
      </c>
    </row>
    <row r="9" spans="1:7">
      <c r="A9" s="281"/>
      <c r="B9" s="301" t="s">
        <v>186</v>
      </c>
      <c r="C9" s="872">
        <v>500000</v>
      </c>
      <c r="D9" s="873">
        <v>500000</v>
      </c>
      <c r="E9" s="874"/>
      <c r="F9" s="1278">
        <v>355569</v>
      </c>
      <c r="G9" s="1279">
        <v>127075</v>
      </c>
    </row>
    <row r="10" spans="1:7">
      <c r="A10" s="276"/>
      <c r="B10" s="302" t="s">
        <v>420</v>
      </c>
      <c r="C10" s="872">
        <v>530000</v>
      </c>
      <c r="D10" s="873">
        <v>530000</v>
      </c>
      <c r="E10" s="874">
        <v>372115</v>
      </c>
      <c r="F10" s="1278">
        <v>920000</v>
      </c>
      <c r="G10" s="1279">
        <v>920000</v>
      </c>
    </row>
    <row r="11" spans="1:7">
      <c r="A11" s="276"/>
      <c r="B11" s="302" t="s">
        <v>440</v>
      </c>
      <c r="C11" s="872">
        <v>1200000</v>
      </c>
      <c r="D11" s="873">
        <v>1200000</v>
      </c>
      <c r="E11" s="874"/>
      <c r="F11" s="1278">
        <v>1105000</v>
      </c>
      <c r="G11" s="1279">
        <v>1105000</v>
      </c>
    </row>
    <row r="12" spans="1:7">
      <c r="A12" s="276"/>
      <c r="B12" s="302" t="s">
        <v>439</v>
      </c>
      <c r="C12" s="872">
        <v>3000000</v>
      </c>
      <c r="D12" s="873">
        <v>3000000</v>
      </c>
      <c r="E12" s="874"/>
      <c r="F12" s="1278">
        <v>2747991</v>
      </c>
      <c r="G12" s="1279">
        <v>277991</v>
      </c>
    </row>
    <row r="13" spans="1:7" s="167" customFormat="1" ht="19.5" thickBot="1">
      <c r="A13" s="282" t="s">
        <v>566</v>
      </c>
      <c r="B13" s="303" t="s">
        <v>567</v>
      </c>
      <c r="C13" s="876">
        <f>SUM(C8:C12)</f>
        <v>9730000</v>
      </c>
      <c r="D13" s="877">
        <f t="shared" ref="D13:G13" si="2">SUM(D8:D12)</f>
        <v>9730000</v>
      </c>
      <c r="E13" s="878">
        <f t="shared" si="2"/>
        <v>2391895</v>
      </c>
      <c r="F13" s="879">
        <f t="shared" si="2"/>
        <v>10528560</v>
      </c>
      <c r="G13" s="880">
        <f t="shared" si="2"/>
        <v>7617970</v>
      </c>
    </row>
    <row r="14" spans="1:7" s="279" customFormat="1" ht="21" thickBot="1">
      <c r="A14" s="284" t="s">
        <v>17</v>
      </c>
      <c r="B14" s="304" t="s">
        <v>189</v>
      </c>
      <c r="C14" s="881">
        <f>SUM(C13,C7,C4)</f>
        <v>11255000</v>
      </c>
      <c r="D14" s="882">
        <f t="shared" ref="D14:G14" si="3">SUM(D13,D7,D4)</f>
        <v>11255000</v>
      </c>
      <c r="E14" s="883">
        <f t="shared" si="3"/>
        <v>2851895</v>
      </c>
      <c r="F14" s="884">
        <f t="shared" si="3"/>
        <v>10528560</v>
      </c>
      <c r="G14" s="885">
        <f t="shared" si="3"/>
        <v>7617970</v>
      </c>
    </row>
  </sheetData>
  <sheetProtection algorithmName="SHA-512" hashValue="2uhPooE9R1jjlceUQWu2CGg5utSQKdNu0ghsaNGISJD3IQoXIdKu5dbhqWcqIgmWpJHKZDca3XWb8IDPG+FE+A==" saltValue="c2c9T7D/jk32zfWr9v25Sg==" spinCount="100000" sheet="1" formatCells="0" formatColumns="0" formatRows="0" insertColumns="0" insertRows="0" insertHyperlinks="0" deleteColumns="0" deleteRows="0" sort="0" autoFilter="0" pivotTables="0"/>
  <mergeCells count="7">
    <mergeCell ref="G1:G2"/>
    <mergeCell ref="D1:D2"/>
    <mergeCell ref="C1:C2"/>
    <mergeCell ref="B1:B2"/>
    <mergeCell ref="A1:A2"/>
    <mergeCell ref="F1:F2"/>
    <mergeCell ref="E1:E2"/>
  </mergeCells>
  <phoneticPr fontId="28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2" firstPageNumber="0" orientation="portrait" horizontalDpi="300" verticalDpi="300" r:id="rId1"/>
  <headerFooter alignWithMargins="0">
    <oddHeader>&amp;L&amp;"Arial CE,Normál"Hegyeshalom Nagyközségi Önkormányzat&amp;C&amp;"Arial CE,Normál"Szociális juttatások
kölcsönök&amp;R&amp;"Arial CE,Normál"8.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136"/>
  <sheetViews>
    <sheetView tabSelected="1" zoomScale="80" zoomScaleNormal="80" workbookViewId="0">
      <pane xSplit="1" ySplit="3" topLeftCell="B64" activePane="bottomRight" state="frozen"/>
      <selection activeCell="J16" sqref="J16"/>
      <selection pane="topRight" activeCell="J16" sqref="J16"/>
      <selection pane="bottomLeft" activeCell="J16" sqref="J16"/>
      <selection pane="bottomRight" activeCell="G77" sqref="G77"/>
    </sheetView>
  </sheetViews>
  <sheetFormatPr defaultColWidth="9.140625" defaultRowHeight="15.75"/>
  <cols>
    <col min="1" max="1" width="7.28515625" style="17" bestFit="1" customWidth="1"/>
    <col min="2" max="2" width="70.28515625" style="17" bestFit="1" customWidth="1"/>
    <col min="3" max="4" width="23.140625" style="813" bestFit="1" customWidth="1"/>
    <col min="5" max="5" width="20.85546875" style="813" bestFit="1" customWidth="1"/>
    <col min="6" max="6" width="23" style="813" customWidth="1"/>
    <col min="7" max="7" width="22.85546875" style="813" customWidth="1"/>
    <col min="8" max="8" width="11.7109375" style="17" customWidth="1"/>
    <col min="9" max="9" width="17" style="17" bestFit="1" customWidth="1"/>
    <col min="10" max="10" width="15.140625" style="17" bestFit="1" customWidth="1"/>
    <col min="11" max="11" width="18.85546875" style="17" customWidth="1"/>
    <col min="12" max="12" width="13.140625" style="17" bestFit="1" customWidth="1"/>
    <col min="13" max="15" width="16.42578125" style="17" bestFit="1" customWidth="1"/>
    <col min="16" max="16" width="15.7109375" style="17" bestFit="1" customWidth="1"/>
    <col min="17" max="17" width="16.42578125" style="17" bestFit="1" customWidth="1"/>
    <col min="18" max="18" width="15.140625" style="17" bestFit="1" customWidth="1"/>
    <col min="19" max="19" width="15.7109375" style="17" bestFit="1" customWidth="1"/>
    <col min="20" max="20" width="16.28515625" style="17" bestFit="1" customWidth="1"/>
    <col min="21" max="22" width="15.7109375" style="17" bestFit="1" customWidth="1"/>
    <col min="23" max="23" width="10" style="17" bestFit="1" customWidth="1"/>
    <col min="24" max="24" width="15.7109375" style="17" bestFit="1" customWidth="1"/>
    <col min="25" max="25" width="12.28515625" style="17" bestFit="1" customWidth="1"/>
    <col min="26" max="26" width="15.140625" style="17" bestFit="1" customWidth="1"/>
    <col min="27" max="27" width="14.42578125" style="17" bestFit="1" customWidth="1"/>
    <col min="28" max="28" width="15.7109375" style="17" bestFit="1" customWidth="1"/>
    <col min="29" max="29" width="18.85546875" style="17" customWidth="1"/>
    <col min="30" max="16384" width="9.140625" style="17"/>
  </cols>
  <sheetData>
    <row r="1" spans="1:29" ht="16.5" thickBot="1">
      <c r="A1" s="1639" t="s">
        <v>95</v>
      </c>
      <c r="B1" s="1636" t="s">
        <v>190</v>
      </c>
      <c r="C1" s="1652" t="s">
        <v>503</v>
      </c>
      <c r="D1" s="1649" t="s">
        <v>525</v>
      </c>
      <c r="E1" s="1658" t="s">
        <v>526</v>
      </c>
      <c r="F1" s="1655" t="s">
        <v>527</v>
      </c>
      <c r="G1" s="1642" t="s">
        <v>528</v>
      </c>
      <c r="H1" s="6"/>
      <c r="I1" s="1633" t="s">
        <v>174</v>
      </c>
      <c r="J1" s="1634"/>
      <c r="K1" s="1634"/>
      <c r="L1" s="1634"/>
      <c r="M1" s="1634"/>
      <c r="N1" s="1634"/>
      <c r="O1" s="1634"/>
      <c r="P1" s="1634"/>
      <c r="Q1" s="1634"/>
      <c r="R1" s="1634"/>
      <c r="S1" s="1634"/>
      <c r="T1" s="1634"/>
      <c r="U1" s="1634"/>
      <c r="V1" s="1634"/>
      <c r="W1" s="1634"/>
      <c r="X1" s="1634"/>
      <c r="Y1" s="1634"/>
      <c r="Z1" s="1634"/>
      <c r="AA1" s="1634"/>
      <c r="AB1" s="1634"/>
      <c r="AC1" s="1635"/>
    </row>
    <row r="2" spans="1:29">
      <c r="A2" s="1640"/>
      <c r="B2" s="1637"/>
      <c r="C2" s="1653"/>
      <c r="D2" s="1650"/>
      <c r="E2" s="1659"/>
      <c r="F2" s="1656"/>
      <c r="G2" s="1643"/>
      <c r="H2" s="6"/>
      <c r="I2" s="722" t="s">
        <v>573</v>
      </c>
      <c r="J2" s="723" t="s">
        <v>604</v>
      </c>
      <c r="K2" s="723" t="s">
        <v>571</v>
      </c>
      <c r="L2" s="723" t="s">
        <v>572</v>
      </c>
      <c r="M2" s="723" t="s">
        <v>575</v>
      </c>
      <c r="N2" s="723" t="s">
        <v>586</v>
      </c>
      <c r="O2" s="723" t="s">
        <v>584</v>
      </c>
      <c r="P2" s="723" t="s">
        <v>574</v>
      </c>
      <c r="Q2" s="723" t="s">
        <v>581</v>
      </c>
      <c r="R2" s="723" t="s">
        <v>588</v>
      </c>
      <c r="S2" s="723" t="s">
        <v>577</v>
      </c>
      <c r="T2" s="723" t="s">
        <v>576</v>
      </c>
      <c r="U2" s="723" t="s">
        <v>589</v>
      </c>
      <c r="V2" s="723" t="s">
        <v>583</v>
      </c>
      <c r="W2" s="723" t="s">
        <v>582</v>
      </c>
      <c r="X2" s="723" t="s">
        <v>585</v>
      </c>
      <c r="Y2" s="723" t="s">
        <v>579</v>
      </c>
      <c r="Z2" s="723" t="s">
        <v>580</v>
      </c>
      <c r="AA2" s="723" t="s">
        <v>587</v>
      </c>
      <c r="AB2" s="724" t="s">
        <v>578</v>
      </c>
      <c r="AC2" s="720"/>
    </row>
    <row r="3" spans="1:29" ht="48" thickBot="1">
      <c r="A3" s="1641"/>
      <c r="B3" s="1638"/>
      <c r="C3" s="1654"/>
      <c r="D3" s="1651"/>
      <c r="E3" s="1660"/>
      <c r="F3" s="1657"/>
      <c r="G3" s="1644"/>
      <c r="H3" s="7"/>
      <c r="I3" s="725" t="s">
        <v>602</v>
      </c>
      <c r="J3" s="726" t="s">
        <v>590</v>
      </c>
      <c r="K3" s="726" t="s">
        <v>603</v>
      </c>
      <c r="L3" s="726" t="s">
        <v>684</v>
      </c>
      <c r="M3" s="726" t="s">
        <v>600</v>
      </c>
      <c r="N3" s="726" t="s">
        <v>593</v>
      </c>
      <c r="O3" s="726" t="s">
        <v>594</v>
      </c>
      <c r="P3" s="726" t="s">
        <v>601</v>
      </c>
      <c r="Q3" s="726" t="s">
        <v>596</v>
      </c>
      <c r="R3" s="726" t="s">
        <v>592</v>
      </c>
      <c r="S3" s="726" t="s">
        <v>191</v>
      </c>
      <c r="T3" s="726" t="s">
        <v>599</v>
      </c>
      <c r="U3" s="726" t="s">
        <v>591</v>
      </c>
      <c r="V3" s="726" t="s">
        <v>595</v>
      </c>
      <c r="W3" s="726" t="s">
        <v>431</v>
      </c>
      <c r="X3" s="726" t="s">
        <v>181</v>
      </c>
      <c r="Y3" s="726" t="s">
        <v>598</v>
      </c>
      <c r="Z3" s="726" t="s">
        <v>597</v>
      </c>
      <c r="AA3" s="726" t="s">
        <v>682</v>
      </c>
      <c r="AB3" s="727" t="s">
        <v>683</v>
      </c>
      <c r="AC3" s="721" t="s">
        <v>99</v>
      </c>
    </row>
    <row r="4" spans="1:29">
      <c r="A4" s="294" t="s">
        <v>192</v>
      </c>
      <c r="B4" s="287" t="s">
        <v>193</v>
      </c>
      <c r="C4" s="814">
        <f>AC4</f>
        <v>31762833</v>
      </c>
      <c r="D4" s="732">
        <v>31462833</v>
      </c>
      <c r="E4" s="733">
        <v>16035715</v>
      </c>
      <c r="F4" s="1280">
        <v>33902833</v>
      </c>
      <c r="G4" s="1281">
        <v>33837187</v>
      </c>
      <c r="H4" s="8"/>
      <c r="I4" s="285">
        <v>10633200</v>
      </c>
      <c r="J4" s="285"/>
      <c r="K4" s="285"/>
      <c r="L4" s="285">
        <v>366885</v>
      </c>
      <c r="M4" s="285"/>
      <c r="N4" s="285"/>
      <c r="O4" s="285"/>
      <c r="P4" s="285"/>
      <c r="Q4" s="285">
        <v>0</v>
      </c>
      <c r="R4" s="286"/>
      <c r="S4" s="285">
        <v>7818840</v>
      </c>
      <c r="T4" s="285"/>
      <c r="U4" s="286">
        <v>6763860</v>
      </c>
      <c r="V4" s="285">
        <v>6180048</v>
      </c>
      <c r="W4" s="285"/>
      <c r="X4" s="285"/>
      <c r="Y4" s="286"/>
      <c r="Z4" s="286">
        <v>0</v>
      </c>
      <c r="AA4" s="286"/>
      <c r="AB4" s="704"/>
      <c r="AC4" s="718">
        <f>SUM(I4:AB4)</f>
        <v>31762833</v>
      </c>
    </row>
    <row r="5" spans="1:29">
      <c r="A5" s="295" t="s">
        <v>194</v>
      </c>
      <c r="B5" s="288" t="s">
        <v>195</v>
      </c>
      <c r="C5" s="815">
        <f t="shared" ref="C5:C68" si="0">AC5</f>
        <v>2600125</v>
      </c>
      <c r="D5" s="734">
        <v>2600125</v>
      </c>
      <c r="E5" s="735"/>
      <c r="F5" s="1282">
        <v>3975125</v>
      </c>
      <c r="G5" s="1283">
        <v>3956115</v>
      </c>
      <c r="H5" s="8"/>
      <c r="I5" s="4">
        <v>886100</v>
      </c>
      <c r="J5" s="4"/>
      <c r="K5" s="4"/>
      <c r="L5" s="4"/>
      <c r="M5" s="4"/>
      <c r="N5" s="4"/>
      <c r="O5" s="4"/>
      <c r="P5" s="4"/>
      <c r="Q5" s="4">
        <v>0</v>
      </c>
      <c r="R5" s="3"/>
      <c r="S5" s="4">
        <v>651570</v>
      </c>
      <c r="T5" s="4"/>
      <c r="U5" s="3">
        <v>563655</v>
      </c>
      <c r="V5" s="4">
        <v>498800</v>
      </c>
      <c r="W5" s="4"/>
      <c r="X5" s="4"/>
      <c r="Y5" s="3"/>
      <c r="Z5" s="3">
        <v>0</v>
      </c>
      <c r="AA5" s="3"/>
      <c r="AB5" s="705"/>
      <c r="AC5" s="719">
        <f t="shared" ref="AC5:AC68" si="1">SUM(I5:AB5)</f>
        <v>2600125</v>
      </c>
    </row>
    <row r="6" spans="1:29">
      <c r="A6" s="295" t="s">
        <v>196</v>
      </c>
      <c r="B6" s="288" t="s">
        <v>197</v>
      </c>
      <c r="C6" s="815">
        <f t="shared" si="0"/>
        <v>0</v>
      </c>
      <c r="D6" s="734"/>
      <c r="E6" s="735"/>
      <c r="F6" s="1282"/>
      <c r="G6" s="1283"/>
      <c r="H6" s="8"/>
      <c r="I6" s="4"/>
      <c r="J6" s="4"/>
      <c r="K6" s="4"/>
      <c r="L6" s="4"/>
      <c r="M6" s="4"/>
      <c r="N6" s="4"/>
      <c r="O6" s="4"/>
      <c r="P6" s="4"/>
      <c r="Q6" s="4"/>
      <c r="R6" s="3"/>
      <c r="S6" s="4"/>
      <c r="T6" s="4"/>
      <c r="U6" s="3"/>
      <c r="V6" s="4"/>
      <c r="W6" s="4">
        <v>0</v>
      </c>
      <c r="X6" s="4"/>
      <c r="Y6" s="3"/>
      <c r="Z6" s="3"/>
      <c r="AA6" s="3"/>
      <c r="AB6" s="705"/>
      <c r="AC6" s="719">
        <f t="shared" si="1"/>
        <v>0</v>
      </c>
    </row>
    <row r="7" spans="1:29">
      <c r="A7" s="295" t="s">
        <v>198</v>
      </c>
      <c r="B7" s="288" t="s">
        <v>199</v>
      </c>
      <c r="C7" s="815">
        <f t="shared" si="0"/>
        <v>0</v>
      </c>
      <c r="D7" s="734"/>
      <c r="E7" s="735"/>
      <c r="F7" s="1282"/>
      <c r="G7" s="1283"/>
      <c r="H7" s="8"/>
      <c r="I7" s="4"/>
      <c r="J7" s="4"/>
      <c r="K7" s="4"/>
      <c r="L7" s="4"/>
      <c r="M7" s="4"/>
      <c r="N7" s="4"/>
      <c r="O7" s="4"/>
      <c r="P7" s="4"/>
      <c r="Q7" s="4"/>
      <c r="R7" s="3"/>
      <c r="S7" s="4"/>
      <c r="T7" s="4"/>
      <c r="U7" s="3"/>
      <c r="V7" s="4"/>
      <c r="W7" s="4"/>
      <c r="X7" s="4"/>
      <c r="Y7" s="3"/>
      <c r="Z7" s="3"/>
      <c r="AA7" s="3"/>
      <c r="AB7" s="705"/>
      <c r="AC7" s="719">
        <f t="shared" si="1"/>
        <v>0</v>
      </c>
    </row>
    <row r="8" spans="1:29">
      <c r="A8" s="295" t="s">
        <v>200</v>
      </c>
      <c r="B8" s="288" t="s">
        <v>201</v>
      </c>
      <c r="C8" s="815">
        <f t="shared" si="0"/>
        <v>1426850</v>
      </c>
      <c r="D8" s="734">
        <v>1426850</v>
      </c>
      <c r="E8" s="735"/>
      <c r="F8" s="1282">
        <v>2082432</v>
      </c>
      <c r="G8" s="1283">
        <v>1770399</v>
      </c>
      <c r="H8" s="8"/>
      <c r="I8" s="4">
        <v>1426850</v>
      </c>
      <c r="J8" s="4"/>
      <c r="K8" s="4"/>
      <c r="L8" s="4"/>
      <c r="M8" s="4"/>
      <c r="N8" s="4"/>
      <c r="O8" s="4"/>
      <c r="P8" s="4"/>
      <c r="Q8" s="4"/>
      <c r="R8" s="3"/>
      <c r="S8" s="4"/>
      <c r="T8" s="4"/>
      <c r="U8" s="3"/>
      <c r="V8" s="4"/>
      <c r="W8" s="4"/>
      <c r="X8" s="4"/>
      <c r="Y8" s="3"/>
      <c r="Z8" s="3"/>
      <c r="AA8" s="3"/>
      <c r="AB8" s="705"/>
      <c r="AC8" s="719">
        <f t="shared" si="1"/>
        <v>1426850</v>
      </c>
    </row>
    <row r="9" spans="1:29">
      <c r="A9" s="295" t="s">
        <v>202</v>
      </c>
      <c r="B9" s="288" t="s">
        <v>203</v>
      </c>
      <c r="C9" s="815">
        <f t="shared" si="0"/>
        <v>1561350</v>
      </c>
      <c r="D9" s="734">
        <v>1561350</v>
      </c>
      <c r="E9" s="735">
        <v>1561350</v>
      </c>
      <c r="F9" s="1282">
        <v>1836350</v>
      </c>
      <c r="G9" s="1283">
        <v>1679071</v>
      </c>
      <c r="H9" s="8"/>
      <c r="I9" s="4">
        <v>594800</v>
      </c>
      <c r="J9" s="4"/>
      <c r="K9" s="4"/>
      <c r="L9" s="4"/>
      <c r="M9" s="4"/>
      <c r="N9" s="4"/>
      <c r="O9" s="4"/>
      <c r="P9" s="4"/>
      <c r="Q9" s="4"/>
      <c r="R9" s="3"/>
      <c r="S9" s="4">
        <v>297400</v>
      </c>
      <c r="T9" s="4"/>
      <c r="U9" s="3">
        <v>297400</v>
      </c>
      <c r="V9" s="4">
        <v>371750</v>
      </c>
      <c r="W9" s="4"/>
      <c r="X9" s="4"/>
      <c r="Y9" s="3"/>
      <c r="Z9" s="3"/>
      <c r="AA9" s="3"/>
      <c r="AB9" s="705"/>
      <c r="AC9" s="719">
        <f t="shared" si="1"/>
        <v>1561350</v>
      </c>
    </row>
    <row r="10" spans="1:29">
      <c r="A10" s="295" t="s">
        <v>204</v>
      </c>
      <c r="B10" s="288" t="s">
        <v>205</v>
      </c>
      <c r="C10" s="815">
        <f t="shared" si="0"/>
        <v>466500</v>
      </c>
      <c r="D10" s="734">
        <v>466500</v>
      </c>
      <c r="E10" s="735"/>
      <c r="F10" s="1282">
        <v>516500</v>
      </c>
      <c r="G10" s="1283"/>
      <c r="H10" s="8"/>
      <c r="I10" s="4">
        <v>466500</v>
      </c>
      <c r="J10" s="4"/>
      <c r="K10" s="4"/>
      <c r="L10" s="4"/>
      <c r="M10" s="4"/>
      <c r="N10" s="4"/>
      <c r="O10" s="4"/>
      <c r="P10" s="4"/>
      <c r="Q10" s="4"/>
      <c r="R10" s="3"/>
      <c r="S10" s="4"/>
      <c r="T10" s="9"/>
      <c r="U10" s="3"/>
      <c r="V10" s="4"/>
      <c r="W10" s="4"/>
      <c r="X10" s="4"/>
      <c r="Y10" s="3"/>
      <c r="Z10" s="3"/>
      <c r="AA10" s="10"/>
      <c r="AB10" s="705"/>
      <c r="AC10" s="719">
        <f t="shared" si="1"/>
        <v>466500</v>
      </c>
    </row>
    <row r="11" spans="1:29">
      <c r="A11" s="295" t="s">
        <v>206</v>
      </c>
      <c r="B11" s="288" t="s">
        <v>207</v>
      </c>
      <c r="C11" s="815">
        <f t="shared" si="0"/>
        <v>488000</v>
      </c>
      <c r="D11" s="734">
        <v>488000</v>
      </c>
      <c r="E11" s="735">
        <v>109685</v>
      </c>
      <c r="F11" s="1282">
        <v>488000</v>
      </c>
      <c r="G11" s="1283">
        <v>416640</v>
      </c>
      <c r="H11" s="8"/>
      <c r="I11" s="4">
        <v>120000</v>
      </c>
      <c r="J11" s="4"/>
      <c r="K11" s="4"/>
      <c r="L11" s="4"/>
      <c r="M11" s="4"/>
      <c r="N11" s="4"/>
      <c r="O11" s="4"/>
      <c r="P11" s="4"/>
      <c r="Q11" s="4"/>
      <c r="R11" s="3"/>
      <c r="S11" s="4">
        <v>108000</v>
      </c>
      <c r="T11" s="4"/>
      <c r="U11" s="3">
        <v>260000</v>
      </c>
      <c r="V11" s="4"/>
      <c r="W11" s="4"/>
      <c r="X11" s="4"/>
      <c r="Y11" s="3"/>
      <c r="Z11" s="3"/>
      <c r="AA11" s="3"/>
      <c r="AB11" s="705"/>
      <c r="AC11" s="719">
        <f t="shared" si="1"/>
        <v>488000</v>
      </c>
    </row>
    <row r="12" spans="1:29">
      <c r="A12" s="295" t="s">
        <v>208</v>
      </c>
      <c r="B12" s="288" t="s">
        <v>209</v>
      </c>
      <c r="C12" s="815">
        <f t="shared" si="0"/>
        <v>156000</v>
      </c>
      <c r="D12" s="734">
        <v>156000</v>
      </c>
      <c r="E12" s="735"/>
      <c r="F12" s="1282">
        <v>156000</v>
      </c>
      <c r="G12" s="1283">
        <v>147500</v>
      </c>
      <c r="H12" s="8"/>
      <c r="I12" s="4">
        <v>72000</v>
      </c>
      <c r="J12" s="4"/>
      <c r="K12" s="4"/>
      <c r="L12" s="4"/>
      <c r="M12" s="4"/>
      <c r="N12" s="4"/>
      <c r="O12" s="4"/>
      <c r="P12" s="4"/>
      <c r="Q12" s="4">
        <v>0</v>
      </c>
      <c r="R12" s="3"/>
      <c r="S12" s="4">
        <v>24000</v>
      </c>
      <c r="T12" s="4"/>
      <c r="U12" s="3">
        <v>24000</v>
      </c>
      <c r="V12" s="4">
        <v>36000</v>
      </c>
      <c r="W12" s="4"/>
      <c r="X12" s="4"/>
      <c r="Y12" s="3"/>
      <c r="Z12" s="3"/>
      <c r="AA12" s="3"/>
      <c r="AB12" s="705"/>
      <c r="AC12" s="719">
        <f t="shared" si="1"/>
        <v>156000</v>
      </c>
    </row>
    <row r="13" spans="1:29">
      <c r="A13" s="295" t="s">
        <v>210</v>
      </c>
      <c r="B13" s="288" t="s">
        <v>211</v>
      </c>
      <c r="C13" s="815">
        <f t="shared" si="0"/>
        <v>0</v>
      </c>
      <c r="D13" s="734">
        <v>357000</v>
      </c>
      <c r="E13" s="735">
        <v>312236</v>
      </c>
      <c r="F13" s="1282">
        <v>703400</v>
      </c>
      <c r="G13" s="1283">
        <v>597600</v>
      </c>
      <c r="H13" s="8"/>
      <c r="I13" s="4"/>
      <c r="J13" s="4"/>
      <c r="K13" s="4"/>
      <c r="L13" s="4"/>
      <c r="M13" s="4"/>
      <c r="N13" s="4"/>
      <c r="O13" s="4"/>
      <c r="P13" s="4"/>
      <c r="Q13" s="4"/>
      <c r="R13" s="3"/>
      <c r="S13" s="4"/>
      <c r="T13" s="4"/>
      <c r="U13" s="3">
        <v>0</v>
      </c>
      <c r="V13" s="4"/>
      <c r="W13" s="4"/>
      <c r="X13" s="4"/>
      <c r="Y13" s="3"/>
      <c r="Z13" s="3"/>
      <c r="AA13" s="3"/>
      <c r="AB13" s="705"/>
      <c r="AC13" s="719">
        <f t="shared" si="1"/>
        <v>0</v>
      </c>
    </row>
    <row r="14" spans="1:29" s="352" customFormat="1">
      <c r="A14" s="343" t="s">
        <v>212</v>
      </c>
      <c r="B14" s="361" t="s">
        <v>606</v>
      </c>
      <c r="C14" s="816">
        <f t="shared" si="0"/>
        <v>38461658</v>
      </c>
      <c r="D14" s="736">
        <f>SUM(D4:D13)</f>
        <v>38518658</v>
      </c>
      <c r="E14" s="737">
        <f>SUM(E4:E13)</f>
        <v>18018986</v>
      </c>
      <c r="F14" s="738">
        <f t="shared" ref="F14:G14" si="2">SUM(F4:F13)</f>
        <v>43660640</v>
      </c>
      <c r="G14" s="739">
        <f t="shared" si="2"/>
        <v>42404512</v>
      </c>
      <c r="H14" s="351"/>
      <c r="I14" s="355">
        <f>SUM(I4:I13)</f>
        <v>14199450</v>
      </c>
      <c r="J14" s="355">
        <f t="shared" ref="J14:AB14" si="3">SUM(J4:J13)</f>
        <v>0</v>
      </c>
      <c r="K14" s="355">
        <f t="shared" si="3"/>
        <v>0</v>
      </c>
      <c r="L14" s="355">
        <f t="shared" si="3"/>
        <v>366885</v>
      </c>
      <c r="M14" s="355">
        <f t="shared" si="3"/>
        <v>0</v>
      </c>
      <c r="N14" s="355">
        <f t="shared" si="3"/>
        <v>0</v>
      </c>
      <c r="O14" s="355">
        <f t="shared" si="3"/>
        <v>0</v>
      </c>
      <c r="P14" s="355">
        <f t="shared" si="3"/>
        <v>0</v>
      </c>
      <c r="Q14" s="355">
        <f t="shared" si="3"/>
        <v>0</v>
      </c>
      <c r="R14" s="356">
        <f t="shared" si="3"/>
        <v>0</v>
      </c>
      <c r="S14" s="355">
        <f t="shared" si="3"/>
        <v>8899810</v>
      </c>
      <c r="T14" s="355">
        <f t="shared" si="3"/>
        <v>0</v>
      </c>
      <c r="U14" s="356">
        <f t="shared" si="3"/>
        <v>7908915</v>
      </c>
      <c r="V14" s="355">
        <f t="shared" si="3"/>
        <v>7086598</v>
      </c>
      <c r="W14" s="355">
        <f t="shared" si="3"/>
        <v>0</v>
      </c>
      <c r="X14" s="355">
        <f t="shared" si="3"/>
        <v>0</v>
      </c>
      <c r="Y14" s="356">
        <f t="shared" si="3"/>
        <v>0</v>
      </c>
      <c r="Z14" s="356">
        <f t="shared" si="3"/>
        <v>0</v>
      </c>
      <c r="AA14" s="356">
        <f t="shared" si="3"/>
        <v>0</v>
      </c>
      <c r="AB14" s="706">
        <f t="shared" si="3"/>
        <v>0</v>
      </c>
      <c r="AC14" s="712">
        <f t="shared" si="1"/>
        <v>38461658</v>
      </c>
    </row>
    <row r="15" spans="1:29">
      <c r="A15" s="295" t="s">
        <v>213</v>
      </c>
      <c r="B15" s="288" t="s">
        <v>214</v>
      </c>
      <c r="C15" s="815">
        <f t="shared" si="0"/>
        <v>16334076</v>
      </c>
      <c r="D15" s="734">
        <v>16334076</v>
      </c>
      <c r="E15" s="735">
        <v>6230346</v>
      </c>
      <c r="F15" s="1282">
        <v>19980876</v>
      </c>
      <c r="G15" s="1283">
        <v>19778360</v>
      </c>
      <c r="H15" s="11"/>
      <c r="I15" s="4">
        <v>16334076</v>
      </c>
      <c r="J15" s="4"/>
      <c r="K15" s="4"/>
      <c r="L15" s="4"/>
      <c r="M15" s="4"/>
      <c r="N15" s="4"/>
      <c r="O15" s="4"/>
      <c r="P15" s="4"/>
      <c r="Q15" s="4"/>
      <c r="R15" s="3"/>
      <c r="S15" s="4"/>
      <c r="T15" s="4"/>
      <c r="U15" s="3"/>
      <c r="V15" s="4"/>
      <c r="W15" s="4"/>
      <c r="X15" s="4"/>
      <c r="Y15" s="3"/>
      <c r="Z15" s="3"/>
      <c r="AA15" s="3"/>
      <c r="AB15" s="705"/>
      <c r="AC15" s="719">
        <f t="shared" si="1"/>
        <v>16334076</v>
      </c>
    </row>
    <row r="16" spans="1:29">
      <c r="A16" s="295" t="s">
        <v>215</v>
      </c>
      <c r="B16" s="288" t="s">
        <v>216</v>
      </c>
      <c r="C16" s="815">
        <f t="shared" si="0"/>
        <v>876000</v>
      </c>
      <c r="D16" s="734">
        <v>1220200</v>
      </c>
      <c r="E16" s="735">
        <v>1058336</v>
      </c>
      <c r="F16" s="1282">
        <v>2131919</v>
      </c>
      <c r="G16" s="1283">
        <v>2120200</v>
      </c>
      <c r="H16" s="11"/>
      <c r="I16" s="4"/>
      <c r="J16" s="4">
        <v>876000</v>
      </c>
      <c r="K16" s="4"/>
      <c r="L16" s="4"/>
      <c r="M16" s="4"/>
      <c r="N16" s="4"/>
      <c r="O16" s="4"/>
      <c r="P16" s="4"/>
      <c r="Q16" s="4"/>
      <c r="R16" s="3"/>
      <c r="S16" s="4"/>
      <c r="T16" s="4"/>
      <c r="U16" s="3">
        <v>0</v>
      </c>
      <c r="V16" s="4"/>
      <c r="W16" s="4"/>
      <c r="X16" s="4"/>
      <c r="Y16" s="3"/>
      <c r="Z16" s="3"/>
      <c r="AA16" s="3"/>
      <c r="AB16" s="705"/>
      <c r="AC16" s="719">
        <f t="shared" si="1"/>
        <v>876000</v>
      </c>
    </row>
    <row r="17" spans="1:29">
      <c r="A17" s="295" t="s">
        <v>217</v>
      </c>
      <c r="B17" s="288" t="s">
        <v>218</v>
      </c>
      <c r="C17" s="815">
        <f t="shared" si="0"/>
        <v>486000</v>
      </c>
      <c r="D17" s="734">
        <v>1086000</v>
      </c>
      <c r="E17" s="735">
        <v>600000</v>
      </c>
      <c r="F17" s="1282">
        <v>7683500</v>
      </c>
      <c r="G17" s="1283">
        <v>7021493</v>
      </c>
      <c r="H17" s="11"/>
      <c r="I17" s="4">
        <v>486000</v>
      </c>
      <c r="J17" s="4"/>
      <c r="K17" s="4"/>
      <c r="L17" s="4"/>
      <c r="M17" s="4"/>
      <c r="N17" s="4"/>
      <c r="O17" s="4"/>
      <c r="P17" s="4"/>
      <c r="Q17" s="12"/>
      <c r="R17" s="3"/>
      <c r="S17" s="4"/>
      <c r="T17" s="4"/>
      <c r="U17" s="3"/>
      <c r="V17" s="4"/>
      <c r="W17" s="4"/>
      <c r="X17" s="4"/>
      <c r="Y17" s="3"/>
      <c r="Z17" s="3"/>
      <c r="AA17" s="3"/>
      <c r="AB17" s="705"/>
      <c r="AC17" s="719">
        <f t="shared" si="1"/>
        <v>486000</v>
      </c>
    </row>
    <row r="18" spans="1:29" s="352" customFormat="1">
      <c r="A18" s="343" t="s">
        <v>219</v>
      </c>
      <c r="B18" s="361" t="s">
        <v>607</v>
      </c>
      <c r="C18" s="816">
        <f t="shared" si="0"/>
        <v>17696076</v>
      </c>
      <c r="D18" s="736">
        <f t="shared" ref="D18" si="4">SUM(D15:D17)</f>
        <v>18640276</v>
      </c>
      <c r="E18" s="737">
        <f>SUM(E15:E17)</f>
        <v>7888682</v>
      </c>
      <c r="F18" s="738">
        <f t="shared" ref="F18:G18" si="5">SUM(F15:F17)</f>
        <v>29796295</v>
      </c>
      <c r="G18" s="739">
        <f t="shared" si="5"/>
        <v>28920053</v>
      </c>
      <c r="H18" s="351"/>
      <c r="I18" s="355">
        <f>SUM(I15:I17)</f>
        <v>16820076</v>
      </c>
      <c r="J18" s="355">
        <f t="shared" ref="J18:AB18" si="6">SUM(J15:J17)</f>
        <v>876000</v>
      </c>
      <c r="K18" s="355">
        <f t="shared" si="6"/>
        <v>0</v>
      </c>
      <c r="L18" s="355">
        <f t="shared" si="6"/>
        <v>0</v>
      </c>
      <c r="M18" s="355">
        <f t="shared" si="6"/>
        <v>0</v>
      </c>
      <c r="N18" s="355">
        <f t="shared" si="6"/>
        <v>0</v>
      </c>
      <c r="O18" s="355">
        <f t="shared" si="6"/>
        <v>0</v>
      </c>
      <c r="P18" s="355">
        <f t="shared" si="6"/>
        <v>0</v>
      </c>
      <c r="Q18" s="355">
        <f t="shared" si="6"/>
        <v>0</v>
      </c>
      <c r="R18" s="356">
        <f t="shared" si="6"/>
        <v>0</v>
      </c>
      <c r="S18" s="355">
        <f t="shared" si="6"/>
        <v>0</v>
      </c>
      <c r="T18" s="355">
        <f t="shared" si="6"/>
        <v>0</v>
      </c>
      <c r="U18" s="356">
        <f t="shared" si="6"/>
        <v>0</v>
      </c>
      <c r="V18" s="355">
        <f t="shared" si="6"/>
        <v>0</v>
      </c>
      <c r="W18" s="355">
        <f t="shared" si="6"/>
        <v>0</v>
      </c>
      <c r="X18" s="355">
        <f t="shared" si="6"/>
        <v>0</v>
      </c>
      <c r="Y18" s="356">
        <f t="shared" si="6"/>
        <v>0</v>
      </c>
      <c r="Z18" s="356">
        <f t="shared" si="6"/>
        <v>0</v>
      </c>
      <c r="AA18" s="356">
        <f t="shared" si="6"/>
        <v>0</v>
      </c>
      <c r="AB18" s="706">
        <f t="shared" si="6"/>
        <v>0</v>
      </c>
      <c r="AC18" s="712">
        <f t="shared" si="1"/>
        <v>17696076</v>
      </c>
    </row>
    <row r="19" spans="1:29" s="18" customFormat="1">
      <c r="A19" s="344" t="s">
        <v>5</v>
      </c>
      <c r="B19" s="363" t="s">
        <v>220</v>
      </c>
      <c r="C19" s="817">
        <f t="shared" si="0"/>
        <v>56157734</v>
      </c>
      <c r="D19" s="740">
        <f>SUM(D14,D18)</f>
        <v>57158934</v>
      </c>
      <c r="E19" s="741">
        <f t="shared" ref="E19:G19" si="7">SUM(E14,E18)</f>
        <v>25907668</v>
      </c>
      <c r="F19" s="742">
        <f t="shared" si="7"/>
        <v>73456935</v>
      </c>
      <c r="G19" s="743">
        <f t="shared" si="7"/>
        <v>71324565</v>
      </c>
      <c r="H19" s="8"/>
      <c r="I19" s="357">
        <f>SUM(I14,I18)</f>
        <v>31019526</v>
      </c>
      <c r="J19" s="357">
        <f t="shared" ref="J19:AB19" si="8">SUM(J14,J18)</f>
        <v>876000</v>
      </c>
      <c r="K19" s="357">
        <f t="shared" si="8"/>
        <v>0</v>
      </c>
      <c r="L19" s="357">
        <f t="shared" si="8"/>
        <v>366885</v>
      </c>
      <c r="M19" s="357">
        <f t="shared" si="8"/>
        <v>0</v>
      </c>
      <c r="N19" s="357">
        <f t="shared" si="8"/>
        <v>0</v>
      </c>
      <c r="O19" s="357">
        <f t="shared" si="8"/>
        <v>0</v>
      </c>
      <c r="P19" s="357">
        <f t="shared" si="8"/>
        <v>0</v>
      </c>
      <c r="Q19" s="357">
        <f t="shared" si="8"/>
        <v>0</v>
      </c>
      <c r="R19" s="358">
        <f t="shared" si="8"/>
        <v>0</v>
      </c>
      <c r="S19" s="357">
        <f t="shared" si="8"/>
        <v>8899810</v>
      </c>
      <c r="T19" s="357">
        <f t="shared" si="8"/>
        <v>0</v>
      </c>
      <c r="U19" s="358">
        <f t="shared" si="8"/>
        <v>7908915</v>
      </c>
      <c r="V19" s="357">
        <f t="shared" si="8"/>
        <v>7086598</v>
      </c>
      <c r="W19" s="357">
        <f t="shared" si="8"/>
        <v>0</v>
      </c>
      <c r="X19" s="357">
        <f t="shared" si="8"/>
        <v>0</v>
      </c>
      <c r="Y19" s="358">
        <f t="shared" si="8"/>
        <v>0</v>
      </c>
      <c r="Z19" s="358">
        <f t="shared" si="8"/>
        <v>0</v>
      </c>
      <c r="AA19" s="358">
        <f t="shared" si="8"/>
        <v>0</v>
      </c>
      <c r="AB19" s="707">
        <f t="shared" si="8"/>
        <v>0</v>
      </c>
      <c r="AC19" s="713">
        <f t="shared" si="1"/>
        <v>56157734</v>
      </c>
    </row>
    <row r="20" spans="1:29">
      <c r="A20" s="295" t="s">
        <v>221</v>
      </c>
      <c r="B20" s="288" t="s">
        <v>222</v>
      </c>
      <c r="C20" s="815">
        <f t="shared" si="0"/>
        <v>10273565</v>
      </c>
      <c r="D20" s="734">
        <v>10468799</v>
      </c>
      <c r="E20" s="735">
        <v>6544047</v>
      </c>
      <c r="F20" s="1282">
        <v>14687774</v>
      </c>
      <c r="G20" s="1283">
        <v>14278691</v>
      </c>
      <c r="H20" s="8"/>
      <c r="I20" s="4">
        <v>5775418</v>
      </c>
      <c r="J20" s="4">
        <v>170820</v>
      </c>
      <c r="K20" s="4"/>
      <c r="L20" s="4">
        <v>55033</v>
      </c>
      <c r="M20" s="4"/>
      <c r="N20" s="4"/>
      <c r="O20" s="4"/>
      <c r="P20" s="4"/>
      <c r="Q20" s="4">
        <v>0</v>
      </c>
      <c r="R20" s="3"/>
      <c r="S20" s="4">
        <v>1529354</v>
      </c>
      <c r="T20" s="4"/>
      <c r="U20" s="3">
        <v>1433545</v>
      </c>
      <c r="V20" s="4">
        <v>1309395</v>
      </c>
      <c r="W20" s="4"/>
      <c r="X20" s="4"/>
      <c r="Y20" s="3"/>
      <c r="Z20" s="3"/>
      <c r="AA20" s="3"/>
      <c r="AB20" s="705"/>
      <c r="AC20" s="719">
        <f t="shared" si="1"/>
        <v>10273565</v>
      </c>
    </row>
    <row r="21" spans="1:29">
      <c r="A21" s="295" t="s">
        <v>223</v>
      </c>
      <c r="B21" s="288" t="s">
        <v>224</v>
      </c>
      <c r="C21" s="815">
        <f t="shared" si="0"/>
        <v>377376</v>
      </c>
      <c r="D21" s="734">
        <v>377376</v>
      </c>
      <c r="E21" s="735"/>
      <c r="F21" s="1282">
        <v>100000</v>
      </c>
      <c r="G21" s="1283">
        <v>58436</v>
      </c>
      <c r="H21" s="8"/>
      <c r="I21" s="4">
        <v>205628</v>
      </c>
      <c r="J21" s="4"/>
      <c r="K21" s="4"/>
      <c r="L21" s="4"/>
      <c r="M21" s="4"/>
      <c r="N21" s="4"/>
      <c r="O21" s="4"/>
      <c r="P21" s="4"/>
      <c r="Q21" s="4">
        <v>0</v>
      </c>
      <c r="R21" s="3"/>
      <c r="S21" s="4">
        <v>57992</v>
      </c>
      <c r="T21" s="4"/>
      <c r="U21" s="3">
        <v>57993</v>
      </c>
      <c r="V21" s="4">
        <v>55763</v>
      </c>
      <c r="W21" s="4"/>
      <c r="X21" s="4"/>
      <c r="Y21" s="3"/>
      <c r="Z21" s="3"/>
      <c r="AA21" s="3"/>
      <c r="AB21" s="705"/>
      <c r="AC21" s="719">
        <f t="shared" si="1"/>
        <v>377376</v>
      </c>
    </row>
    <row r="22" spans="1:29">
      <c r="A22" s="295" t="s">
        <v>225</v>
      </c>
      <c r="B22" s="288" t="s">
        <v>226</v>
      </c>
      <c r="C22" s="815">
        <f t="shared" si="0"/>
        <v>200000</v>
      </c>
      <c r="D22" s="734">
        <v>200000</v>
      </c>
      <c r="E22" s="735"/>
      <c r="F22" s="1282">
        <v>200000</v>
      </c>
      <c r="G22" s="1283">
        <v>148722</v>
      </c>
      <c r="H22" s="8"/>
      <c r="I22" s="4">
        <v>200000</v>
      </c>
      <c r="J22" s="4"/>
      <c r="K22" s="4"/>
      <c r="L22" s="4"/>
      <c r="M22" s="4"/>
      <c r="N22" s="4"/>
      <c r="O22" s="4"/>
      <c r="P22" s="4"/>
      <c r="Q22" s="4"/>
      <c r="R22" s="3"/>
      <c r="S22" s="4"/>
      <c r="T22" s="4"/>
      <c r="U22" s="3">
        <v>0</v>
      </c>
      <c r="V22" s="4"/>
      <c r="W22" s="4"/>
      <c r="X22" s="4"/>
      <c r="Y22" s="3"/>
      <c r="Z22" s="3"/>
      <c r="AA22" s="3"/>
      <c r="AB22" s="705"/>
      <c r="AC22" s="719">
        <f t="shared" si="1"/>
        <v>200000</v>
      </c>
    </row>
    <row r="23" spans="1:29">
      <c r="A23" s="295" t="s">
        <v>227</v>
      </c>
      <c r="B23" s="288" t="s">
        <v>228</v>
      </c>
      <c r="C23" s="815">
        <f t="shared" si="0"/>
        <v>273236</v>
      </c>
      <c r="D23" s="734">
        <v>273236</v>
      </c>
      <c r="E23" s="735"/>
      <c r="F23" s="1282">
        <v>100000</v>
      </c>
      <c r="G23" s="1283">
        <v>17658</v>
      </c>
      <c r="H23" s="8"/>
      <c r="I23" s="4">
        <v>111525</v>
      </c>
      <c r="J23" s="4"/>
      <c r="K23" s="4"/>
      <c r="L23" s="4"/>
      <c r="M23" s="4"/>
      <c r="N23" s="4"/>
      <c r="O23" s="4"/>
      <c r="P23" s="4"/>
      <c r="Q23" s="4">
        <v>0</v>
      </c>
      <c r="R23" s="3"/>
      <c r="S23" s="4">
        <v>44610</v>
      </c>
      <c r="T23" s="4"/>
      <c r="U23" s="3">
        <v>44610</v>
      </c>
      <c r="V23" s="4">
        <v>72491</v>
      </c>
      <c r="W23" s="4"/>
      <c r="X23" s="4"/>
      <c r="Y23" s="3">
        <v>0</v>
      </c>
      <c r="Z23" s="3"/>
      <c r="AA23" s="3"/>
      <c r="AB23" s="705"/>
      <c r="AC23" s="719">
        <f t="shared" si="1"/>
        <v>273236</v>
      </c>
    </row>
    <row r="24" spans="1:29" s="18" customFormat="1">
      <c r="A24" s="344" t="s">
        <v>9</v>
      </c>
      <c r="B24" s="363" t="s">
        <v>229</v>
      </c>
      <c r="C24" s="817">
        <f t="shared" si="0"/>
        <v>11124177</v>
      </c>
      <c r="D24" s="740">
        <f t="shared" ref="D24:G24" si="9">SUM(D20:D23)</f>
        <v>11319411</v>
      </c>
      <c r="E24" s="741">
        <f t="shared" si="9"/>
        <v>6544047</v>
      </c>
      <c r="F24" s="742">
        <f t="shared" si="9"/>
        <v>15087774</v>
      </c>
      <c r="G24" s="743">
        <f t="shared" si="9"/>
        <v>14503507</v>
      </c>
      <c r="H24" s="8"/>
      <c r="I24" s="357">
        <f>SUM(I20:I23)</f>
        <v>6292571</v>
      </c>
      <c r="J24" s="357">
        <f t="shared" ref="J24:AB24" si="10">SUM(J20:J23)</f>
        <v>170820</v>
      </c>
      <c r="K24" s="357">
        <f t="shared" si="10"/>
        <v>0</v>
      </c>
      <c r="L24" s="357">
        <f t="shared" si="10"/>
        <v>55033</v>
      </c>
      <c r="M24" s="357">
        <f t="shared" si="10"/>
        <v>0</v>
      </c>
      <c r="N24" s="357">
        <f t="shared" si="10"/>
        <v>0</v>
      </c>
      <c r="O24" s="357">
        <f t="shared" si="10"/>
        <v>0</v>
      </c>
      <c r="P24" s="357">
        <f t="shared" si="10"/>
        <v>0</v>
      </c>
      <c r="Q24" s="357">
        <f t="shared" si="10"/>
        <v>0</v>
      </c>
      <c r="R24" s="358">
        <f t="shared" si="10"/>
        <v>0</v>
      </c>
      <c r="S24" s="357">
        <f t="shared" si="10"/>
        <v>1631956</v>
      </c>
      <c r="T24" s="357">
        <f t="shared" si="10"/>
        <v>0</v>
      </c>
      <c r="U24" s="358">
        <f t="shared" si="10"/>
        <v>1536148</v>
      </c>
      <c r="V24" s="357">
        <f t="shared" si="10"/>
        <v>1437649</v>
      </c>
      <c r="W24" s="357">
        <f t="shared" si="10"/>
        <v>0</v>
      </c>
      <c r="X24" s="357">
        <f t="shared" si="10"/>
        <v>0</v>
      </c>
      <c r="Y24" s="358">
        <f t="shared" si="10"/>
        <v>0</v>
      </c>
      <c r="Z24" s="358">
        <f t="shared" si="10"/>
        <v>0</v>
      </c>
      <c r="AA24" s="358">
        <f t="shared" si="10"/>
        <v>0</v>
      </c>
      <c r="AB24" s="707">
        <f t="shared" si="10"/>
        <v>0</v>
      </c>
      <c r="AC24" s="713">
        <f t="shared" si="1"/>
        <v>11124177</v>
      </c>
    </row>
    <row r="25" spans="1:29">
      <c r="A25" s="295" t="s">
        <v>230</v>
      </c>
      <c r="B25" s="288" t="s">
        <v>231</v>
      </c>
      <c r="C25" s="815">
        <f t="shared" si="0"/>
        <v>1000000</v>
      </c>
      <c r="D25" s="744">
        <v>1000000</v>
      </c>
      <c r="E25" s="745">
        <v>735495</v>
      </c>
      <c r="F25" s="1284">
        <v>1043997</v>
      </c>
      <c r="G25" s="1285">
        <v>1043997</v>
      </c>
      <c r="H25" s="8"/>
      <c r="I25" s="3"/>
      <c r="J25" s="3"/>
      <c r="K25" s="3"/>
      <c r="L25" s="3"/>
      <c r="M25" s="3"/>
      <c r="N25" s="3"/>
      <c r="O25" s="3"/>
      <c r="P25" s="3">
        <v>0</v>
      </c>
      <c r="Q25" s="3"/>
      <c r="R25" s="3"/>
      <c r="S25" s="3">
        <v>1000000</v>
      </c>
      <c r="T25" s="3"/>
      <c r="U25" s="3"/>
      <c r="V25" s="3"/>
      <c r="W25" s="3"/>
      <c r="X25" s="3"/>
      <c r="Y25" s="3"/>
      <c r="Z25" s="3"/>
      <c r="AA25" s="3"/>
      <c r="AB25" s="708"/>
      <c r="AC25" s="715">
        <f t="shared" si="1"/>
        <v>1000000</v>
      </c>
    </row>
    <row r="26" spans="1:29">
      <c r="A26" s="295" t="s">
        <v>232</v>
      </c>
      <c r="B26" s="288" t="s">
        <v>233</v>
      </c>
      <c r="C26" s="815">
        <f t="shared" si="0"/>
        <v>520000</v>
      </c>
      <c r="D26" s="744">
        <v>550000</v>
      </c>
      <c r="E26" s="745">
        <v>353770</v>
      </c>
      <c r="F26" s="1284">
        <v>911619</v>
      </c>
      <c r="G26" s="1285">
        <v>911619</v>
      </c>
      <c r="H26" s="8"/>
      <c r="I26" s="3">
        <v>300000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>
        <v>150000</v>
      </c>
      <c r="V26" s="3"/>
      <c r="W26" s="3"/>
      <c r="X26" s="3"/>
      <c r="Y26" s="3"/>
      <c r="Z26" s="3"/>
      <c r="AA26" s="3">
        <v>70000</v>
      </c>
      <c r="AB26" s="708"/>
      <c r="AC26" s="715">
        <f t="shared" si="1"/>
        <v>520000</v>
      </c>
    </row>
    <row r="27" spans="1:29">
      <c r="A27" s="402" t="s">
        <v>234</v>
      </c>
      <c r="B27" s="422" t="s">
        <v>235</v>
      </c>
      <c r="C27" s="818">
        <f t="shared" si="0"/>
        <v>1550000</v>
      </c>
      <c r="D27" s="746">
        <f t="shared" ref="D27:G27" si="11">SUM(D25:D26)</f>
        <v>1550000</v>
      </c>
      <c r="E27" s="747">
        <f t="shared" si="11"/>
        <v>1089265</v>
      </c>
      <c r="F27" s="748">
        <f t="shared" si="11"/>
        <v>1955616</v>
      </c>
      <c r="G27" s="749">
        <f t="shared" si="11"/>
        <v>1955616</v>
      </c>
      <c r="H27" s="8"/>
      <c r="I27" s="728">
        <f>SUM(I25:I26)</f>
        <v>300000</v>
      </c>
      <c r="J27" s="728">
        <f t="shared" ref="J27:AB27" si="12">SUM(J25:J26)</f>
        <v>0</v>
      </c>
      <c r="K27" s="728">
        <f t="shared" si="12"/>
        <v>0</v>
      </c>
      <c r="L27" s="728">
        <f t="shared" si="12"/>
        <v>0</v>
      </c>
      <c r="M27" s="728">
        <f t="shared" si="12"/>
        <v>0</v>
      </c>
      <c r="N27" s="728">
        <f t="shared" si="12"/>
        <v>0</v>
      </c>
      <c r="O27" s="728">
        <f t="shared" si="12"/>
        <v>0</v>
      </c>
      <c r="P27" s="728">
        <f t="shared" si="12"/>
        <v>0</v>
      </c>
      <c r="Q27" s="728">
        <f t="shared" si="12"/>
        <v>0</v>
      </c>
      <c r="R27" s="728">
        <f t="shared" si="12"/>
        <v>0</v>
      </c>
      <c r="S27" s="728">
        <f t="shared" si="12"/>
        <v>1000000</v>
      </c>
      <c r="T27" s="728">
        <f t="shared" si="12"/>
        <v>0</v>
      </c>
      <c r="U27" s="728">
        <f t="shared" si="12"/>
        <v>150000</v>
      </c>
      <c r="V27" s="728">
        <f t="shared" si="12"/>
        <v>0</v>
      </c>
      <c r="W27" s="728">
        <f t="shared" si="12"/>
        <v>0</v>
      </c>
      <c r="X27" s="728">
        <f t="shared" si="12"/>
        <v>0</v>
      </c>
      <c r="Y27" s="728">
        <f t="shared" si="12"/>
        <v>0</v>
      </c>
      <c r="Z27" s="728">
        <f t="shared" si="12"/>
        <v>0</v>
      </c>
      <c r="AA27" s="728">
        <v>100000</v>
      </c>
      <c r="AB27" s="729">
        <f t="shared" si="12"/>
        <v>0</v>
      </c>
      <c r="AC27" s="730">
        <f t="shared" si="1"/>
        <v>1550000</v>
      </c>
    </row>
    <row r="28" spans="1:29">
      <c r="A28" s="295" t="s">
        <v>236</v>
      </c>
      <c r="B28" s="288" t="s">
        <v>237</v>
      </c>
      <c r="C28" s="815">
        <f t="shared" si="0"/>
        <v>0</v>
      </c>
      <c r="D28" s="744"/>
      <c r="E28" s="745"/>
      <c r="F28" s="1284">
        <v>275167</v>
      </c>
      <c r="G28" s="1285">
        <v>275167</v>
      </c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08"/>
      <c r="AC28" s="715">
        <f t="shared" si="1"/>
        <v>0</v>
      </c>
    </row>
    <row r="29" spans="1:29">
      <c r="A29" s="295" t="s">
        <v>238</v>
      </c>
      <c r="B29" s="288" t="s">
        <v>239</v>
      </c>
      <c r="C29" s="815">
        <f t="shared" si="0"/>
        <v>260000</v>
      </c>
      <c r="D29" s="744">
        <v>300000</v>
      </c>
      <c r="E29" s="745">
        <v>362462</v>
      </c>
      <c r="F29" s="1284">
        <v>928323</v>
      </c>
      <c r="G29" s="1285">
        <v>928323</v>
      </c>
      <c r="H29" s="8"/>
      <c r="I29" s="3">
        <v>160000</v>
      </c>
      <c r="J29" s="3"/>
      <c r="K29" s="3"/>
      <c r="L29" s="3"/>
      <c r="M29" s="3"/>
      <c r="N29" s="3"/>
      <c r="O29" s="3"/>
      <c r="P29" s="3"/>
      <c r="Q29" s="3"/>
      <c r="R29" s="3"/>
      <c r="S29" s="3">
        <v>50000</v>
      </c>
      <c r="T29" s="3"/>
      <c r="U29" s="3">
        <v>20000</v>
      </c>
      <c r="V29" s="3">
        <v>30000</v>
      </c>
      <c r="W29" s="3"/>
      <c r="X29" s="3"/>
      <c r="Y29" s="3"/>
      <c r="Z29" s="3"/>
      <c r="AA29" s="3"/>
      <c r="AB29" s="708"/>
      <c r="AC29" s="715">
        <f t="shared" si="1"/>
        <v>260000</v>
      </c>
    </row>
    <row r="30" spans="1:29">
      <c r="A30" s="295" t="s">
        <v>298</v>
      </c>
      <c r="B30" s="288" t="s">
        <v>241</v>
      </c>
      <c r="C30" s="815">
        <f t="shared" si="0"/>
        <v>50000</v>
      </c>
      <c r="D30" s="744">
        <v>80000</v>
      </c>
      <c r="E30" s="745"/>
      <c r="F30" s="1284">
        <v>317514</v>
      </c>
      <c r="G30" s="1285">
        <v>317514</v>
      </c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>
        <v>50000</v>
      </c>
      <c r="W30" s="3"/>
      <c r="X30" s="3"/>
      <c r="Y30" s="3"/>
      <c r="Z30" s="3"/>
      <c r="AA30" s="3"/>
      <c r="AB30" s="708"/>
      <c r="AC30" s="715">
        <f t="shared" si="1"/>
        <v>50000</v>
      </c>
    </row>
    <row r="31" spans="1:29">
      <c r="A31" s="295" t="s">
        <v>242</v>
      </c>
      <c r="B31" s="288" t="s">
        <v>243</v>
      </c>
      <c r="C31" s="815">
        <f t="shared" si="0"/>
        <v>950000</v>
      </c>
      <c r="D31" s="744">
        <v>950000</v>
      </c>
      <c r="E31" s="745">
        <v>850677</v>
      </c>
      <c r="F31" s="1284">
        <v>1065330</v>
      </c>
      <c r="G31" s="1285">
        <v>1065330</v>
      </c>
      <c r="H31" s="8"/>
      <c r="I31" s="3"/>
      <c r="J31" s="3"/>
      <c r="K31" s="3"/>
      <c r="L31" s="3"/>
      <c r="M31" s="3"/>
      <c r="N31" s="3"/>
      <c r="O31" s="3"/>
      <c r="P31" s="3">
        <v>800000</v>
      </c>
      <c r="Q31" s="3">
        <v>150000</v>
      </c>
      <c r="R31" s="3"/>
      <c r="S31" s="3"/>
      <c r="T31" s="3"/>
      <c r="U31" s="3"/>
      <c r="V31" s="3"/>
      <c r="W31" s="3"/>
      <c r="X31" s="3"/>
      <c r="Y31" s="3">
        <v>0</v>
      </c>
      <c r="Z31" s="3">
        <v>0</v>
      </c>
      <c r="AA31" s="3"/>
      <c r="AB31" s="708"/>
      <c r="AC31" s="715">
        <f t="shared" si="1"/>
        <v>950000</v>
      </c>
    </row>
    <row r="32" spans="1:29">
      <c r="A32" s="295" t="s">
        <v>244</v>
      </c>
      <c r="B32" s="288" t="s">
        <v>245</v>
      </c>
      <c r="C32" s="815">
        <f t="shared" si="0"/>
        <v>950000</v>
      </c>
      <c r="D32" s="744">
        <v>950000</v>
      </c>
      <c r="E32" s="745">
        <v>200000</v>
      </c>
      <c r="F32" s="1284">
        <v>1254160</v>
      </c>
      <c r="G32" s="1285">
        <v>1254160</v>
      </c>
      <c r="H32" s="8"/>
      <c r="I32" s="3">
        <v>300000</v>
      </c>
      <c r="J32" s="3"/>
      <c r="K32" s="3"/>
      <c r="L32" s="3"/>
      <c r="M32" s="3"/>
      <c r="N32" s="3"/>
      <c r="O32" s="3"/>
      <c r="P32" s="3"/>
      <c r="Q32" s="3"/>
      <c r="R32" s="3"/>
      <c r="S32" s="3">
        <v>200000</v>
      </c>
      <c r="T32" s="3"/>
      <c r="U32" s="3">
        <v>200000</v>
      </c>
      <c r="V32" s="3">
        <v>250000</v>
      </c>
      <c r="W32" s="3"/>
      <c r="X32" s="3"/>
      <c r="Y32" s="3"/>
      <c r="Z32" s="3"/>
      <c r="AA32" s="3"/>
      <c r="AB32" s="708"/>
      <c r="AC32" s="715">
        <f t="shared" si="1"/>
        <v>950000</v>
      </c>
    </row>
    <row r="33" spans="1:29">
      <c r="A33" s="295" t="s">
        <v>246</v>
      </c>
      <c r="B33" s="288" t="s">
        <v>247</v>
      </c>
      <c r="C33" s="815">
        <f t="shared" si="0"/>
        <v>1650000</v>
      </c>
      <c r="D33" s="744">
        <v>1650000</v>
      </c>
      <c r="E33" s="745">
        <v>1883804</v>
      </c>
      <c r="F33" s="1284">
        <v>5473946</v>
      </c>
      <c r="G33" s="1285">
        <v>5144220</v>
      </c>
      <c r="H33" s="8"/>
      <c r="I33" s="3">
        <v>1200000</v>
      </c>
      <c r="J33" s="3"/>
      <c r="K33" s="3"/>
      <c r="L33" s="3">
        <v>0</v>
      </c>
      <c r="M33" s="3">
        <v>0</v>
      </c>
      <c r="N33" s="3"/>
      <c r="O33" s="3"/>
      <c r="P33" s="3">
        <v>0</v>
      </c>
      <c r="Q33" s="3">
        <v>0</v>
      </c>
      <c r="R33" s="3">
        <v>0</v>
      </c>
      <c r="S33" s="3"/>
      <c r="T33" s="3"/>
      <c r="U33" s="3">
        <v>50000</v>
      </c>
      <c r="V33" s="3">
        <v>400000</v>
      </c>
      <c r="W33" s="3"/>
      <c r="X33" s="3"/>
      <c r="Y33" s="3">
        <v>0</v>
      </c>
      <c r="Z33" s="3"/>
      <c r="AA33" s="3"/>
      <c r="AB33" s="708"/>
      <c r="AC33" s="715">
        <f t="shared" si="1"/>
        <v>1650000</v>
      </c>
    </row>
    <row r="34" spans="1:29">
      <c r="A34" s="402" t="s">
        <v>240</v>
      </c>
      <c r="B34" s="422" t="s">
        <v>608</v>
      </c>
      <c r="C34" s="818">
        <f t="shared" si="0"/>
        <v>3860000</v>
      </c>
      <c r="D34" s="746">
        <f t="shared" ref="D34:G34" si="13">SUM(D28:D33)</f>
        <v>3930000</v>
      </c>
      <c r="E34" s="747">
        <f t="shared" si="13"/>
        <v>3296943</v>
      </c>
      <c r="F34" s="748">
        <f t="shared" si="13"/>
        <v>9314440</v>
      </c>
      <c r="G34" s="749">
        <f t="shared" si="13"/>
        <v>8984714</v>
      </c>
      <c r="H34" s="11"/>
      <c r="I34" s="728">
        <f>SUM(I28:I33)</f>
        <v>1660000</v>
      </c>
      <c r="J34" s="728">
        <f t="shared" ref="J34:AB34" si="14">SUM(J28:J33)</f>
        <v>0</v>
      </c>
      <c r="K34" s="728">
        <f t="shared" si="14"/>
        <v>0</v>
      </c>
      <c r="L34" s="728">
        <f t="shared" si="14"/>
        <v>0</v>
      </c>
      <c r="M34" s="728">
        <f t="shared" si="14"/>
        <v>0</v>
      </c>
      <c r="N34" s="728">
        <f t="shared" si="14"/>
        <v>0</v>
      </c>
      <c r="O34" s="728">
        <f t="shared" si="14"/>
        <v>0</v>
      </c>
      <c r="P34" s="728">
        <f t="shared" si="14"/>
        <v>800000</v>
      </c>
      <c r="Q34" s="728">
        <f t="shared" si="14"/>
        <v>150000</v>
      </c>
      <c r="R34" s="728">
        <f t="shared" si="14"/>
        <v>0</v>
      </c>
      <c r="S34" s="728">
        <f t="shared" si="14"/>
        <v>250000</v>
      </c>
      <c r="T34" s="728">
        <f t="shared" si="14"/>
        <v>0</v>
      </c>
      <c r="U34" s="728">
        <f t="shared" si="14"/>
        <v>270000</v>
      </c>
      <c r="V34" s="728">
        <f t="shared" si="14"/>
        <v>730000</v>
      </c>
      <c r="W34" s="728">
        <f t="shared" si="14"/>
        <v>0</v>
      </c>
      <c r="X34" s="728">
        <f t="shared" si="14"/>
        <v>0</v>
      </c>
      <c r="Y34" s="728">
        <f t="shared" si="14"/>
        <v>0</v>
      </c>
      <c r="Z34" s="728">
        <f t="shared" si="14"/>
        <v>0</v>
      </c>
      <c r="AA34" s="728">
        <f t="shared" si="14"/>
        <v>0</v>
      </c>
      <c r="AB34" s="729">
        <f t="shared" si="14"/>
        <v>0</v>
      </c>
      <c r="AC34" s="730">
        <f t="shared" si="1"/>
        <v>3860000</v>
      </c>
    </row>
    <row r="35" spans="1:29" s="352" customFormat="1">
      <c r="A35" s="343" t="s">
        <v>248</v>
      </c>
      <c r="B35" s="362" t="s">
        <v>611</v>
      </c>
      <c r="C35" s="816">
        <f t="shared" si="0"/>
        <v>5480000</v>
      </c>
      <c r="D35" s="750">
        <f t="shared" ref="D35:G35" si="15">SUM(D34,D27)</f>
        <v>5480000</v>
      </c>
      <c r="E35" s="751">
        <f t="shared" si="15"/>
        <v>4386208</v>
      </c>
      <c r="F35" s="752">
        <f t="shared" si="15"/>
        <v>11270056</v>
      </c>
      <c r="G35" s="753">
        <f t="shared" si="15"/>
        <v>10940330</v>
      </c>
      <c r="H35" s="351"/>
      <c r="I35" s="356">
        <f t="shared" ref="I35:AB35" si="16">SUM(I34,I27)</f>
        <v>1960000</v>
      </c>
      <c r="J35" s="356">
        <f t="shared" si="16"/>
        <v>0</v>
      </c>
      <c r="K35" s="356">
        <f t="shared" si="16"/>
        <v>0</v>
      </c>
      <c r="L35" s="356">
        <f t="shared" si="16"/>
        <v>0</v>
      </c>
      <c r="M35" s="356">
        <f t="shared" si="16"/>
        <v>0</v>
      </c>
      <c r="N35" s="356">
        <f t="shared" si="16"/>
        <v>0</v>
      </c>
      <c r="O35" s="356">
        <f t="shared" si="16"/>
        <v>0</v>
      </c>
      <c r="P35" s="356">
        <f t="shared" si="16"/>
        <v>800000</v>
      </c>
      <c r="Q35" s="356">
        <f t="shared" si="16"/>
        <v>150000</v>
      </c>
      <c r="R35" s="356">
        <f t="shared" si="16"/>
        <v>0</v>
      </c>
      <c r="S35" s="356">
        <f t="shared" si="16"/>
        <v>1250000</v>
      </c>
      <c r="T35" s="356">
        <f t="shared" si="16"/>
        <v>0</v>
      </c>
      <c r="U35" s="356">
        <f t="shared" si="16"/>
        <v>420000</v>
      </c>
      <c r="V35" s="356">
        <f t="shared" si="16"/>
        <v>730000</v>
      </c>
      <c r="W35" s="356">
        <f t="shared" si="16"/>
        <v>0</v>
      </c>
      <c r="X35" s="356">
        <f t="shared" si="16"/>
        <v>0</v>
      </c>
      <c r="Y35" s="356">
        <f t="shared" si="16"/>
        <v>0</v>
      </c>
      <c r="Z35" s="356">
        <f t="shared" si="16"/>
        <v>0</v>
      </c>
      <c r="AA35" s="356">
        <f>SUM(AA26:AA34)</f>
        <v>170000</v>
      </c>
      <c r="AB35" s="709">
        <f t="shared" si="16"/>
        <v>0</v>
      </c>
      <c r="AC35" s="714">
        <f t="shared" si="1"/>
        <v>5480000</v>
      </c>
    </row>
    <row r="36" spans="1:29">
      <c r="A36" s="295" t="s">
        <v>249</v>
      </c>
      <c r="B36" s="288" t="s">
        <v>250</v>
      </c>
      <c r="C36" s="815">
        <f t="shared" si="0"/>
        <v>400000</v>
      </c>
      <c r="D36" s="734">
        <v>400000</v>
      </c>
      <c r="E36" s="735">
        <v>339066</v>
      </c>
      <c r="F36" s="1282">
        <v>900000</v>
      </c>
      <c r="G36" s="1283">
        <v>513606</v>
      </c>
      <c r="H36" s="8"/>
      <c r="I36" s="4">
        <v>400000</v>
      </c>
      <c r="J36" s="4"/>
      <c r="K36" s="4"/>
      <c r="L36" s="4"/>
      <c r="M36" s="4"/>
      <c r="N36" s="4"/>
      <c r="O36" s="4"/>
      <c r="P36" s="4"/>
      <c r="Q36" s="4"/>
      <c r="R36" s="3"/>
      <c r="S36" s="4"/>
      <c r="T36" s="4"/>
      <c r="U36" s="3">
        <v>0</v>
      </c>
      <c r="V36" s="4"/>
      <c r="W36" s="4"/>
      <c r="X36" s="4"/>
      <c r="Y36" s="3">
        <v>0</v>
      </c>
      <c r="Z36" s="3">
        <v>0</v>
      </c>
      <c r="AA36" s="3"/>
      <c r="AB36" s="705"/>
      <c r="AC36" s="715">
        <f t="shared" si="1"/>
        <v>400000</v>
      </c>
    </row>
    <row r="37" spans="1:29">
      <c r="A37" s="295" t="s">
        <v>251</v>
      </c>
      <c r="B37" s="288" t="s">
        <v>252</v>
      </c>
      <c r="C37" s="815">
        <f t="shared" si="0"/>
        <v>1540000</v>
      </c>
      <c r="D37" s="734">
        <v>1540000</v>
      </c>
      <c r="E37" s="735">
        <v>648744</v>
      </c>
      <c r="F37" s="1282">
        <v>1585720</v>
      </c>
      <c r="G37" s="1283">
        <v>1284866</v>
      </c>
      <c r="H37" s="8"/>
      <c r="I37" s="4">
        <v>800000</v>
      </c>
      <c r="J37" s="4"/>
      <c r="K37" s="4"/>
      <c r="L37" s="4"/>
      <c r="M37" s="4"/>
      <c r="N37" s="4"/>
      <c r="O37" s="4"/>
      <c r="P37" s="4"/>
      <c r="Q37" s="4">
        <v>60000</v>
      </c>
      <c r="R37" s="3">
        <v>150000</v>
      </c>
      <c r="S37" s="4">
        <v>50000</v>
      </c>
      <c r="T37" s="4"/>
      <c r="U37" s="3">
        <v>100000</v>
      </c>
      <c r="V37" s="4">
        <v>100000</v>
      </c>
      <c r="W37" s="4">
        <v>0</v>
      </c>
      <c r="X37" s="4"/>
      <c r="Y37" s="3"/>
      <c r="Z37" s="3">
        <v>205000</v>
      </c>
      <c r="AA37" s="3">
        <v>75000</v>
      </c>
      <c r="AB37" s="705"/>
      <c r="AC37" s="715">
        <f t="shared" si="1"/>
        <v>1540000</v>
      </c>
    </row>
    <row r="38" spans="1:29">
      <c r="A38" s="295" t="s">
        <v>609</v>
      </c>
      <c r="B38" s="288" t="s">
        <v>253</v>
      </c>
      <c r="C38" s="815">
        <f t="shared" si="0"/>
        <v>45720</v>
      </c>
      <c r="D38" s="734">
        <v>45720</v>
      </c>
      <c r="E38" s="735"/>
      <c r="F38" s="1282"/>
      <c r="G38" s="1283"/>
      <c r="H38" s="8"/>
      <c r="I38" s="4"/>
      <c r="J38" s="4"/>
      <c r="K38" s="4"/>
      <c r="L38" s="4"/>
      <c r="M38" s="4"/>
      <c r="N38" s="4"/>
      <c r="O38" s="4"/>
      <c r="P38" s="4"/>
      <c r="Q38" s="4"/>
      <c r="R38" s="3"/>
      <c r="S38" s="4"/>
      <c r="T38" s="4"/>
      <c r="U38" s="3">
        <v>0</v>
      </c>
      <c r="V38" s="4"/>
      <c r="W38" s="4"/>
      <c r="X38" s="4"/>
      <c r="Y38" s="3">
        <v>0</v>
      </c>
      <c r="Z38" s="3">
        <v>0</v>
      </c>
      <c r="AA38" s="3">
        <v>45720</v>
      </c>
      <c r="AB38" s="705"/>
      <c r="AC38" s="715">
        <f t="shared" si="1"/>
        <v>45720</v>
      </c>
    </row>
    <row r="39" spans="1:29" s="352" customFormat="1">
      <c r="A39" s="343" t="s">
        <v>254</v>
      </c>
      <c r="B39" s="361" t="s">
        <v>612</v>
      </c>
      <c r="C39" s="816">
        <f t="shared" si="0"/>
        <v>1985720</v>
      </c>
      <c r="D39" s="736">
        <f>SUM(D36:D38)</f>
        <v>1985720</v>
      </c>
      <c r="E39" s="737">
        <f>SUM(E36:E38)</f>
        <v>987810</v>
      </c>
      <c r="F39" s="738">
        <f t="shared" ref="F39:G39" si="17">SUM(F36:F38)</f>
        <v>2485720</v>
      </c>
      <c r="G39" s="739">
        <f t="shared" si="17"/>
        <v>1798472</v>
      </c>
      <c r="H39" s="351"/>
      <c r="I39" s="355">
        <f>SUM(I36:I38)</f>
        <v>1200000</v>
      </c>
      <c r="J39" s="355">
        <f t="shared" ref="J39:AB39" si="18">SUM(J36:J38)</f>
        <v>0</v>
      </c>
      <c r="K39" s="355">
        <f t="shared" si="18"/>
        <v>0</v>
      </c>
      <c r="L39" s="355">
        <f t="shared" si="18"/>
        <v>0</v>
      </c>
      <c r="M39" s="355">
        <f t="shared" si="18"/>
        <v>0</v>
      </c>
      <c r="N39" s="355">
        <f t="shared" si="18"/>
        <v>0</v>
      </c>
      <c r="O39" s="355">
        <f t="shared" si="18"/>
        <v>0</v>
      </c>
      <c r="P39" s="355">
        <f t="shared" si="18"/>
        <v>0</v>
      </c>
      <c r="Q39" s="355">
        <f t="shared" si="18"/>
        <v>60000</v>
      </c>
      <c r="R39" s="355">
        <f t="shared" si="18"/>
        <v>150000</v>
      </c>
      <c r="S39" s="355">
        <f t="shared" si="18"/>
        <v>50000</v>
      </c>
      <c r="T39" s="355">
        <f t="shared" si="18"/>
        <v>0</v>
      </c>
      <c r="U39" s="355">
        <f t="shared" si="18"/>
        <v>100000</v>
      </c>
      <c r="V39" s="355">
        <f t="shared" si="18"/>
        <v>100000</v>
      </c>
      <c r="W39" s="355">
        <f t="shared" si="18"/>
        <v>0</v>
      </c>
      <c r="X39" s="355">
        <f t="shared" si="18"/>
        <v>0</v>
      </c>
      <c r="Y39" s="355">
        <f t="shared" si="18"/>
        <v>0</v>
      </c>
      <c r="Z39" s="355">
        <f t="shared" si="18"/>
        <v>205000</v>
      </c>
      <c r="AA39" s="355">
        <f t="shared" si="18"/>
        <v>120720</v>
      </c>
      <c r="AB39" s="706">
        <f t="shared" si="18"/>
        <v>0</v>
      </c>
      <c r="AC39" s="714">
        <f t="shared" si="1"/>
        <v>1985720</v>
      </c>
    </row>
    <row r="40" spans="1:29">
      <c r="A40" s="295" t="s">
        <v>255</v>
      </c>
      <c r="B40" s="288" t="s">
        <v>256</v>
      </c>
      <c r="C40" s="815">
        <f t="shared" si="0"/>
        <v>29738000</v>
      </c>
      <c r="D40" s="734">
        <v>29738000</v>
      </c>
      <c r="E40" s="735">
        <v>15956135</v>
      </c>
      <c r="F40" s="1282">
        <v>34538000</v>
      </c>
      <c r="G40" s="1283">
        <v>32570314</v>
      </c>
      <c r="H40" s="8"/>
      <c r="I40" s="4">
        <v>2150000</v>
      </c>
      <c r="J40" s="4">
        <v>400000</v>
      </c>
      <c r="K40" s="4">
        <v>17615000</v>
      </c>
      <c r="L40" s="4"/>
      <c r="M40" s="4"/>
      <c r="N40" s="4"/>
      <c r="O40" s="4">
        <v>4000000</v>
      </c>
      <c r="P40" s="4"/>
      <c r="Q40" s="4">
        <v>1200000</v>
      </c>
      <c r="R40" s="3">
        <v>360000</v>
      </c>
      <c r="S40" s="4">
        <v>415000</v>
      </c>
      <c r="T40" s="4"/>
      <c r="U40" s="3">
        <v>415000</v>
      </c>
      <c r="V40" s="4">
        <v>1250000</v>
      </c>
      <c r="W40" s="4">
        <v>0</v>
      </c>
      <c r="X40" s="4"/>
      <c r="Y40" s="3"/>
      <c r="Z40" s="3">
        <v>1213000</v>
      </c>
      <c r="AA40" s="3">
        <v>720000</v>
      </c>
      <c r="AB40" s="705"/>
      <c r="AC40" s="715">
        <f t="shared" si="1"/>
        <v>29738000</v>
      </c>
    </row>
    <row r="41" spans="1:29">
      <c r="A41" s="295" t="s">
        <v>255</v>
      </c>
      <c r="B41" s="288" t="s">
        <v>651</v>
      </c>
      <c r="C41" s="815">
        <f t="shared" si="0"/>
        <v>0</v>
      </c>
      <c r="D41" s="734"/>
      <c r="E41" s="754"/>
      <c r="F41" s="1286"/>
      <c r="G41" s="1283"/>
      <c r="H41" s="8"/>
      <c r="I41" s="4"/>
      <c r="J41" s="4"/>
      <c r="K41" s="4"/>
      <c r="L41" s="4"/>
      <c r="M41" s="4"/>
      <c r="N41" s="4"/>
      <c r="O41" s="4"/>
      <c r="P41" s="4"/>
      <c r="Q41" s="4"/>
      <c r="R41" s="3"/>
      <c r="S41" s="4"/>
      <c r="T41" s="4"/>
      <c r="U41" s="3"/>
      <c r="V41" s="4"/>
      <c r="W41" s="4"/>
      <c r="X41" s="4"/>
      <c r="Y41" s="3"/>
      <c r="Z41" s="3"/>
      <c r="AA41" s="3"/>
      <c r="AB41" s="705"/>
      <c r="AC41" s="715">
        <f t="shared" si="1"/>
        <v>0</v>
      </c>
    </row>
    <row r="42" spans="1:29">
      <c r="A42" s="295" t="s">
        <v>636</v>
      </c>
      <c r="B42" s="288" t="s">
        <v>257</v>
      </c>
      <c r="C42" s="815">
        <f t="shared" si="0"/>
        <v>0</v>
      </c>
      <c r="D42" s="734"/>
      <c r="E42" s="754"/>
      <c r="F42" s="1286"/>
      <c r="G42" s="1283"/>
      <c r="H42" s="8"/>
      <c r="I42" s="4"/>
      <c r="J42" s="4"/>
      <c r="K42" s="4"/>
      <c r="L42" s="4"/>
      <c r="M42" s="4"/>
      <c r="N42" s="4"/>
      <c r="O42" s="4"/>
      <c r="P42" s="4"/>
      <c r="Q42" s="4"/>
      <c r="R42" s="3"/>
      <c r="S42" s="4"/>
      <c r="T42" s="4"/>
      <c r="U42" s="3"/>
      <c r="V42" s="4"/>
      <c r="W42" s="4"/>
      <c r="X42" s="4"/>
      <c r="Y42" s="3"/>
      <c r="Z42" s="3"/>
      <c r="AA42" s="3"/>
      <c r="AB42" s="705"/>
      <c r="AC42" s="715">
        <f t="shared" si="1"/>
        <v>0</v>
      </c>
    </row>
    <row r="43" spans="1:29">
      <c r="A43" s="295" t="s">
        <v>258</v>
      </c>
      <c r="B43" s="288" t="s">
        <v>259</v>
      </c>
      <c r="C43" s="815">
        <f t="shared" si="0"/>
        <v>2870000</v>
      </c>
      <c r="D43" s="734">
        <v>2870000</v>
      </c>
      <c r="E43" s="735">
        <v>1561568</v>
      </c>
      <c r="F43" s="1282">
        <v>3170000</v>
      </c>
      <c r="G43" s="1283">
        <v>3124655</v>
      </c>
      <c r="H43" s="8"/>
      <c r="I43" s="4">
        <v>120000</v>
      </c>
      <c r="J43" s="4"/>
      <c r="K43" s="4">
        <v>2600000</v>
      </c>
      <c r="L43" s="4"/>
      <c r="M43" s="4"/>
      <c r="N43" s="4"/>
      <c r="O43" s="4"/>
      <c r="P43" s="4"/>
      <c r="Q43" s="4"/>
      <c r="R43" s="3">
        <v>150000</v>
      </c>
      <c r="S43" s="4"/>
      <c r="T43" s="4"/>
      <c r="U43" s="3"/>
      <c r="V43" s="4"/>
      <c r="W43" s="4">
        <v>0</v>
      </c>
      <c r="X43" s="4"/>
      <c r="Y43" s="3">
        <v>0</v>
      </c>
      <c r="Z43" s="3">
        <v>0</v>
      </c>
      <c r="AA43" s="3"/>
      <c r="AB43" s="705"/>
      <c r="AC43" s="715">
        <f t="shared" si="1"/>
        <v>2870000</v>
      </c>
    </row>
    <row r="44" spans="1:29">
      <c r="A44" s="295" t="s">
        <v>260</v>
      </c>
      <c r="B44" s="288" t="s">
        <v>261</v>
      </c>
      <c r="C44" s="815">
        <f t="shared" si="0"/>
        <v>7636220</v>
      </c>
      <c r="D44" s="734">
        <v>7636220</v>
      </c>
      <c r="E44" s="735">
        <v>155522</v>
      </c>
      <c r="F44" s="1282">
        <v>6839763</v>
      </c>
      <c r="G44" s="1283">
        <v>6742412</v>
      </c>
      <c r="H44" s="8"/>
      <c r="I44" s="4">
        <v>200000</v>
      </c>
      <c r="J44" s="4">
        <v>0</v>
      </c>
      <c r="K44" s="4"/>
      <c r="L44" s="4">
        <v>0</v>
      </c>
      <c r="M44" s="4">
        <v>5500000</v>
      </c>
      <c r="N44" s="4"/>
      <c r="O44" s="4"/>
      <c r="P44" s="4">
        <v>0</v>
      </c>
      <c r="Q44" s="4">
        <v>1500000</v>
      </c>
      <c r="R44" s="3">
        <v>100000</v>
      </c>
      <c r="S44" s="4"/>
      <c r="T44" s="4"/>
      <c r="U44" s="3"/>
      <c r="V44" s="4">
        <v>236220</v>
      </c>
      <c r="W44" s="4">
        <v>0</v>
      </c>
      <c r="X44" s="4"/>
      <c r="Y44" s="3"/>
      <c r="Z44" s="3"/>
      <c r="AA44" s="3">
        <v>100000</v>
      </c>
      <c r="AB44" s="705"/>
      <c r="AC44" s="715">
        <f t="shared" si="1"/>
        <v>7636220</v>
      </c>
    </row>
    <row r="45" spans="1:29">
      <c r="A45" s="295" t="s">
        <v>262</v>
      </c>
      <c r="B45" s="288" t="s">
        <v>263</v>
      </c>
      <c r="C45" s="815">
        <f t="shared" si="0"/>
        <v>0</v>
      </c>
      <c r="D45" s="734"/>
      <c r="E45" s="735"/>
      <c r="F45" s="1282"/>
      <c r="G45" s="1283"/>
      <c r="H45" s="8"/>
      <c r="I45" s="4"/>
      <c r="J45" s="4"/>
      <c r="K45" s="4"/>
      <c r="L45" s="4"/>
      <c r="M45" s="4"/>
      <c r="N45" s="4"/>
      <c r="O45" s="4"/>
      <c r="P45" s="4"/>
      <c r="Q45" s="4"/>
      <c r="R45" s="3"/>
      <c r="S45" s="4"/>
      <c r="T45" s="4"/>
      <c r="U45" s="3"/>
      <c r="V45" s="4"/>
      <c r="W45" s="4"/>
      <c r="X45" s="4"/>
      <c r="Y45" s="3"/>
      <c r="Z45" s="3"/>
      <c r="AA45" s="3"/>
      <c r="AB45" s="705"/>
      <c r="AC45" s="715">
        <f t="shared" si="1"/>
        <v>0</v>
      </c>
    </row>
    <row r="46" spans="1:29">
      <c r="A46" s="295" t="s">
        <v>264</v>
      </c>
      <c r="B46" s="288" t="s">
        <v>265</v>
      </c>
      <c r="C46" s="815">
        <f t="shared" si="0"/>
        <v>90000</v>
      </c>
      <c r="D46" s="734">
        <v>90000</v>
      </c>
      <c r="E46" s="735">
        <v>44000</v>
      </c>
      <c r="F46" s="1282">
        <v>90000</v>
      </c>
      <c r="G46" s="1283">
        <v>49000</v>
      </c>
      <c r="H46" s="8"/>
      <c r="I46" s="4"/>
      <c r="J46" s="4"/>
      <c r="K46" s="4"/>
      <c r="L46" s="4"/>
      <c r="M46" s="4"/>
      <c r="N46" s="4"/>
      <c r="O46" s="4"/>
      <c r="P46" s="4"/>
      <c r="Q46" s="4">
        <v>90000</v>
      </c>
      <c r="R46" s="3"/>
      <c r="S46" s="4"/>
      <c r="T46" s="4"/>
      <c r="U46" s="3"/>
      <c r="V46" s="4"/>
      <c r="W46" s="4"/>
      <c r="X46" s="4"/>
      <c r="Y46" s="3"/>
      <c r="Z46" s="3"/>
      <c r="AA46" s="3"/>
      <c r="AB46" s="705"/>
      <c r="AC46" s="715">
        <f t="shared" si="1"/>
        <v>90000</v>
      </c>
    </row>
    <row r="47" spans="1:29">
      <c r="A47" s="295" t="s">
        <v>266</v>
      </c>
      <c r="B47" s="288" t="s">
        <v>267</v>
      </c>
      <c r="C47" s="815">
        <f t="shared" si="0"/>
        <v>83513080</v>
      </c>
      <c r="D47" s="734">
        <v>84513080</v>
      </c>
      <c r="E47" s="735">
        <v>43624735</v>
      </c>
      <c r="F47" s="1282">
        <v>86226040</v>
      </c>
      <c r="G47" s="1283">
        <v>84613388</v>
      </c>
      <c r="H47" s="8"/>
      <c r="I47" s="4">
        <v>8500000</v>
      </c>
      <c r="J47" s="4">
        <v>2264640</v>
      </c>
      <c r="K47" s="4">
        <v>10162560</v>
      </c>
      <c r="L47" s="4"/>
      <c r="M47" s="4">
        <v>10316160</v>
      </c>
      <c r="N47" s="4">
        <v>10198240</v>
      </c>
      <c r="O47" s="4">
        <v>9933960</v>
      </c>
      <c r="P47" s="4">
        <v>8000000</v>
      </c>
      <c r="Q47" s="4">
        <v>20567520</v>
      </c>
      <c r="R47" s="3">
        <v>500000</v>
      </c>
      <c r="S47" s="4">
        <v>850000</v>
      </c>
      <c r="T47" s="4">
        <v>100000</v>
      </c>
      <c r="U47" s="3">
        <v>470000</v>
      </c>
      <c r="V47" s="4">
        <v>1000000</v>
      </c>
      <c r="W47" s="4"/>
      <c r="X47" s="4"/>
      <c r="Y47" s="3"/>
      <c r="Z47" s="3">
        <v>550000</v>
      </c>
      <c r="AA47" s="3">
        <v>100000</v>
      </c>
      <c r="AB47" s="705"/>
      <c r="AC47" s="715">
        <f t="shared" si="1"/>
        <v>83513080</v>
      </c>
    </row>
    <row r="48" spans="1:29">
      <c r="A48" s="295" t="s">
        <v>266</v>
      </c>
      <c r="B48" s="288" t="s">
        <v>653</v>
      </c>
      <c r="C48" s="815">
        <f t="shared" si="0"/>
        <v>1010000</v>
      </c>
      <c r="D48" s="734">
        <v>1010000</v>
      </c>
      <c r="E48" s="735">
        <v>616639</v>
      </c>
      <c r="F48" s="1282">
        <v>1200000</v>
      </c>
      <c r="G48" s="1283">
        <v>1142527</v>
      </c>
      <c r="H48" s="8"/>
      <c r="I48" s="4">
        <v>500000</v>
      </c>
      <c r="J48" s="4"/>
      <c r="K48" s="4"/>
      <c r="L48" s="4"/>
      <c r="M48" s="4"/>
      <c r="N48" s="4"/>
      <c r="O48" s="4"/>
      <c r="P48" s="4">
        <v>100000</v>
      </c>
      <c r="Q48" s="4">
        <v>300000</v>
      </c>
      <c r="R48" s="3"/>
      <c r="S48" s="4"/>
      <c r="T48" s="4"/>
      <c r="U48" s="3">
        <v>40000</v>
      </c>
      <c r="V48" s="4">
        <v>70000</v>
      </c>
      <c r="W48" s="4"/>
      <c r="X48" s="4"/>
      <c r="Y48" s="3"/>
      <c r="Z48" s="3"/>
      <c r="AA48" s="3"/>
      <c r="AB48" s="705"/>
      <c r="AC48" s="715">
        <f t="shared" si="1"/>
        <v>1010000</v>
      </c>
    </row>
    <row r="49" spans="1:29" s="352" customFormat="1">
      <c r="A49" s="343" t="s">
        <v>610</v>
      </c>
      <c r="B49" s="361" t="s">
        <v>613</v>
      </c>
      <c r="C49" s="816">
        <f t="shared" si="0"/>
        <v>125062300</v>
      </c>
      <c r="D49" s="736">
        <f>SUM(D40:D48)</f>
        <v>125857300</v>
      </c>
      <c r="E49" s="737">
        <f t="shared" ref="E49:G49" si="19">SUM(E40:E48)</f>
        <v>61958599</v>
      </c>
      <c r="F49" s="738">
        <f t="shared" si="19"/>
        <v>132063803</v>
      </c>
      <c r="G49" s="739">
        <f t="shared" si="19"/>
        <v>128242296</v>
      </c>
      <c r="H49" s="351"/>
      <c r="I49" s="355">
        <f>SUM(I40:I48)</f>
        <v>11470000</v>
      </c>
      <c r="J49" s="355">
        <f t="shared" ref="J49:AB49" si="20">SUM(J40:J48)</f>
        <v>2664640</v>
      </c>
      <c r="K49" s="355">
        <f t="shared" si="20"/>
        <v>30377560</v>
      </c>
      <c r="L49" s="355">
        <f t="shared" si="20"/>
        <v>0</v>
      </c>
      <c r="M49" s="355">
        <f t="shared" si="20"/>
        <v>15816160</v>
      </c>
      <c r="N49" s="355">
        <f t="shared" si="20"/>
        <v>10198240</v>
      </c>
      <c r="O49" s="355">
        <f t="shared" si="20"/>
        <v>13933960</v>
      </c>
      <c r="P49" s="355">
        <f t="shared" si="20"/>
        <v>8100000</v>
      </c>
      <c r="Q49" s="355">
        <f t="shared" si="20"/>
        <v>23657520</v>
      </c>
      <c r="R49" s="355">
        <f t="shared" si="20"/>
        <v>1110000</v>
      </c>
      <c r="S49" s="355">
        <f t="shared" si="20"/>
        <v>1265000</v>
      </c>
      <c r="T49" s="355">
        <f t="shared" si="20"/>
        <v>100000</v>
      </c>
      <c r="U49" s="355">
        <f t="shared" si="20"/>
        <v>925000</v>
      </c>
      <c r="V49" s="355">
        <f t="shared" si="20"/>
        <v>2556220</v>
      </c>
      <c r="W49" s="355">
        <f t="shared" si="20"/>
        <v>0</v>
      </c>
      <c r="X49" s="355">
        <f t="shared" si="20"/>
        <v>0</v>
      </c>
      <c r="Y49" s="355">
        <f t="shared" si="20"/>
        <v>0</v>
      </c>
      <c r="Z49" s="355">
        <f>SUM(Z39:Z48)</f>
        <v>1968000</v>
      </c>
      <c r="AA49" s="355">
        <f t="shared" si="20"/>
        <v>920000</v>
      </c>
      <c r="AB49" s="706">
        <f t="shared" si="20"/>
        <v>0</v>
      </c>
      <c r="AC49" s="714">
        <f t="shared" si="1"/>
        <v>125062300</v>
      </c>
    </row>
    <row r="50" spans="1:29">
      <c r="A50" s="295" t="s">
        <v>268</v>
      </c>
      <c r="B50" s="288" t="s">
        <v>269</v>
      </c>
      <c r="C50" s="815">
        <f t="shared" si="0"/>
        <v>110000</v>
      </c>
      <c r="D50" s="734">
        <v>110000</v>
      </c>
      <c r="E50" s="735">
        <v>10896</v>
      </c>
      <c r="F50" s="1282">
        <v>110000</v>
      </c>
      <c r="G50" s="1283">
        <v>12771</v>
      </c>
      <c r="H50" s="8"/>
      <c r="I50" s="4">
        <v>80000</v>
      </c>
      <c r="J50" s="4"/>
      <c r="K50" s="4"/>
      <c r="L50" s="4"/>
      <c r="M50" s="4"/>
      <c r="N50" s="4"/>
      <c r="O50" s="4"/>
      <c r="P50" s="4"/>
      <c r="Q50" s="4">
        <v>0</v>
      </c>
      <c r="R50" s="3"/>
      <c r="S50" s="4">
        <v>30000</v>
      </c>
      <c r="T50" s="4"/>
      <c r="U50" s="3"/>
      <c r="V50" s="4"/>
      <c r="W50" s="4"/>
      <c r="X50" s="4"/>
      <c r="Y50" s="3"/>
      <c r="Z50" s="3"/>
      <c r="AA50" s="3"/>
      <c r="AB50" s="705"/>
      <c r="AC50" s="715">
        <f t="shared" si="1"/>
        <v>110000</v>
      </c>
    </row>
    <row r="51" spans="1:29">
      <c r="A51" s="295" t="s">
        <v>270</v>
      </c>
      <c r="B51" s="288" t="s">
        <v>271</v>
      </c>
      <c r="C51" s="815">
        <f t="shared" si="0"/>
        <v>0</v>
      </c>
      <c r="D51" s="734"/>
      <c r="E51" s="735"/>
      <c r="F51" s="1282"/>
      <c r="G51" s="1283"/>
      <c r="H51" s="8"/>
      <c r="I51" s="4"/>
      <c r="J51" s="4"/>
      <c r="K51" s="4"/>
      <c r="L51" s="4"/>
      <c r="M51" s="4"/>
      <c r="N51" s="4"/>
      <c r="O51" s="4"/>
      <c r="P51" s="4"/>
      <c r="Q51" s="4"/>
      <c r="R51" s="3"/>
      <c r="S51" s="4"/>
      <c r="T51" s="4"/>
      <c r="U51" s="3"/>
      <c r="V51" s="4"/>
      <c r="W51" s="4"/>
      <c r="X51" s="4"/>
      <c r="Y51" s="3"/>
      <c r="Z51" s="3"/>
      <c r="AA51" s="3"/>
      <c r="AB51" s="705"/>
      <c r="AC51" s="715">
        <f t="shared" si="1"/>
        <v>0</v>
      </c>
    </row>
    <row r="52" spans="1:29">
      <c r="A52" s="295" t="s">
        <v>272</v>
      </c>
      <c r="B52" s="288" t="s">
        <v>273</v>
      </c>
      <c r="C52" s="815">
        <f t="shared" si="0"/>
        <v>600000</v>
      </c>
      <c r="D52" s="734"/>
      <c r="E52" s="735"/>
      <c r="F52" s="1282"/>
      <c r="G52" s="1283"/>
      <c r="H52" s="8"/>
      <c r="I52" s="4">
        <v>600000</v>
      </c>
      <c r="J52" s="4"/>
      <c r="K52" s="4"/>
      <c r="L52" s="4"/>
      <c r="M52" s="4"/>
      <c r="N52" s="4"/>
      <c r="O52" s="4"/>
      <c r="P52" s="4"/>
      <c r="Q52" s="4"/>
      <c r="R52" s="3"/>
      <c r="S52" s="4"/>
      <c r="T52" s="4"/>
      <c r="U52" s="3"/>
      <c r="V52" s="4"/>
      <c r="W52" s="4"/>
      <c r="X52" s="4"/>
      <c r="Y52" s="3"/>
      <c r="Z52" s="3"/>
      <c r="AA52" s="3"/>
      <c r="AB52" s="705"/>
      <c r="AC52" s="715">
        <f t="shared" si="1"/>
        <v>600000</v>
      </c>
    </row>
    <row r="53" spans="1:29" s="352" customFormat="1">
      <c r="A53" s="343" t="s">
        <v>274</v>
      </c>
      <c r="B53" s="361" t="s">
        <v>614</v>
      </c>
      <c r="C53" s="816">
        <f t="shared" si="0"/>
        <v>710000</v>
      </c>
      <c r="D53" s="736">
        <f>SUM(D50:D52)</f>
        <v>110000</v>
      </c>
      <c r="E53" s="737">
        <f t="shared" ref="E53:G53" si="21">SUM(E50:E52)</f>
        <v>10896</v>
      </c>
      <c r="F53" s="738">
        <f t="shared" si="21"/>
        <v>110000</v>
      </c>
      <c r="G53" s="739">
        <f t="shared" si="21"/>
        <v>12771</v>
      </c>
      <c r="H53" s="351"/>
      <c r="I53" s="355">
        <f>SUM(I50:I52)</f>
        <v>680000</v>
      </c>
      <c r="J53" s="355">
        <f t="shared" ref="J53:AB53" si="22">SUM(J50:J52)</f>
        <v>0</v>
      </c>
      <c r="K53" s="355">
        <f t="shared" si="22"/>
        <v>0</v>
      </c>
      <c r="L53" s="355">
        <f t="shared" si="22"/>
        <v>0</v>
      </c>
      <c r="M53" s="355">
        <f t="shared" si="22"/>
        <v>0</v>
      </c>
      <c r="N53" s="355">
        <f t="shared" si="22"/>
        <v>0</v>
      </c>
      <c r="O53" s="355">
        <f t="shared" si="22"/>
        <v>0</v>
      </c>
      <c r="P53" s="355">
        <f t="shared" si="22"/>
        <v>0</v>
      </c>
      <c r="Q53" s="355">
        <f t="shared" si="22"/>
        <v>0</v>
      </c>
      <c r="R53" s="355">
        <f t="shared" si="22"/>
        <v>0</v>
      </c>
      <c r="S53" s="355">
        <f t="shared" si="22"/>
        <v>30000</v>
      </c>
      <c r="T53" s="355">
        <f t="shared" si="22"/>
        <v>0</v>
      </c>
      <c r="U53" s="355">
        <f t="shared" si="22"/>
        <v>0</v>
      </c>
      <c r="V53" s="355">
        <f t="shared" si="22"/>
        <v>0</v>
      </c>
      <c r="W53" s="355">
        <f t="shared" si="22"/>
        <v>0</v>
      </c>
      <c r="X53" s="355">
        <f t="shared" si="22"/>
        <v>0</v>
      </c>
      <c r="Y53" s="355">
        <f t="shared" si="22"/>
        <v>0</v>
      </c>
      <c r="Z53" s="355">
        <f t="shared" si="22"/>
        <v>0</v>
      </c>
      <c r="AA53" s="355">
        <f t="shared" si="22"/>
        <v>0</v>
      </c>
      <c r="AB53" s="706">
        <f t="shared" si="22"/>
        <v>0</v>
      </c>
      <c r="AC53" s="714">
        <f t="shared" si="1"/>
        <v>710000</v>
      </c>
    </row>
    <row r="54" spans="1:29">
      <c r="A54" s="295" t="s">
        <v>275</v>
      </c>
      <c r="B54" s="288" t="s">
        <v>276</v>
      </c>
      <c r="C54" s="815">
        <f t="shared" si="0"/>
        <v>34494748</v>
      </c>
      <c r="D54" s="734">
        <v>34494748</v>
      </c>
      <c r="E54" s="735">
        <v>16202543</v>
      </c>
      <c r="F54" s="1282">
        <v>35553781</v>
      </c>
      <c r="G54" s="1283">
        <v>34122724</v>
      </c>
      <c r="H54" s="8"/>
      <c r="I54" s="4">
        <v>3000000</v>
      </c>
      <c r="J54" s="4">
        <v>719550</v>
      </c>
      <c r="K54" s="4">
        <v>8204050</v>
      </c>
      <c r="L54" s="4"/>
      <c r="M54" s="4">
        <v>4270300</v>
      </c>
      <c r="N54" s="4">
        <v>2753525</v>
      </c>
      <c r="O54" s="4">
        <v>3762169</v>
      </c>
      <c r="P54" s="4">
        <v>2350000</v>
      </c>
      <c r="Q54" s="4">
        <v>6363230</v>
      </c>
      <c r="R54" s="3">
        <v>288300</v>
      </c>
      <c r="S54" s="4">
        <v>781650</v>
      </c>
      <c r="T54" s="4">
        <v>0</v>
      </c>
      <c r="U54" s="3">
        <v>315900</v>
      </c>
      <c r="V54" s="4">
        <v>827820</v>
      </c>
      <c r="W54" s="4"/>
      <c r="X54" s="4"/>
      <c r="Y54" s="3"/>
      <c r="Z54" s="3">
        <v>531360</v>
      </c>
      <c r="AA54" s="3">
        <v>326894</v>
      </c>
      <c r="AB54" s="705">
        <v>0</v>
      </c>
      <c r="AC54" s="715">
        <f t="shared" si="1"/>
        <v>34494748</v>
      </c>
    </row>
    <row r="55" spans="1:29">
      <c r="A55" s="295" t="s">
        <v>277</v>
      </c>
      <c r="B55" s="288" t="s">
        <v>278</v>
      </c>
      <c r="C55" s="815">
        <f t="shared" si="0"/>
        <v>12000000</v>
      </c>
      <c r="D55" s="734">
        <v>15009300</v>
      </c>
      <c r="E55" s="735">
        <v>8134000</v>
      </c>
      <c r="F55" s="1282">
        <v>20761724</v>
      </c>
      <c r="G55" s="1283">
        <v>17068000</v>
      </c>
      <c r="H55" s="8"/>
      <c r="I55" s="4">
        <v>12000000</v>
      </c>
      <c r="J55" s="4"/>
      <c r="K55" s="4"/>
      <c r="L55" s="4">
        <v>0</v>
      </c>
      <c r="M55" s="4"/>
      <c r="N55" s="4"/>
      <c r="O55" s="4"/>
      <c r="P55" s="4"/>
      <c r="Q55" s="4"/>
      <c r="R55" s="3"/>
      <c r="S55" s="4" t="s">
        <v>430</v>
      </c>
      <c r="T55" s="4"/>
      <c r="U55" s="3"/>
      <c r="V55" s="4">
        <v>0</v>
      </c>
      <c r="W55" s="4"/>
      <c r="X55" s="4"/>
      <c r="Y55" s="3"/>
      <c r="Z55" s="3"/>
      <c r="AA55" s="3"/>
      <c r="AB55" s="705"/>
      <c r="AC55" s="715">
        <f t="shared" si="1"/>
        <v>12000000</v>
      </c>
    </row>
    <row r="56" spans="1:29">
      <c r="A56" s="295" t="s">
        <v>279</v>
      </c>
      <c r="B56" s="288" t="s">
        <v>280</v>
      </c>
      <c r="C56" s="815">
        <f t="shared" si="0"/>
        <v>300000</v>
      </c>
      <c r="D56" s="734">
        <v>300000</v>
      </c>
      <c r="E56" s="735">
        <v>16765</v>
      </c>
      <c r="F56" s="1282">
        <v>300000</v>
      </c>
      <c r="G56" s="1283">
        <v>30312</v>
      </c>
      <c r="H56" s="8"/>
      <c r="I56" s="4"/>
      <c r="J56" s="4"/>
      <c r="K56" s="4"/>
      <c r="L56" s="4"/>
      <c r="M56" s="4"/>
      <c r="N56" s="4"/>
      <c r="O56" s="4"/>
      <c r="P56" s="4"/>
      <c r="Q56" s="4"/>
      <c r="R56" s="3"/>
      <c r="S56" s="4">
        <v>300000</v>
      </c>
      <c r="T56" s="4"/>
      <c r="U56" s="3"/>
      <c r="V56" s="4"/>
      <c r="W56" s="4"/>
      <c r="X56" s="4"/>
      <c r="Y56" s="3"/>
      <c r="Z56" s="3"/>
      <c r="AA56" s="3"/>
      <c r="AB56" s="705"/>
      <c r="AC56" s="715">
        <f t="shared" si="1"/>
        <v>300000</v>
      </c>
    </row>
    <row r="57" spans="1:29">
      <c r="A57" s="295" t="s">
        <v>281</v>
      </c>
      <c r="B57" s="288" t="s">
        <v>446</v>
      </c>
      <c r="C57" s="815">
        <f t="shared" si="0"/>
        <v>1000000</v>
      </c>
      <c r="D57" s="734"/>
      <c r="E57" s="735"/>
      <c r="F57" s="1282"/>
      <c r="G57" s="1283"/>
      <c r="H57" s="8"/>
      <c r="I57" s="4">
        <v>1000000</v>
      </c>
      <c r="J57" s="4"/>
      <c r="K57" s="4"/>
      <c r="L57" s="4"/>
      <c r="M57" s="4"/>
      <c r="N57" s="4"/>
      <c r="O57" s="4"/>
      <c r="P57" s="4"/>
      <c r="Q57" s="4"/>
      <c r="R57" s="3"/>
      <c r="S57" s="4"/>
      <c r="T57" s="4"/>
      <c r="U57" s="3"/>
      <c r="V57" s="4"/>
      <c r="W57" s="4"/>
      <c r="X57" s="4"/>
      <c r="Y57" s="3"/>
      <c r="Z57" s="3"/>
      <c r="AA57" s="3"/>
      <c r="AB57" s="705"/>
      <c r="AC57" s="715">
        <f t="shared" si="1"/>
        <v>1000000</v>
      </c>
    </row>
    <row r="58" spans="1:29">
      <c r="A58" s="295" t="s">
        <v>283</v>
      </c>
      <c r="B58" s="288" t="s">
        <v>284</v>
      </c>
      <c r="C58" s="815">
        <f t="shared" si="0"/>
        <v>0</v>
      </c>
      <c r="D58" s="734">
        <v>600000</v>
      </c>
      <c r="E58" s="735">
        <v>71266</v>
      </c>
      <c r="F58" s="1282">
        <v>600000</v>
      </c>
      <c r="G58" s="1283">
        <v>183024</v>
      </c>
      <c r="H58" s="8"/>
      <c r="I58" s="4"/>
      <c r="J58" s="4"/>
      <c r="K58" s="4"/>
      <c r="L58" s="4">
        <v>0</v>
      </c>
      <c r="M58" s="4"/>
      <c r="N58" s="4"/>
      <c r="O58" s="4"/>
      <c r="P58" s="4"/>
      <c r="Q58" s="4"/>
      <c r="R58" s="3"/>
      <c r="S58" s="4"/>
      <c r="T58" s="4"/>
      <c r="U58" s="3"/>
      <c r="V58" s="4"/>
      <c r="W58" s="4">
        <v>0</v>
      </c>
      <c r="X58" s="4"/>
      <c r="Y58" s="3"/>
      <c r="Z58" s="3"/>
      <c r="AA58" s="3"/>
      <c r="AB58" s="705"/>
      <c r="AC58" s="715">
        <f t="shared" si="1"/>
        <v>0</v>
      </c>
    </row>
    <row r="59" spans="1:29" s="352" customFormat="1">
      <c r="A59" s="343" t="s">
        <v>285</v>
      </c>
      <c r="B59" s="361" t="s">
        <v>615</v>
      </c>
      <c r="C59" s="816">
        <f t="shared" si="0"/>
        <v>47794748</v>
      </c>
      <c r="D59" s="736">
        <f>SUM(D54:D58)</f>
        <v>50404048</v>
      </c>
      <c r="E59" s="737">
        <f>SUM(E54:E58)</f>
        <v>24424574</v>
      </c>
      <c r="F59" s="738">
        <f t="shared" ref="F59:G59" si="23">SUM(F54:F58)</f>
        <v>57215505</v>
      </c>
      <c r="G59" s="739">
        <f t="shared" si="23"/>
        <v>51404060</v>
      </c>
      <c r="H59" s="351"/>
      <c r="I59" s="355">
        <f>SUM(I54:I58)</f>
        <v>16000000</v>
      </c>
      <c r="J59" s="355">
        <f t="shared" ref="J59:AB59" si="24">SUM(J54:J58)</f>
        <v>719550</v>
      </c>
      <c r="K59" s="355">
        <f t="shared" si="24"/>
        <v>8204050</v>
      </c>
      <c r="L59" s="355">
        <f t="shared" si="24"/>
        <v>0</v>
      </c>
      <c r="M59" s="355">
        <f t="shared" si="24"/>
        <v>4270300</v>
      </c>
      <c r="N59" s="355">
        <f t="shared" si="24"/>
        <v>2753525</v>
      </c>
      <c r="O59" s="355">
        <f t="shared" si="24"/>
        <v>3762169</v>
      </c>
      <c r="P59" s="355">
        <f t="shared" si="24"/>
        <v>2350000</v>
      </c>
      <c r="Q59" s="355">
        <f t="shared" si="24"/>
        <v>6363230</v>
      </c>
      <c r="R59" s="355">
        <f t="shared" si="24"/>
        <v>288300</v>
      </c>
      <c r="S59" s="355">
        <f t="shared" si="24"/>
        <v>1081650</v>
      </c>
      <c r="T59" s="355">
        <f t="shared" si="24"/>
        <v>0</v>
      </c>
      <c r="U59" s="355">
        <f t="shared" si="24"/>
        <v>315900</v>
      </c>
      <c r="V59" s="355">
        <f t="shared" si="24"/>
        <v>827820</v>
      </c>
      <c r="W59" s="355">
        <f t="shared" si="24"/>
        <v>0</v>
      </c>
      <c r="X59" s="355">
        <f t="shared" si="24"/>
        <v>0</v>
      </c>
      <c r="Y59" s="355">
        <f t="shared" si="24"/>
        <v>0</v>
      </c>
      <c r="Z59" s="355">
        <f t="shared" si="24"/>
        <v>531360</v>
      </c>
      <c r="AA59" s="355">
        <f t="shared" si="24"/>
        <v>326894</v>
      </c>
      <c r="AB59" s="706">
        <f t="shared" si="24"/>
        <v>0</v>
      </c>
      <c r="AC59" s="714">
        <f t="shared" si="1"/>
        <v>47794748</v>
      </c>
    </row>
    <row r="60" spans="1:29" s="18" customFormat="1">
      <c r="A60" s="344" t="s">
        <v>13</v>
      </c>
      <c r="B60" s="363" t="s">
        <v>286</v>
      </c>
      <c r="C60" s="817">
        <f>AC60</f>
        <v>180827768</v>
      </c>
      <c r="D60" s="740">
        <f>SUM(D35,D39,D49,D53,D59)</f>
        <v>183837068</v>
      </c>
      <c r="E60" s="741">
        <f t="shared" ref="E60:G60" si="25">SUM(E35,E39,E49,E53,E59)</f>
        <v>91768087</v>
      </c>
      <c r="F60" s="742">
        <f t="shared" si="25"/>
        <v>203145084</v>
      </c>
      <c r="G60" s="743">
        <f t="shared" si="25"/>
        <v>192397929</v>
      </c>
      <c r="H60" s="8"/>
      <c r="I60" s="357">
        <f>SUM(I35,I39,I49,I53,I59)</f>
        <v>31310000</v>
      </c>
      <c r="J60" s="357">
        <f t="shared" ref="J60:AB60" si="26">SUM(J35,J39,J49,J53,J59)</f>
        <v>3384190</v>
      </c>
      <c r="K60" s="357">
        <f t="shared" si="26"/>
        <v>38581610</v>
      </c>
      <c r="L60" s="357">
        <f t="shared" si="26"/>
        <v>0</v>
      </c>
      <c r="M60" s="357">
        <f t="shared" si="26"/>
        <v>20086460</v>
      </c>
      <c r="N60" s="357">
        <f t="shared" si="26"/>
        <v>12951765</v>
      </c>
      <c r="O60" s="357">
        <f t="shared" si="26"/>
        <v>17696129</v>
      </c>
      <c r="P60" s="357">
        <f t="shared" si="26"/>
        <v>11250000</v>
      </c>
      <c r="Q60" s="357">
        <f t="shared" si="26"/>
        <v>30230750</v>
      </c>
      <c r="R60" s="358">
        <f t="shared" si="26"/>
        <v>1548300</v>
      </c>
      <c r="S60" s="357">
        <f t="shared" si="26"/>
        <v>3676650</v>
      </c>
      <c r="T60" s="357">
        <f t="shared" si="26"/>
        <v>100000</v>
      </c>
      <c r="U60" s="358">
        <f t="shared" si="26"/>
        <v>1760900</v>
      </c>
      <c r="V60" s="357">
        <f t="shared" si="26"/>
        <v>4214040</v>
      </c>
      <c r="W60" s="357">
        <f t="shared" si="26"/>
        <v>0</v>
      </c>
      <c r="X60" s="357">
        <f t="shared" si="26"/>
        <v>0</v>
      </c>
      <c r="Y60" s="358">
        <f t="shared" si="26"/>
        <v>0</v>
      </c>
      <c r="Z60" s="358">
        <f>SUM(Z35,Z49,Z53,Z59)</f>
        <v>2499360</v>
      </c>
      <c r="AA60" s="358">
        <f t="shared" si="26"/>
        <v>1537614</v>
      </c>
      <c r="AB60" s="707">
        <f t="shared" si="26"/>
        <v>0</v>
      </c>
      <c r="AC60" s="716">
        <f t="shared" si="1"/>
        <v>180827768</v>
      </c>
    </row>
    <row r="61" spans="1:29" s="18" customFormat="1">
      <c r="A61" s="345" t="s">
        <v>17</v>
      </c>
      <c r="B61" s="363" t="s">
        <v>287</v>
      </c>
      <c r="C61" s="817">
        <f t="shared" si="0"/>
        <v>11255000</v>
      </c>
      <c r="D61" s="755">
        <f>Szoc.jutt.!D14</f>
        <v>11255000</v>
      </c>
      <c r="E61" s="756">
        <f>Szoc.jutt.!E14</f>
        <v>2851895</v>
      </c>
      <c r="F61" s="757">
        <f>Szoc.jutt.!F14</f>
        <v>10528560</v>
      </c>
      <c r="G61" s="758">
        <f>Szoc.jutt.!G14</f>
        <v>7617970</v>
      </c>
      <c r="H61" s="14"/>
      <c r="I61" s="359">
        <v>0</v>
      </c>
      <c r="J61" s="359">
        <v>0</v>
      </c>
      <c r="K61" s="359">
        <v>0</v>
      </c>
      <c r="L61" s="359">
        <v>0</v>
      </c>
      <c r="M61" s="359">
        <v>0</v>
      </c>
      <c r="N61" s="359">
        <v>0</v>
      </c>
      <c r="O61" s="359">
        <v>0</v>
      </c>
      <c r="P61" s="359">
        <v>0</v>
      </c>
      <c r="Q61" s="359">
        <v>0</v>
      </c>
      <c r="R61" s="360">
        <v>0</v>
      </c>
      <c r="S61" s="359">
        <v>0</v>
      </c>
      <c r="T61" s="359">
        <v>0</v>
      </c>
      <c r="U61" s="360">
        <v>0</v>
      </c>
      <c r="V61" s="359">
        <v>0</v>
      </c>
      <c r="W61" s="359">
        <v>0</v>
      </c>
      <c r="X61" s="359">
        <v>0</v>
      </c>
      <c r="Y61" s="360">
        <v>0</v>
      </c>
      <c r="Z61" s="360">
        <v>0</v>
      </c>
      <c r="AA61" s="360">
        <v>0</v>
      </c>
      <c r="AB61" s="710">
        <f>Szoc.jutt.!C14</f>
        <v>11255000</v>
      </c>
      <c r="AC61" s="716">
        <f t="shared" si="1"/>
        <v>11255000</v>
      </c>
    </row>
    <row r="62" spans="1:29">
      <c r="A62" s="296" t="s">
        <v>21</v>
      </c>
      <c r="B62" s="288" t="s">
        <v>22</v>
      </c>
      <c r="C62" s="815">
        <f t="shared" si="0"/>
        <v>7200000</v>
      </c>
      <c r="D62" s="759">
        <f>Pénze.átadás!D4</f>
        <v>12097842</v>
      </c>
      <c r="E62" s="760">
        <f>Pénze.átadás!E4</f>
        <v>7029683</v>
      </c>
      <c r="F62" s="761">
        <f>Pénze.átadás!F4</f>
        <v>16325790</v>
      </c>
      <c r="G62" s="762">
        <f>Pénze.átadás!G4</f>
        <v>14485215</v>
      </c>
      <c r="H62" s="14"/>
      <c r="I62" s="4"/>
      <c r="J62" s="4"/>
      <c r="K62" s="4"/>
      <c r="L62" s="4"/>
      <c r="M62" s="4"/>
      <c r="N62" s="4"/>
      <c r="O62" s="4"/>
      <c r="P62" s="4"/>
      <c r="Q62" s="4"/>
      <c r="R62" s="3">
        <v>0</v>
      </c>
      <c r="S62" s="4"/>
      <c r="T62" s="4"/>
      <c r="U62" s="3"/>
      <c r="V62" s="4"/>
      <c r="W62" s="4"/>
      <c r="X62" s="4"/>
      <c r="Y62" s="3"/>
      <c r="Z62" s="3"/>
      <c r="AA62" s="3">
        <v>7200000</v>
      </c>
      <c r="AB62" s="705"/>
      <c r="AC62" s="715">
        <f t="shared" si="1"/>
        <v>7200000</v>
      </c>
    </row>
    <row r="63" spans="1:29">
      <c r="A63" s="296" t="s">
        <v>25</v>
      </c>
      <c r="B63" s="288" t="s">
        <v>288</v>
      </c>
      <c r="C63" s="815">
        <f t="shared" si="0"/>
        <v>0</v>
      </c>
      <c r="D63" s="759"/>
      <c r="E63" s="760"/>
      <c r="F63" s="1287"/>
      <c r="G63" s="1288"/>
      <c r="H63" s="14"/>
      <c r="I63" s="4"/>
      <c r="J63" s="4"/>
      <c r="K63" s="4"/>
      <c r="L63" s="4"/>
      <c r="M63" s="4"/>
      <c r="N63" s="4"/>
      <c r="O63" s="4"/>
      <c r="P63" s="4"/>
      <c r="Q63" s="4"/>
      <c r="R63" s="3"/>
      <c r="S63" s="4"/>
      <c r="T63" s="4"/>
      <c r="U63" s="3"/>
      <c r="V63" s="4"/>
      <c r="W63" s="4"/>
      <c r="X63" s="4"/>
      <c r="Y63" s="3"/>
      <c r="Z63" s="3"/>
      <c r="AA63" s="3"/>
      <c r="AB63" s="705"/>
      <c r="AC63" s="715">
        <f t="shared" si="1"/>
        <v>0</v>
      </c>
    </row>
    <row r="64" spans="1:29">
      <c r="A64" s="296" t="s">
        <v>56</v>
      </c>
      <c r="B64" s="288" t="s">
        <v>29</v>
      </c>
      <c r="C64" s="815">
        <f t="shared" si="0"/>
        <v>22677000</v>
      </c>
      <c r="D64" s="759">
        <f>Pénze.átadás!D10</f>
        <v>16844000</v>
      </c>
      <c r="E64" s="760">
        <f>Pénze.átadás!E10</f>
        <v>3683452</v>
      </c>
      <c r="F64" s="761">
        <f>Pénze.átadás!F10</f>
        <v>19657566</v>
      </c>
      <c r="G64" s="762">
        <f>Pénze.átadás!G10</f>
        <v>14287862</v>
      </c>
      <c r="H64" s="14"/>
      <c r="I64" s="4">
        <v>5833000</v>
      </c>
      <c r="J64" s="4"/>
      <c r="K64" s="4"/>
      <c r="L64" s="4"/>
      <c r="M64" s="4"/>
      <c r="N64" s="4">
        <v>0</v>
      </c>
      <c r="O64" s="4"/>
      <c r="P64" s="4"/>
      <c r="Q64" s="4"/>
      <c r="R64" s="3">
        <v>1044000</v>
      </c>
      <c r="S64" s="4"/>
      <c r="T64" s="4"/>
      <c r="U64" s="3">
        <v>0</v>
      </c>
      <c r="V64" s="4"/>
      <c r="W64" s="4"/>
      <c r="X64" s="4">
        <v>15800000</v>
      </c>
      <c r="Y64" s="3"/>
      <c r="Z64" s="3"/>
      <c r="AA64" s="4"/>
      <c r="AB64" s="705"/>
      <c r="AC64" s="715">
        <f t="shared" si="1"/>
        <v>22677000</v>
      </c>
    </row>
    <row r="65" spans="1:29">
      <c r="A65" s="296" t="s">
        <v>660</v>
      </c>
      <c r="B65" s="288" t="s">
        <v>289</v>
      </c>
      <c r="C65" s="815">
        <f t="shared" si="0"/>
        <v>52704380</v>
      </c>
      <c r="D65" s="759">
        <f>Pénze.átadás!D11</f>
        <v>60053731</v>
      </c>
      <c r="E65" s="760"/>
      <c r="F65" s="761">
        <f>Pénze.átadás!F11</f>
        <v>44667710</v>
      </c>
      <c r="G65" s="762">
        <f>Pénze.átadás!G11</f>
        <v>0</v>
      </c>
      <c r="H65" s="14"/>
      <c r="I65" s="4">
        <v>52704380</v>
      </c>
      <c r="J65" s="4"/>
      <c r="K65" s="4"/>
      <c r="L65" s="4"/>
      <c r="M65" s="4"/>
      <c r="N65" s="4"/>
      <c r="O65" s="4"/>
      <c r="P65" s="4"/>
      <c r="Q65" s="4"/>
      <c r="R65" s="3"/>
      <c r="S65" s="4"/>
      <c r="T65" s="4"/>
      <c r="U65" s="3"/>
      <c r="V65" s="4"/>
      <c r="W65" s="4"/>
      <c r="X65" s="4"/>
      <c r="Y65" s="3"/>
      <c r="Z65" s="3"/>
      <c r="AA65" s="4"/>
      <c r="AB65" s="705"/>
      <c r="AC65" s="715">
        <f t="shared" si="1"/>
        <v>52704380</v>
      </c>
    </row>
    <row r="66" spans="1:29" s="18" customFormat="1">
      <c r="A66" s="344" t="s">
        <v>31</v>
      </c>
      <c r="B66" s="363" t="s">
        <v>184</v>
      </c>
      <c r="C66" s="817">
        <f t="shared" si="0"/>
        <v>82581380</v>
      </c>
      <c r="D66" s="755">
        <f>SUM(D62:D65)</f>
        <v>88995573</v>
      </c>
      <c r="E66" s="756">
        <f t="shared" ref="E66:G66" si="27">SUM(E62:E65)</f>
        <v>10713135</v>
      </c>
      <c r="F66" s="757">
        <f t="shared" si="27"/>
        <v>80651066</v>
      </c>
      <c r="G66" s="758">
        <f t="shared" si="27"/>
        <v>28773077</v>
      </c>
      <c r="H66" s="14"/>
      <c r="I66" s="359">
        <f>SUM(I62:I65)</f>
        <v>58537380</v>
      </c>
      <c r="J66" s="359">
        <f t="shared" ref="J66:AB66" si="28">SUM(J62:J65)</f>
        <v>0</v>
      </c>
      <c r="K66" s="359">
        <f t="shared" si="28"/>
        <v>0</v>
      </c>
      <c r="L66" s="359">
        <f t="shared" si="28"/>
        <v>0</v>
      </c>
      <c r="M66" s="359">
        <f t="shared" si="28"/>
        <v>0</v>
      </c>
      <c r="N66" s="359">
        <f t="shared" si="28"/>
        <v>0</v>
      </c>
      <c r="O66" s="359">
        <f t="shared" si="28"/>
        <v>0</v>
      </c>
      <c r="P66" s="359">
        <f t="shared" si="28"/>
        <v>0</v>
      </c>
      <c r="Q66" s="359">
        <f t="shared" si="28"/>
        <v>0</v>
      </c>
      <c r="R66" s="360">
        <f t="shared" si="28"/>
        <v>1044000</v>
      </c>
      <c r="S66" s="359">
        <f t="shared" si="28"/>
        <v>0</v>
      </c>
      <c r="T66" s="359">
        <f t="shared" si="28"/>
        <v>0</v>
      </c>
      <c r="U66" s="360">
        <f t="shared" si="28"/>
        <v>0</v>
      </c>
      <c r="V66" s="359">
        <f t="shared" si="28"/>
        <v>0</v>
      </c>
      <c r="W66" s="359">
        <f t="shared" si="28"/>
        <v>0</v>
      </c>
      <c r="X66" s="359">
        <f t="shared" si="28"/>
        <v>15800000</v>
      </c>
      <c r="Y66" s="360">
        <f t="shared" si="28"/>
        <v>0</v>
      </c>
      <c r="Z66" s="360">
        <f t="shared" si="28"/>
        <v>0</v>
      </c>
      <c r="AA66" s="359">
        <f t="shared" si="28"/>
        <v>7200000</v>
      </c>
      <c r="AB66" s="710">
        <f t="shared" si="28"/>
        <v>0</v>
      </c>
      <c r="AC66" s="716">
        <f t="shared" si="1"/>
        <v>82581380</v>
      </c>
    </row>
    <row r="67" spans="1:29" s="18" customFormat="1">
      <c r="A67" s="344" t="s">
        <v>34</v>
      </c>
      <c r="B67" s="363" t="s">
        <v>290</v>
      </c>
      <c r="C67" s="817">
        <f t="shared" si="0"/>
        <v>898272241</v>
      </c>
      <c r="D67" s="755">
        <v>830922890</v>
      </c>
      <c r="E67" s="756">
        <f>'Ber.-felú.'!D17</f>
        <v>39132784</v>
      </c>
      <c r="F67" s="1307">
        <v>880621301</v>
      </c>
      <c r="G67" s="758">
        <f>'Ber.-felú.'!E17+'Ber.-felú.'!D17</f>
        <v>73491771</v>
      </c>
      <c r="H67" s="14"/>
      <c r="I67" s="359">
        <v>0</v>
      </c>
      <c r="J67" s="359">
        <f>SUM('Ber.-felú.'!M29)</f>
        <v>0</v>
      </c>
      <c r="K67" s="359">
        <v>898272241</v>
      </c>
      <c r="L67" s="359">
        <f>SUM('Ber.-felú.'!I29)</f>
        <v>0</v>
      </c>
      <c r="M67" s="359">
        <f>SUM('Ber.-felú.'!I29)</f>
        <v>0</v>
      </c>
      <c r="N67" s="359">
        <f>SUM('Ber.-felú.'!J29)</f>
        <v>0</v>
      </c>
      <c r="O67" s="359">
        <f>SUM('Ber.-felú.'!L29)</f>
        <v>0</v>
      </c>
      <c r="P67" s="359">
        <f>SUM('Ber.-felú.'!K29)</f>
        <v>0</v>
      </c>
      <c r="Q67" s="359">
        <v>0</v>
      </c>
      <c r="R67" s="360">
        <f>SUM('Ber.-felú.'!O29)</f>
        <v>0</v>
      </c>
      <c r="S67" s="359">
        <f>SUM('Ber.-felú.'!G29)</f>
        <v>0</v>
      </c>
      <c r="T67" s="359">
        <f>SUM('Ber.-felú.'!G29)</f>
        <v>0</v>
      </c>
      <c r="U67" s="360">
        <f>SUM('Ber.-felú.'!P29)</f>
        <v>0</v>
      </c>
      <c r="V67" s="359">
        <f>SUM('Ber.-felú.'!K29)</f>
        <v>0</v>
      </c>
      <c r="W67" s="359">
        <v>0</v>
      </c>
      <c r="X67" s="359">
        <f>SUM('Ber.-felú.'!M29)</f>
        <v>0</v>
      </c>
      <c r="Y67" s="360">
        <f>SUM('Ber.-felú.'!I29)</f>
        <v>0</v>
      </c>
      <c r="Z67" s="360">
        <f>SUM('Ber.-felú.'!G29)</f>
        <v>0</v>
      </c>
      <c r="AA67" s="359">
        <f>SUM('Ber.-felú.'!M29)</f>
        <v>0</v>
      </c>
      <c r="AB67" s="710">
        <f>SUM('Ber.-felú.'!H29)</f>
        <v>0</v>
      </c>
      <c r="AC67" s="716">
        <f t="shared" si="1"/>
        <v>898272241</v>
      </c>
    </row>
    <row r="68" spans="1:29" s="18" customFormat="1">
      <c r="A68" s="344" t="s">
        <v>38</v>
      </c>
      <c r="B68" s="363" t="s">
        <v>291</v>
      </c>
      <c r="C68" s="817">
        <f t="shared" si="0"/>
        <v>221018231</v>
      </c>
      <c r="D68" s="755">
        <v>196126940</v>
      </c>
      <c r="E68" s="756">
        <f>'Ber.-felú.'!D44</f>
        <v>72665656</v>
      </c>
      <c r="F68" s="1307">
        <v>212786201</v>
      </c>
      <c r="G68" s="758">
        <f>'Ber.-felú.'!E44+'Ber.-felú.'!D44</f>
        <v>200204610</v>
      </c>
      <c r="H68" s="14"/>
      <c r="I68" s="359">
        <f>SUM('Ber.-felú.'!J30)</f>
        <v>0</v>
      </c>
      <c r="J68" s="359">
        <v>0</v>
      </c>
      <c r="K68" s="359">
        <f>'Ber.-felú.'!C44</f>
        <v>221018231</v>
      </c>
      <c r="L68" s="359">
        <f>SUM('Ber.-felú.'!I30)</f>
        <v>0</v>
      </c>
      <c r="M68" s="359">
        <f>SUM('Ber.-felú.'!I30)</f>
        <v>0</v>
      </c>
      <c r="N68" s="359">
        <v>0</v>
      </c>
      <c r="O68" s="359"/>
      <c r="P68" s="359">
        <f>SUM('Ber.-felú.'!H30)</f>
        <v>0</v>
      </c>
      <c r="Q68" s="359">
        <v>0</v>
      </c>
      <c r="R68" s="360">
        <v>0</v>
      </c>
      <c r="S68" s="359">
        <v>0</v>
      </c>
      <c r="T68" s="359">
        <f>SUM('Ber.-felú.'!G30)</f>
        <v>0</v>
      </c>
      <c r="U68" s="360">
        <v>0</v>
      </c>
      <c r="V68" s="359">
        <v>0</v>
      </c>
      <c r="W68" s="359">
        <v>0</v>
      </c>
      <c r="X68" s="359">
        <v>0</v>
      </c>
      <c r="Y68" s="360">
        <v>0</v>
      </c>
      <c r="Z68" s="360">
        <v>0</v>
      </c>
      <c r="AA68" s="359">
        <v>0</v>
      </c>
      <c r="AB68" s="710">
        <v>0</v>
      </c>
      <c r="AC68" s="716">
        <f t="shared" si="1"/>
        <v>221018231</v>
      </c>
    </row>
    <row r="69" spans="1:29">
      <c r="A69" s="295" t="s">
        <v>41</v>
      </c>
      <c r="B69" s="288" t="s">
        <v>42</v>
      </c>
      <c r="C69" s="815">
        <f t="shared" ref="C69:C76" si="29">AC69</f>
        <v>0</v>
      </c>
      <c r="D69" s="759"/>
      <c r="E69" s="760"/>
      <c r="F69" s="1287">
        <v>758105</v>
      </c>
      <c r="G69" s="1288">
        <v>758105</v>
      </c>
      <c r="H69" s="15"/>
      <c r="I69" s="4"/>
      <c r="J69" s="4"/>
      <c r="K69" s="4"/>
      <c r="L69" s="4"/>
      <c r="M69" s="4"/>
      <c r="N69" s="4"/>
      <c r="O69" s="4"/>
      <c r="P69" s="4"/>
      <c r="Q69" s="4"/>
      <c r="R69" s="3"/>
      <c r="S69" s="4"/>
      <c r="T69" s="4"/>
      <c r="U69" s="3"/>
      <c r="V69" s="4"/>
      <c r="W69" s="4"/>
      <c r="X69" s="4"/>
      <c r="Y69" s="3"/>
      <c r="Z69" s="3"/>
      <c r="AA69" s="4"/>
      <c r="AB69" s="705"/>
      <c r="AC69" s="715">
        <f t="shared" ref="AC69:AC77" si="30">SUM(I69:AB69)</f>
        <v>0</v>
      </c>
    </row>
    <row r="70" spans="1:29">
      <c r="A70" s="295" t="s">
        <v>44</v>
      </c>
      <c r="B70" s="288" t="s">
        <v>45</v>
      </c>
      <c r="C70" s="815">
        <f t="shared" si="29"/>
        <v>0</v>
      </c>
      <c r="D70" s="759"/>
      <c r="E70" s="760"/>
      <c r="F70" s="1287"/>
      <c r="G70" s="1288"/>
      <c r="H70" s="15"/>
      <c r="I70" s="4"/>
      <c r="J70" s="4"/>
      <c r="K70" s="4"/>
      <c r="L70" s="4"/>
      <c r="M70" s="4"/>
      <c r="N70" s="4"/>
      <c r="O70" s="4"/>
      <c r="P70" s="4"/>
      <c r="Q70" s="4"/>
      <c r="R70" s="3"/>
      <c r="S70" s="4"/>
      <c r="T70" s="4"/>
      <c r="U70" s="3"/>
      <c r="V70" s="4"/>
      <c r="W70" s="4"/>
      <c r="X70" s="4"/>
      <c r="Y70" s="3"/>
      <c r="Z70" s="3"/>
      <c r="AA70" s="4"/>
      <c r="AB70" s="705"/>
      <c r="AC70" s="715">
        <f t="shared" si="30"/>
        <v>0</v>
      </c>
    </row>
    <row r="71" spans="1:29">
      <c r="A71" s="295" t="s">
        <v>48</v>
      </c>
      <c r="B71" s="288" t="s">
        <v>494</v>
      </c>
      <c r="C71" s="815">
        <f t="shared" si="29"/>
        <v>0</v>
      </c>
      <c r="D71" s="759">
        <v>21881991</v>
      </c>
      <c r="E71" s="760">
        <v>21881991</v>
      </c>
      <c r="F71" s="1287">
        <v>36972947</v>
      </c>
      <c r="G71" s="1288">
        <v>36711167</v>
      </c>
      <c r="H71" s="15"/>
      <c r="I71" s="4"/>
      <c r="J71" s="4"/>
      <c r="K71" s="4"/>
      <c r="L71" s="4"/>
      <c r="M71" s="4"/>
      <c r="N71" s="4"/>
      <c r="O71" s="4"/>
      <c r="P71" s="4"/>
      <c r="Q71" s="4"/>
      <c r="R71" s="3"/>
      <c r="S71" s="4"/>
      <c r="T71" s="4"/>
      <c r="U71" s="3"/>
      <c r="V71" s="4"/>
      <c r="W71" s="4"/>
      <c r="X71" s="4"/>
      <c r="Y71" s="3"/>
      <c r="Z71" s="3"/>
      <c r="AA71" s="4"/>
      <c r="AB71" s="705"/>
      <c r="AC71" s="715">
        <f t="shared" si="30"/>
        <v>0</v>
      </c>
    </row>
    <row r="72" spans="1:29" s="18" customFormat="1" ht="16.5" thickBot="1">
      <c r="A72" s="346" t="s">
        <v>52</v>
      </c>
      <c r="B72" s="364" t="s">
        <v>292</v>
      </c>
      <c r="C72" s="819">
        <f t="shared" si="29"/>
        <v>0</v>
      </c>
      <c r="D72" s="763">
        <f>SUM(D69:D71)</f>
        <v>21881991</v>
      </c>
      <c r="E72" s="764">
        <f t="shared" ref="E72:G72" si="31">SUM(E69:E71)</f>
        <v>21881991</v>
      </c>
      <c r="F72" s="765">
        <f t="shared" si="31"/>
        <v>37731052</v>
      </c>
      <c r="G72" s="766">
        <f t="shared" si="31"/>
        <v>37469272</v>
      </c>
      <c r="H72" s="14"/>
      <c r="I72" s="359">
        <f>SUM(I69:I71)</f>
        <v>0</v>
      </c>
      <c r="J72" s="359">
        <f t="shared" ref="J72:AB72" si="32">SUM(J69:J71)</f>
        <v>0</v>
      </c>
      <c r="K72" s="359">
        <f t="shared" si="32"/>
        <v>0</v>
      </c>
      <c r="L72" s="359">
        <f t="shared" si="32"/>
        <v>0</v>
      </c>
      <c r="M72" s="359">
        <f t="shared" si="32"/>
        <v>0</v>
      </c>
      <c r="N72" s="359">
        <f t="shared" si="32"/>
        <v>0</v>
      </c>
      <c r="O72" s="359">
        <f t="shared" si="32"/>
        <v>0</v>
      </c>
      <c r="P72" s="359">
        <f t="shared" si="32"/>
        <v>0</v>
      </c>
      <c r="Q72" s="359">
        <f t="shared" si="32"/>
        <v>0</v>
      </c>
      <c r="R72" s="360">
        <f t="shared" si="32"/>
        <v>0</v>
      </c>
      <c r="S72" s="359">
        <f t="shared" si="32"/>
        <v>0</v>
      </c>
      <c r="T72" s="359">
        <f t="shared" si="32"/>
        <v>0</v>
      </c>
      <c r="U72" s="360">
        <f t="shared" si="32"/>
        <v>0</v>
      </c>
      <c r="V72" s="359">
        <f t="shared" si="32"/>
        <v>0</v>
      </c>
      <c r="W72" s="359">
        <f t="shared" si="32"/>
        <v>0</v>
      </c>
      <c r="X72" s="359">
        <f t="shared" si="32"/>
        <v>0</v>
      </c>
      <c r="Y72" s="360">
        <f t="shared" si="32"/>
        <v>0</v>
      </c>
      <c r="Z72" s="360">
        <f t="shared" si="32"/>
        <v>0</v>
      </c>
      <c r="AA72" s="359">
        <f t="shared" si="32"/>
        <v>0</v>
      </c>
      <c r="AB72" s="710">
        <f t="shared" si="32"/>
        <v>0</v>
      </c>
      <c r="AC72" s="716">
        <f t="shared" si="30"/>
        <v>0</v>
      </c>
    </row>
    <row r="73" spans="1:29" s="354" customFormat="1" ht="19.5" thickBot="1">
      <c r="A73" s="1647" t="s">
        <v>522</v>
      </c>
      <c r="B73" s="1648"/>
      <c r="C73" s="820">
        <f>AC73</f>
        <v>1461236531</v>
      </c>
      <c r="D73" s="767">
        <f>SUM(D19,D24,D60,D61,D66,D67,D68,D72)</f>
        <v>1401497807</v>
      </c>
      <c r="E73" s="768">
        <f t="shared" ref="E73:G73" si="33">SUM(E19,E24,E60,E61,E66,E67,E68,E72)</f>
        <v>271465263</v>
      </c>
      <c r="F73" s="769">
        <f t="shared" si="33"/>
        <v>1514007973</v>
      </c>
      <c r="G73" s="770">
        <f t="shared" si="33"/>
        <v>625782701</v>
      </c>
      <c r="H73" s="353"/>
      <c r="I73" s="702">
        <f>SUM(I19,I24,I60,I61,I66,I67,I68,I72)</f>
        <v>127159477</v>
      </c>
      <c r="J73" s="702">
        <f t="shared" ref="J73:AB73" si="34">SUM(J19,J24,J60,J61,J66,J67,J68,J72)</f>
        <v>4431010</v>
      </c>
      <c r="K73" s="702">
        <f t="shared" si="34"/>
        <v>1157872082</v>
      </c>
      <c r="L73" s="702">
        <f t="shared" si="34"/>
        <v>421918</v>
      </c>
      <c r="M73" s="702">
        <f t="shared" si="34"/>
        <v>20086460</v>
      </c>
      <c r="N73" s="702">
        <f t="shared" si="34"/>
        <v>12951765</v>
      </c>
      <c r="O73" s="702">
        <f t="shared" si="34"/>
        <v>17696129</v>
      </c>
      <c r="P73" s="702">
        <f t="shared" si="34"/>
        <v>11250000</v>
      </c>
      <c r="Q73" s="702">
        <f t="shared" si="34"/>
        <v>30230750</v>
      </c>
      <c r="R73" s="703">
        <f t="shared" si="34"/>
        <v>2592300</v>
      </c>
      <c r="S73" s="702">
        <f t="shared" si="34"/>
        <v>14208416</v>
      </c>
      <c r="T73" s="702">
        <f t="shared" si="34"/>
        <v>100000</v>
      </c>
      <c r="U73" s="703">
        <f t="shared" si="34"/>
        <v>11205963</v>
      </c>
      <c r="V73" s="702">
        <f t="shared" si="34"/>
        <v>12738287</v>
      </c>
      <c r="W73" s="702">
        <f t="shared" si="34"/>
        <v>0</v>
      </c>
      <c r="X73" s="702">
        <f t="shared" si="34"/>
        <v>15800000</v>
      </c>
      <c r="Y73" s="703">
        <f t="shared" si="34"/>
        <v>0</v>
      </c>
      <c r="Z73" s="703">
        <f t="shared" si="34"/>
        <v>2499360</v>
      </c>
      <c r="AA73" s="702">
        <f t="shared" si="34"/>
        <v>8737614</v>
      </c>
      <c r="AB73" s="711">
        <f t="shared" si="34"/>
        <v>11255000</v>
      </c>
      <c r="AC73" s="717">
        <f t="shared" si="30"/>
        <v>1461236531</v>
      </c>
    </row>
    <row r="74" spans="1:29">
      <c r="A74" s="349" t="s">
        <v>72</v>
      </c>
      <c r="B74" s="350" t="s">
        <v>73</v>
      </c>
      <c r="C74" s="821">
        <f t="shared" si="29"/>
        <v>0</v>
      </c>
      <c r="D74" s="1074">
        <v>60000000</v>
      </c>
      <c r="E74" s="1075">
        <v>60000000</v>
      </c>
      <c r="F74" s="1289">
        <v>60000000</v>
      </c>
      <c r="G74" s="1290">
        <v>60000000</v>
      </c>
      <c r="H74" s="14"/>
      <c r="I74" s="4"/>
      <c r="J74" s="4"/>
      <c r="K74" s="4"/>
      <c r="L74" s="4"/>
      <c r="M74" s="4"/>
      <c r="N74" s="4"/>
      <c r="O74" s="4"/>
      <c r="P74" s="4"/>
      <c r="Q74" s="4"/>
      <c r="R74" s="3"/>
      <c r="S74" s="4"/>
      <c r="T74" s="4"/>
      <c r="U74" s="3"/>
      <c r="V74" s="4"/>
      <c r="W74" s="4"/>
      <c r="X74" s="4"/>
      <c r="Y74" s="4"/>
      <c r="Z74" s="3"/>
      <c r="AA74" s="4"/>
      <c r="AB74" s="705"/>
      <c r="AC74" s="715">
        <f t="shared" si="30"/>
        <v>0</v>
      </c>
    </row>
    <row r="75" spans="1:29">
      <c r="A75" s="347" t="s">
        <v>685</v>
      </c>
      <c r="B75" s="348" t="s">
        <v>686</v>
      </c>
      <c r="C75" s="822">
        <f>AC75</f>
        <v>7178909</v>
      </c>
      <c r="D75" s="771">
        <v>7178909</v>
      </c>
      <c r="E75" s="772">
        <v>7178909</v>
      </c>
      <c r="F75" s="1291">
        <v>7178909</v>
      </c>
      <c r="G75" s="1292">
        <v>7178909</v>
      </c>
      <c r="H75" s="14"/>
      <c r="I75" s="4">
        <v>7178909</v>
      </c>
      <c r="J75" s="4"/>
      <c r="K75" s="4"/>
      <c r="L75" s="4"/>
      <c r="M75" s="4"/>
      <c r="N75" s="4"/>
      <c r="O75" s="4"/>
      <c r="P75" s="4"/>
      <c r="Q75" s="4"/>
      <c r="R75" s="3"/>
      <c r="S75" s="4"/>
      <c r="T75" s="4"/>
      <c r="U75" s="4"/>
      <c r="V75" s="4"/>
      <c r="W75" s="4"/>
      <c r="X75" s="4"/>
      <c r="Y75" s="4"/>
      <c r="Z75" s="4"/>
      <c r="AA75" s="4"/>
      <c r="AB75" s="705"/>
      <c r="AC75" s="715">
        <f>SUM(I75:AB75)</f>
        <v>7178909</v>
      </c>
    </row>
    <row r="76" spans="1:29" ht="16.5" thickBot="1">
      <c r="A76" s="295" t="s">
        <v>78</v>
      </c>
      <c r="B76" s="288" t="s">
        <v>77</v>
      </c>
      <c r="C76" s="815">
        <f t="shared" si="29"/>
        <v>0</v>
      </c>
      <c r="D76" s="759"/>
      <c r="E76" s="760"/>
      <c r="F76" s="1287"/>
      <c r="G76" s="1288">
        <v>292541031</v>
      </c>
      <c r="H76" s="15"/>
      <c r="I76" s="4"/>
      <c r="J76" s="4"/>
      <c r="K76" s="4">
        <v>0</v>
      </c>
      <c r="L76" s="4"/>
      <c r="M76" s="4"/>
      <c r="N76" s="4"/>
      <c r="O76" s="4"/>
      <c r="P76" s="4"/>
      <c r="Q76" s="4"/>
      <c r="R76" s="3"/>
      <c r="S76" s="4"/>
      <c r="T76" s="4"/>
      <c r="U76" s="4"/>
      <c r="V76" s="4"/>
      <c r="W76" s="4"/>
      <c r="X76" s="4"/>
      <c r="Y76" s="4"/>
      <c r="Z76" s="4"/>
      <c r="AA76" s="4"/>
      <c r="AB76" s="705"/>
      <c r="AC76" s="715">
        <f t="shared" si="30"/>
        <v>0</v>
      </c>
    </row>
    <row r="77" spans="1:29" s="354" customFormat="1" ht="19.5" thickBot="1">
      <c r="A77" s="1647" t="s">
        <v>616</v>
      </c>
      <c r="B77" s="1648"/>
      <c r="C77" s="820">
        <f>AC77</f>
        <v>1468415440</v>
      </c>
      <c r="D77" s="767">
        <f>SUM(D75,D73)</f>
        <v>1408676716</v>
      </c>
      <c r="E77" s="768">
        <f>SUM(E75,E73)</f>
        <v>278644172</v>
      </c>
      <c r="F77" s="769">
        <f t="shared" ref="F77" si="35">SUM(F75,F73)</f>
        <v>1521186882</v>
      </c>
      <c r="G77" s="770">
        <f>SUM(G73:G75)</f>
        <v>692961610</v>
      </c>
      <c r="H77" s="353"/>
      <c r="I77" s="702">
        <f t="shared" ref="I77:AB77" si="36">SUM(I73:I76)</f>
        <v>134338386</v>
      </c>
      <c r="J77" s="702">
        <f t="shared" si="36"/>
        <v>4431010</v>
      </c>
      <c r="K77" s="702">
        <f t="shared" si="36"/>
        <v>1157872082</v>
      </c>
      <c r="L77" s="702">
        <f t="shared" si="36"/>
        <v>421918</v>
      </c>
      <c r="M77" s="702">
        <f t="shared" si="36"/>
        <v>20086460</v>
      </c>
      <c r="N77" s="702">
        <f t="shared" si="36"/>
        <v>12951765</v>
      </c>
      <c r="O77" s="702">
        <f t="shared" si="36"/>
        <v>17696129</v>
      </c>
      <c r="P77" s="702">
        <f t="shared" si="36"/>
        <v>11250000</v>
      </c>
      <c r="Q77" s="702">
        <f t="shared" si="36"/>
        <v>30230750</v>
      </c>
      <c r="R77" s="703">
        <f t="shared" si="36"/>
        <v>2592300</v>
      </c>
      <c r="S77" s="702">
        <f t="shared" si="36"/>
        <v>14208416</v>
      </c>
      <c r="T77" s="702">
        <f t="shared" si="36"/>
        <v>100000</v>
      </c>
      <c r="U77" s="702">
        <f t="shared" si="36"/>
        <v>11205963</v>
      </c>
      <c r="V77" s="702">
        <f t="shared" si="36"/>
        <v>12738287</v>
      </c>
      <c r="W77" s="702">
        <f t="shared" si="36"/>
        <v>0</v>
      </c>
      <c r="X77" s="702">
        <f t="shared" si="36"/>
        <v>15800000</v>
      </c>
      <c r="Y77" s="702">
        <f t="shared" si="36"/>
        <v>0</v>
      </c>
      <c r="Z77" s="702">
        <f t="shared" si="36"/>
        <v>2499360</v>
      </c>
      <c r="AA77" s="702">
        <f t="shared" si="36"/>
        <v>8737614</v>
      </c>
      <c r="AB77" s="711">
        <f t="shared" si="36"/>
        <v>11255000</v>
      </c>
      <c r="AC77" s="717">
        <f t="shared" si="30"/>
        <v>1468415440</v>
      </c>
    </row>
    <row r="78" spans="1:29" ht="16.5" thickBot="1">
      <c r="A78" s="373"/>
      <c r="B78" s="374"/>
      <c r="C78" s="773"/>
      <c r="D78" s="773"/>
      <c r="E78" s="773"/>
      <c r="F78" s="773"/>
      <c r="G78" s="773"/>
      <c r="H78" s="14"/>
    </row>
    <row r="79" spans="1:29">
      <c r="A79" s="294" t="s">
        <v>100</v>
      </c>
      <c r="B79" s="287" t="s">
        <v>101</v>
      </c>
      <c r="C79" s="823">
        <v>143112957</v>
      </c>
      <c r="D79" s="774">
        <f>Állami!F14-Állami!F13</f>
        <v>143112957</v>
      </c>
      <c r="E79" s="775">
        <f>Állami!G14</f>
        <v>47642048</v>
      </c>
      <c r="F79" s="776">
        <f>Állami!H14-Állami!H13</f>
        <v>94009161</v>
      </c>
      <c r="G79" s="777">
        <f>Állami!I14-Állami!I13</f>
        <v>94009161</v>
      </c>
      <c r="H79" s="14"/>
    </row>
    <row r="80" spans="1:29">
      <c r="A80" s="295" t="s">
        <v>102</v>
      </c>
      <c r="B80" s="289" t="s">
        <v>103</v>
      </c>
      <c r="C80" s="824">
        <f>Állami!E23</f>
        <v>76553950</v>
      </c>
      <c r="D80" s="778">
        <f>Állami!F23</f>
        <v>76553950</v>
      </c>
      <c r="E80" s="779">
        <f>Állami!G23</f>
        <v>38776754</v>
      </c>
      <c r="F80" s="780">
        <f>Állami!H23</f>
        <v>77918950</v>
      </c>
      <c r="G80" s="781">
        <f>Állami!I23</f>
        <v>77918950</v>
      </c>
      <c r="H80" s="14"/>
    </row>
    <row r="81" spans="1:8">
      <c r="A81" s="295" t="s">
        <v>104</v>
      </c>
      <c r="B81" s="289" t="s">
        <v>105</v>
      </c>
      <c r="C81" s="824">
        <f>Állami!E26</f>
        <v>34043739</v>
      </c>
      <c r="D81" s="778">
        <v>34195209</v>
      </c>
      <c r="E81" s="779">
        <f>Állami!G26</f>
        <v>17854214</v>
      </c>
      <c r="F81" s="780">
        <f>Állami!H26</f>
        <v>35509948</v>
      </c>
      <c r="G81" s="781">
        <f>Állami!I26</f>
        <v>35509948</v>
      </c>
      <c r="H81" s="14"/>
    </row>
    <row r="82" spans="1:8">
      <c r="A82" s="295" t="s">
        <v>106</v>
      </c>
      <c r="B82" s="289" t="s">
        <v>107</v>
      </c>
      <c r="C82" s="824">
        <f>Állami!E31</f>
        <v>4382620</v>
      </c>
      <c r="D82" s="778">
        <v>4560673</v>
      </c>
      <c r="E82" s="779">
        <f>Állami!G31</f>
        <v>2850018</v>
      </c>
      <c r="F82" s="780">
        <f>Állami!H31</f>
        <v>5279422</v>
      </c>
      <c r="G82" s="781">
        <f>Állami!I31</f>
        <v>5279422</v>
      </c>
      <c r="H82" s="14"/>
    </row>
    <row r="83" spans="1:8">
      <c r="A83" s="295" t="s">
        <v>108</v>
      </c>
      <c r="B83" s="289" t="s">
        <v>678</v>
      </c>
      <c r="C83" s="824"/>
      <c r="D83" s="778">
        <f>Állami!F33</f>
        <v>250714</v>
      </c>
      <c r="E83" s="779">
        <f>Állami!G33</f>
        <v>0</v>
      </c>
      <c r="F83" s="780">
        <f>Állami!H33</f>
        <v>1028700</v>
      </c>
      <c r="G83" s="781">
        <f>Állami!I33</f>
        <v>1028700</v>
      </c>
    </row>
    <row r="84" spans="1:8">
      <c r="A84" s="295" t="s">
        <v>110</v>
      </c>
      <c r="B84" s="289" t="s">
        <v>679</v>
      </c>
      <c r="C84" s="824"/>
      <c r="D84" s="778">
        <f>Állami!F32</f>
        <v>229011</v>
      </c>
      <c r="E84" s="779">
        <f>Állami!G32</f>
        <v>229011</v>
      </c>
      <c r="F84" s="780">
        <f>Állami!H32</f>
        <v>1714211</v>
      </c>
      <c r="G84" s="781">
        <f>Állami!I32</f>
        <v>1714211</v>
      </c>
      <c r="H84" s="14"/>
    </row>
    <row r="85" spans="1:8">
      <c r="A85" s="295"/>
      <c r="B85" s="731" t="s">
        <v>171</v>
      </c>
      <c r="C85" s="824">
        <f>Állami!E13</f>
        <v>-52044716</v>
      </c>
      <c r="D85" s="778">
        <f>Állami!F13</f>
        <v>-52044716</v>
      </c>
      <c r="E85" s="779">
        <f>Állami!G13</f>
        <v>0</v>
      </c>
      <c r="F85" s="780">
        <f>Állami!H13</f>
        <v>0</v>
      </c>
      <c r="G85" s="781">
        <f>Állami!I13</f>
        <v>0</v>
      </c>
      <c r="H85" s="14"/>
    </row>
    <row r="86" spans="1:8">
      <c r="A86" s="343" t="s">
        <v>3</v>
      </c>
      <c r="B86" s="365" t="s">
        <v>4</v>
      </c>
      <c r="C86" s="825">
        <f>SUM(C79:C85)</f>
        <v>206048550</v>
      </c>
      <c r="D86" s="782">
        <f>SUM(D79:D85)</f>
        <v>206857798</v>
      </c>
      <c r="E86" s="783">
        <f t="shared" ref="E86:G86" si="37">SUM(E79:E85)</f>
        <v>107352045</v>
      </c>
      <c r="F86" s="784">
        <f t="shared" si="37"/>
        <v>215460392</v>
      </c>
      <c r="G86" s="785">
        <f t="shared" si="37"/>
        <v>215460392</v>
      </c>
      <c r="H86" s="14"/>
    </row>
    <row r="87" spans="1:8">
      <c r="A87" s="295"/>
      <c r="B87" s="289" t="s">
        <v>444</v>
      </c>
      <c r="C87" s="824">
        <v>8781816</v>
      </c>
      <c r="D87" s="778">
        <v>8781816</v>
      </c>
      <c r="E87" s="779">
        <v>8781816</v>
      </c>
      <c r="F87" s="1293">
        <v>8781816</v>
      </c>
      <c r="G87" s="1294">
        <v>8781816</v>
      </c>
      <c r="H87" s="14"/>
    </row>
    <row r="88" spans="1:8">
      <c r="A88" s="295"/>
      <c r="B88" s="289" t="s">
        <v>293</v>
      </c>
      <c r="C88" s="824"/>
      <c r="D88" s="778"/>
      <c r="E88" s="779"/>
      <c r="F88" s="1293">
        <v>2000000</v>
      </c>
      <c r="G88" s="1294">
        <v>1614031</v>
      </c>
      <c r="H88" s="14"/>
    </row>
    <row r="89" spans="1:8">
      <c r="A89" s="295"/>
      <c r="B89" s="289" t="s">
        <v>433</v>
      </c>
      <c r="C89" s="824">
        <v>15661200</v>
      </c>
      <c r="D89" s="778">
        <v>15661200</v>
      </c>
      <c r="E89" s="779">
        <v>8259041</v>
      </c>
      <c r="F89" s="1293">
        <v>17750900</v>
      </c>
      <c r="G89" s="1294">
        <v>17750900</v>
      </c>
      <c r="H89" s="14"/>
    </row>
    <row r="90" spans="1:8">
      <c r="A90" s="295"/>
      <c r="B90" s="289" t="s">
        <v>294</v>
      </c>
      <c r="C90" s="824">
        <v>30279204</v>
      </c>
      <c r="D90" s="778">
        <v>32554044</v>
      </c>
      <c r="E90" s="779">
        <v>5414285</v>
      </c>
      <c r="F90" s="1293">
        <v>30728916</v>
      </c>
      <c r="G90" s="1294">
        <v>22490498</v>
      </c>
      <c r="H90" s="14"/>
    </row>
    <row r="91" spans="1:8">
      <c r="A91" s="343" t="s">
        <v>7</v>
      </c>
      <c r="B91" s="365" t="s">
        <v>114</v>
      </c>
      <c r="C91" s="825">
        <f>SUM(C87:C90)</f>
        <v>54722220</v>
      </c>
      <c r="D91" s="782">
        <f t="shared" ref="D91:G91" si="38">SUM(D87:D90)</f>
        <v>56997060</v>
      </c>
      <c r="E91" s="783">
        <f t="shared" si="38"/>
        <v>22455142</v>
      </c>
      <c r="F91" s="784">
        <f t="shared" si="38"/>
        <v>59261632</v>
      </c>
      <c r="G91" s="785">
        <f t="shared" si="38"/>
        <v>50637245</v>
      </c>
      <c r="H91" s="15"/>
    </row>
    <row r="92" spans="1:8">
      <c r="A92" s="344" t="s">
        <v>11</v>
      </c>
      <c r="B92" s="366" t="s">
        <v>115</v>
      </c>
      <c r="C92" s="826">
        <f>SUM(C86,C91)</f>
        <v>260770770</v>
      </c>
      <c r="D92" s="786">
        <f t="shared" ref="D92:G92" si="39">SUM(D86,D91)</f>
        <v>263854858</v>
      </c>
      <c r="E92" s="787">
        <f t="shared" si="39"/>
        <v>129807187</v>
      </c>
      <c r="F92" s="788">
        <f t="shared" si="39"/>
        <v>274722024</v>
      </c>
      <c r="G92" s="758">
        <f t="shared" si="39"/>
        <v>266097637</v>
      </c>
      <c r="H92" s="15"/>
    </row>
    <row r="93" spans="1:8">
      <c r="A93" s="295" t="s">
        <v>15</v>
      </c>
      <c r="B93" s="289" t="s">
        <v>116</v>
      </c>
      <c r="C93" s="1001"/>
      <c r="D93" s="1002"/>
      <c r="E93" s="1003"/>
      <c r="F93" s="1295"/>
      <c r="G93" s="1296"/>
      <c r="H93" s="15"/>
    </row>
    <row r="94" spans="1:8" s="51" customFormat="1">
      <c r="A94" s="517" t="s">
        <v>15</v>
      </c>
      <c r="B94" s="519" t="s">
        <v>117</v>
      </c>
      <c r="C94" s="827">
        <f>SUM(C93)</f>
        <v>0</v>
      </c>
      <c r="D94" s="789">
        <f t="shared" ref="D94:G94" si="40">SUM(D93)</f>
        <v>0</v>
      </c>
      <c r="E94" s="790">
        <f t="shared" si="40"/>
        <v>0</v>
      </c>
      <c r="F94" s="791">
        <f t="shared" si="40"/>
        <v>0</v>
      </c>
      <c r="G94" s="792">
        <f t="shared" si="40"/>
        <v>0</v>
      </c>
    </row>
    <row r="95" spans="1:8" s="51" customFormat="1">
      <c r="A95" s="515"/>
      <c r="B95" s="516" t="s">
        <v>118</v>
      </c>
      <c r="C95" s="828"/>
      <c r="D95" s="793"/>
      <c r="E95" s="794"/>
      <c r="F95" s="1297"/>
      <c r="G95" s="1298"/>
    </row>
    <row r="96" spans="1:8" s="51" customFormat="1">
      <c r="A96" s="515"/>
      <c r="B96" s="516"/>
      <c r="C96" s="829"/>
      <c r="D96" s="793"/>
      <c r="E96" s="794"/>
      <c r="F96" s="1297"/>
      <c r="G96" s="1298"/>
    </row>
    <row r="97" spans="1:8" s="51" customFormat="1">
      <c r="A97" s="517" t="s">
        <v>19</v>
      </c>
      <c r="B97" s="519" t="s">
        <v>119</v>
      </c>
      <c r="C97" s="827">
        <f>SUM(C95:C96)</f>
        <v>0</v>
      </c>
      <c r="D97" s="795">
        <v>0</v>
      </c>
      <c r="E97" s="796">
        <v>0</v>
      </c>
      <c r="F97" s="1305">
        <v>28768409</v>
      </c>
      <c r="G97" s="1306">
        <v>28768409</v>
      </c>
    </row>
    <row r="98" spans="1:8" s="51" customFormat="1">
      <c r="A98" s="521" t="s">
        <v>23</v>
      </c>
      <c r="B98" s="522" t="s">
        <v>120</v>
      </c>
      <c r="C98" s="830">
        <f>SUM(C94,C97)</f>
        <v>0</v>
      </c>
      <c r="D98" s="799">
        <f>SUM(D94,D97)</f>
        <v>0</v>
      </c>
      <c r="E98" s="800">
        <f t="shared" ref="E98:G98" si="41">SUM(E94,E97)</f>
        <v>0</v>
      </c>
      <c r="F98" s="801">
        <f t="shared" si="41"/>
        <v>28768409</v>
      </c>
      <c r="G98" s="802">
        <f t="shared" si="41"/>
        <v>28768409</v>
      </c>
    </row>
    <row r="99" spans="1:8">
      <c r="A99" s="517" t="s">
        <v>27</v>
      </c>
      <c r="B99" s="519" t="s">
        <v>629</v>
      </c>
      <c r="C99" s="827">
        <v>0</v>
      </c>
      <c r="D99" s="795">
        <v>0</v>
      </c>
      <c r="E99" s="796">
        <v>0</v>
      </c>
      <c r="F99" s="1305"/>
      <c r="G99" s="1306"/>
      <c r="H99" s="14"/>
    </row>
    <row r="100" spans="1:8">
      <c r="A100" s="517" t="s">
        <v>30</v>
      </c>
      <c r="B100" s="519" t="s">
        <v>630</v>
      </c>
      <c r="C100" s="827">
        <v>72000000</v>
      </c>
      <c r="D100" s="795">
        <v>80000000</v>
      </c>
      <c r="E100" s="796">
        <v>55036295</v>
      </c>
      <c r="F100" s="1305">
        <v>153312113</v>
      </c>
      <c r="G100" s="1306">
        <v>167498683</v>
      </c>
      <c r="H100" s="14"/>
    </row>
    <row r="101" spans="1:8">
      <c r="A101" s="295" t="s">
        <v>33</v>
      </c>
      <c r="B101" s="289" t="s">
        <v>631</v>
      </c>
      <c r="C101" s="824">
        <v>240000000</v>
      </c>
      <c r="D101" s="778">
        <v>240000000</v>
      </c>
      <c r="E101" s="779">
        <v>125729870</v>
      </c>
      <c r="F101" s="1293">
        <v>240000000</v>
      </c>
      <c r="G101" s="1294">
        <v>379571807</v>
      </c>
      <c r="H101" s="14"/>
    </row>
    <row r="102" spans="1:8">
      <c r="A102" s="295" t="s">
        <v>36</v>
      </c>
      <c r="B102" s="289" t="s">
        <v>37</v>
      </c>
      <c r="C102" s="824">
        <v>8000000</v>
      </c>
      <c r="D102" s="778">
        <v>8000000</v>
      </c>
      <c r="E102" s="779">
        <v>6164945</v>
      </c>
      <c r="F102" s="1293">
        <v>8000000</v>
      </c>
      <c r="G102" s="1294">
        <v>11297900</v>
      </c>
      <c r="H102" s="14"/>
    </row>
    <row r="103" spans="1:8">
      <c r="A103" s="295" t="s">
        <v>40</v>
      </c>
      <c r="B103" s="289" t="s">
        <v>637</v>
      </c>
      <c r="C103" s="824">
        <v>27000000</v>
      </c>
      <c r="D103" s="778">
        <v>19000000</v>
      </c>
      <c r="E103" s="779">
        <v>10621300</v>
      </c>
      <c r="F103" s="1293">
        <v>19000000</v>
      </c>
      <c r="G103" s="1294">
        <v>29722700</v>
      </c>
      <c r="H103" s="14"/>
    </row>
    <row r="104" spans="1:8">
      <c r="A104" s="295"/>
      <c r="B104" s="289" t="s">
        <v>43</v>
      </c>
      <c r="C104" s="824"/>
      <c r="D104" s="803"/>
      <c r="E104" s="804"/>
      <c r="F104" s="1299"/>
      <c r="G104" s="1300">
        <v>252046</v>
      </c>
      <c r="H104" s="14"/>
    </row>
    <row r="105" spans="1:8" s="51" customFormat="1">
      <c r="A105" s="518" t="s">
        <v>627</v>
      </c>
      <c r="B105" s="520" t="s">
        <v>628</v>
      </c>
      <c r="C105" s="831">
        <f>SUM(C101:C104)</f>
        <v>275000000</v>
      </c>
      <c r="D105" s="789">
        <f>SUM(D101:D104)</f>
        <v>267000000</v>
      </c>
      <c r="E105" s="790">
        <f t="shared" ref="E105:G105" si="42">SUM(E101:E104)</f>
        <v>142516115</v>
      </c>
      <c r="F105" s="791">
        <f t="shared" si="42"/>
        <v>267000000</v>
      </c>
      <c r="G105" s="792">
        <f t="shared" si="42"/>
        <v>420844453</v>
      </c>
    </row>
    <row r="106" spans="1:8">
      <c r="A106" s="344" t="s">
        <v>46</v>
      </c>
      <c r="B106" s="366" t="s">
        <v>121</v>
      </c>
      <c r="C106" s="826">
        <f>SUM(C99:C103)</f>
        <v>347000000</v>
      </c>
      <c r="D106" s="755">
        <f>SUM(D105,D100,D99)</f>
        <v>347000000</v>
      </c>
      <c r="E106" s="787">
        <f t="shared" ref="E106:G106" si="43">SUM(E105,E100,E99)</f>
        <v>197552410</v>
      </c>
      <c r="F106" s="805">
        <f t="shared" si="43"/>
        <v>420312113</v>
      </c>
      <c r="G106" s="758">
        <f t="shared" si="43"/>
        <v>588343136</v>
      </c>
      <c r="H106" s="14"/>
    </row>
    <row r="107" spans="1:8">
      <c r="A107" s="295" t="s">
        <v>122</v>
      </c>
      <c r="B107" s="289" t="s">
        <v>639</v>
      </c>
      <c r="C107" s="824">
        <v>130811</v>
      </c>
      <c r="D107" s="778">
        <v>130811</v>
      </c>
      <c r="E107" s="779"/>
      <c r="F107" s="1293">
        <v>130811</v>
      </c>
      <c r="G107" s="1294"/>
      <c r="H107" s="14"/>
    </row>
    <row r="108" spans="1:8">
      <c r="A108" s="295" t="s">
        <v>123</v>
      </c>
      <c r="B108" s="289" t="s">
        <v>638</v>
      </c>
      <c r="C108" s="824"/>
      <c r="D108" s="778"/>
      <c r="E108" s="779">
        <v>3319923</v>
      </c>
      <c r="F108" s="1293">
        <v>4700000</v>
      </c>
      <c r="G108" s="1294">
        <v>6523787</v>
      </c>
      <c r="H108" s="14"/>
    </row>
    <row r="109" spans="1:8">
      <c r="A109" s="295" t="s">
        <v>125</v>
      </c>
      <c r="B109" s="289" t="s">
        <v>640</v>
      </c>
      <c r="C109" s="824">
        <v>17016921</v>
      </c>
      <c r="D109" s="778">
        <v>17016921</v>
      </c>
      <c r="E109" s="779">
        <v>7425616</v>
      </c>
      <c r="F109" s="1293">
        <v>17016921</v>
      </c>
      <c r="G109" s="1294">
        <v>18888943</v>
      </c>
      <c r="H109" s="14"/>
    </row>
    <row r="110" spans="1:8">
      <c r="A110" s="295" t="s">
        <v>127</v>
      </c>
      <c r="B110" s="289" t="s">
        <v>128</v>
      </c>
      <c r="C110" s="824">
        <v>28302850</v>
      </c>
      <c r="D110" s="778">
        <v>28381034</v>
      </c>
      <c r="E110" s="779">
        <v>10745864</v>
      </c>
      <c r="F110" s="1293">
        <v>28381034</v>
      </c>
      <c r="G110" s="1294">
        <v>26433234</v>
      </c>
      <c r="H110" s="14"/>
    </row>
    <row r="111" spans="1:8">
      <c r="A111" s="295" t="s">
        <v>129</v>
      </c>
      <c r="B111" s="289" t="s">
        <v>647</v>
      </c>
      <c r="C111" s="824"/>
      <c r="D111" s="778"/>
      <c r="E111" s="779"/>
      <c r="F111" s="1293"/>
      <c r="G111" s="1294"/>
      <c r="H111" s="14"/>
    </row>
    <row r="112" spans="1:8">
      <c r="A112" s="295" t="s">
        <v>129</v>
      </c>
      <c r="B112" s="289" t="s">
        <v>648</v>
      </c>
      <c r="C112" s="824"/>
      <c r="D112" s="778"/>
      <c r="E112" s="779"/>
      <c r="F112" s="1293"/>
      <c r="G112" s="1294"/>
      <c r="H112" s="14"/>
    </row>
    <row r="113" spans="1:8">
      <c r="A113" s="295" t="s">
        <v>129</v>
      </c>
      <c r="B113" s="289" t="s">
        <v>649</v>
      </c>
      <c r="C113" s="824"/>
      <c r="D113" s="778"/>
      <c r="E113" s="779"/>
      <c r="F113" s="1293"/>
      <c r="G113" s="1294"/>
      <c r="H113" s="14"/>
    </row>
    <row r="114" spans="1:8">
      <c r="A114" s="295" t="s">
        <v>130</v>
      </c>
      <c r="B114" s="289" t="s">
        <v>642</v>
      </c>
      <c r="C114" s="824">
        <v>12272038</v>
      </c>
      <c r="D114" s="778">
        <v>12272038</v>
      </c>
      <c r="E114" s="779">
        <v>5671144</v>
      </c>
      <c r="F114" s="1293">
        <v>12272038</v>
      </c>
      <c r="G114" s="1294">
        <v>13715793</v>
      </c>
      <c r="H114" s="14"/>
    </row>
    <row r="115" spans="1:8">
      <c r="A115" s="295" t="s">
        <v>132</v>
      </c>
      <c r="B115" s="289" t="s">
        <v>641</v>
      </c>
      <c r="C115" s="824"/>
      <c r="D115" s="778"/>
      <c r="E115" s="779"/>
      <c r="F115" s="1293"/>
      <c r="G115" s="1294"/>
      <c r="H115" s="14"/>
    </row>
    <row r="116" spans="1:8">
      <c r="A116" s="295" t="s">
        <v>134</v>
      </c>
      <c r="B116" s="289" t="s">
        <v>643</v>
      </c>
      <c r="C116" s="824">
        <v>20000</v>
      </c>
      <c r="D116" s="778">
        <v>20000</v>
      </c>
      <c r="E116" s="779">
        <v>100</v>
      </c>
      <c r="F116" s="1293">
        <v>20000</v>
      </c>
      <c r="G116" s="1294">
        <v>241</v>
      </c>
      <c r="H116" s="14"/>
    </row>
    <row r="117" spans="1:8">
      <c r="A117" s="295" t="s">
        <v>644</v>
      </c>
      <c r="B117" s="289" t="s">
        <v>135</v>
      </c>
      <c r="C117" s="824">
        <v>266160</v>
      </c>
      <c r="D117" s="778">
        <v>266160</v>
      </c>
      <c r="E117" s="779">
        <v>369208</v>
      </c>
      <c r="F117" s="1293">
        <v>266160</v>
      </c>
      <c r="G117" s="1294">
        <v>433215</v>
      </c>
      <c r="H117" s="14"/>
    </row>
    <row r="118" spans="1:8">
      <c r="A118" s="344" t="s">
        <v>50</v>
      </c>
      <c r="B118" s="366" t="s">
        <v>136</v>
      </c>
      <c r="C118" s="826">
        <f>SUM(C107:C117)</f>
        <v>58008780</v>
      </c>
      <c r="D118" s="755">
        <f t="shared" ref="D118:G118" si="44">SUM(D107:D117)</f>
        <v>58086964</v>
      </c>
      <c r="E118" s="787">
        <f t="shared" si="44"/>
        <v>27531855</v>
      </c>
      <c r="F118" s="805">
        <f t="shared" si="44"/>
        <v>62786964</v>
      </c>
      <c r="G118" s="758">
        <f t="shared" si="44"/>
        <v>65995213</v>
      </c>
      <c r="H118" s="14"/>
    </row>
    <row r="119" spans="1:8">
      <c r="A119" s="295" t="s">
        <v>137</v>
      </c>
      <c r="B119" s="289" t="s">
        <v>138</v>
      </c>
      <c r="C119" s="824">
        <v>40000000</v>
      </c>
      <c r="D119" s="778">
        <v>40000000</v>
      </c>
      <c r="E119" s="779"/>
      <c r="F119" s="1293">
        <v>40000000</v>
      </c>
      <c r="G119" s="1294"/>
      <c r="H119" s="14"/>
    </row>
    <row r="120" spans="1:8">
      <c r="A120" s="295" t="s">
        <v>139</v>
      </c>
      <c r="B120" s="289" t="s">
        <v>432</v>
      </c>
      <c r="C120" s="824"/>
      <c r="D120" s="778"/>
      <c r="E120" s="779"/>
      <c r="F120" s="1293"/>
      <c r="G120" s="1294"/>
      <c r="H120" s="14"/>
    </row>
    <row r="121" spans="1:8">
      <c r="A121" s="344" t="s">
        <v>141</v>
      </c>
      <c r="B121" s="366" t="s">
        <v>142</v>
      </c>
      <c r="C121" s="826">
        <f>SUM(C119:C120)</f>
        <v>40000000</v>
      </c>
      <c r="D121" s="755">
        <f t="shared" ref="D121:G121" si="45">SUM(D119:D120)</f>
        <v>40000000</v>
      </c>
      <c r="E121" s="787">
        <f t="shared" si="45"/>
        <v>0</v>
      </c>
      <c r="F121" s="805">
        <f t="shared" si="45"/>
        <v>40000000</v>
      </c>
      <c r="G121" s="758">
        <f t="shared" si="45"/>
        <v>0</v>
      </c>
      <c r="H121" s="15"/>
    </row>
    <row r="122" spans="1:8">
      <c r="A122" s="295" t="s">
        <v>58</v>
      </c>
      <c r="B122" s="289" t="s">
        <v>143</v>
      </c>
      <c r="C122" s="824"/>
      <c r="D122" s="778"/>
      <c r="E122" s="779"/>
      <c r="F122" s="1293"/>
      <c r="G122" s="1294"/>
      <c r="H122" s="14"/>
    </row>
    <row r="123" spans="1:8">
      <c r="A123" s="295" t="s">
        <v>60</v>
      </c>
      <c r="B123" s="289" t="s">
        <v>144</v>
      </c>
      <c r="C123" s="824"/>
      <c r="D123" s="778"/>
      <c r="E123" s="779"/>
      <c r="F123" s="1293"/>
      <c r="G123" s="1294"/>
      <c r="H123" s="14"/>
    </row>
    <row r="124" spans="1:8">
      <c r="A124" s="344" t="s">
        <v>62</v>
      </c>
      <c r="B124" s="366" t="s">
        <v>145</v>
      </c>
      <c r="C124" s="826">
        <f>SUM(C122:C123)</f>
        <v>0</v>
      </c>
      <c r="D124" s="755">
        <f t="shared" ref="D124:G124" si="46">SUM(D122:D123)</f>
        <v>0</v>
      </c>
      <c r="E124" s="787">
        <f t="shared" si="46"/>
        <v>0</v>
      </c>
      <c r="F124" s="805">
        <f t="shared" si="46"/>
        <v>0</v>
      </c>
      <c r="G124" s="758">
        <f t="shared" si="46"/>
        <v>0</v>
      </c>
      <c r="H124" s="15"/>
    </row>
    <row r="125" spans="1:8">
      <c r="A125" s="295" t="s">
        <v>64</v>
      </c>
      <c r="B125" s="289" t="s">
        <v>65</v>
      </c>
      <c r="C125" s="824"/>
      <c r="D125" s="778"/>
      <c r="E125" s="779"/>
      <c r="F125" s="1293"/>
      <c r="G125" s="1294">
        <v>116000</v>
      </c>
      <c r="H125" s="14"/>
    </row>
    <row r="126" spans="1:8">
      <c r="A126" s="295" t="s">
        <v>66</v>
      </c>
      <c r="B126" s="289" t="s">
        <v>146</v>
      </c>
      <c r="C126" s="824"/>
      <c r="D126" s="778"/>
      <c r="E126" s="779"/>
      <c r="F126" s="1293"/>
      <c r="G126" s="1294"/>
      <c r="H126" s="14"/>
    </row>
    <row r="127" spans="1:8" ht="16.5" thickBot="1">
      <c r="A127" s="346" t="s">
        <v>68</v>
      </c>
      <c r="B127" s="367" t="s">
        <v>147</v>
      </c>
      <c r="C127" s="832">
        <f>SUM(C125:C126)</f>
        <v>0</v>
      </c>
      <c r="D127" s="806">
        <f>SUM(D125:D126)</f>
        <v>0</v>
      </c>
      <c r="E127" s="764">
        <f t="shared" ref="E127:G127" si="47">SUM(E125:E126)</f>
        <v>0</v>
      </c>
      <c r="F127" s="807">
        <f t="shared" si="47"/>
        <v>0</v>
      </c>
      <c r="G127" s="766">
        <f t="shared" si="47"/>
        <v>116000</v>
      </c>
      <c r="H127" s="15"/>
    </row>
    <row r="128" spans="1:8" ht="19.5" thickBot="1">
      <c r="A128" s="1647" t="s">
        <v>474</v>
      </c>
      <c r="B128" s="1648"/>
      <c r="C128" s="833">
        <f>SUM(C127,C124,C121,C118,C106,C98,C92)</f>
        <v>705779550</v>
      </c>
      <c r="D128" s="767">
        <f t="shared" ref="D128" si="48">SUM(D127,D124,D121,D118,D106,D98,D92)</f>
        <v>708941822</v>
      </c>
      <c r="E128" s="768">
        <f t="shared" ref="E128" si="49">SUM(E127,E124,E121,E118,E106,E98,E92)</f>
        <v>354891452</v>
      </c>
      <c r="F128" s="769">
        <f t="shared" ref="F128" si="50">SUM(F127,F124,F121,F118,F106,F98,F92)</f>
        <v>826589510</v>
      </c>
      <c r="G128" s="770">
        <f t="shared" ref="G128" si="51">SUM(G127,G124,G121,G118,G106,G98,G92)</f>
        <v>949320395</v>
      </c>
      <c r="H128" s="14"/>
    </row>
    <row r="129" spans="1:8">
      <c r="A129" s="349" t="s">
        <v>469</v>
      </c>
      <c r="B129" s="369" t="s">
        <v>295</v>
      </c>
      <c r="C129" s="834">
        <v>700000000</v>
      </c>
      <c r="D129" s="808">
        <v>700000000</v>
      </c>
      <c r="E129" s="809"/>
      <c r="F129" s="1301">
        <v>700000000</v>
      </c>
      <c r="G129" s="1302"/>
      <c r="H129" s="14"/>
    </row>
    <row r="130" spans="1:8">
      <c r="A130" s="347" t="s">
        <v>687</v>
      </c>
      <c r="B130" s="368" t="s">
        <v>570</v>
      </c>
      <c r="C130" s="835">
        <v>60000000</v>
      </c>
      <c r="D130" s="810">
        <v>60000000</v>
      </c>
      <c r="E130" s="811"/>
      <c r="F130" s="1303">
        <v>60000000</v>
      </c>
      <c r="G130" s="1304"/>
      <c r="H130" s="14"/>
    </row>
    <row r="131" spans="1:8">
      <c r="A131" s="295" t="s">
        <v>688</v>
      </c>
      <c r="B131" s="289" t="s">
        <v>75</v>
      </c>
      <c r="C131" s="824">
        <v>312600540</v>
      </c>
      <c r="D131" s="778">
        <v>312522356</v>
      </c>
      <c r="E131" s="779">
        <v>312522356</v>
      </c>
      <c r="F131" s="1293">
        <v>312522356</v>
      </c>
      <c r="G131" s="1294">
        <v>312522356</v>
      </c>
      <c r="H131" s="14"/>
    </row>
    <row r="132" spans="1:8">
      <c r="A132" s="1482" t="s">
        <v>700</v>
      </c>
      <c r="B132" s="1483" t="s">
        <v>701</v>
      </c>
      <c r="C132" s="1001"/>
      <c r="D132" s="1484"/>
      <c r="E132" s="1485"/>
      <c r="F132" s="1486"/>
      <c r="G132" s="1487">
        <v>7658395</v>
      </c>
      <c r="H132" s="14"/>
    </row>
    <row r="133" spans="1:8" ht="16.5" thickBot="1">
      <c r="A133" s="295" t="s">
        <v>76</v>
      </c>
      <c r="B133" s="289" t="s">
        <v>77</v>
      </c>
      <c r="C133" s="824">
        <v>309964650</v>
      </c>
      <c r="D133" s="778">
        <v>312787462</v>
      </c>
      <c r="E133" s="779">
        <v>152537055</v>
      </c>
      <c r="F133" s="1293">
        <v>312522356</v>
      </c>
      <c r="G133" s="1294">
        <v>359719940</v>
      </c>
      <c r="H133" s="14"/>
    </row>
    <row r="134" spans="1:8" ht="19.5" thickBot="1">
      <c r="A134" s="1647" t="s">
        <v>519</v>
      </c>
      <c r="B134" s="1648"/>
      <c r="C134" s="833">
        <f>C86+C91+C106+C118+C121+C131+C133+C129+C130</f>
        <v>2088344740</v>
      </c>
      <c r="D134" s="767">
        <f>SUM(D128:D133)</f>
        <v>2094251640</v>
      </c>
      <c r="E134" s="768">
        <f t="shared" ref="E134:G134" si="52">SUM(E128:E133)</f>
        <v>819950863</v>
      </c>
      <c r="F134" s="769">
        <f t="shared" si="52"/>
        <v>2211634222</v>
      </c>
      <c r="G134" s="770">
        <f t="shared" si="52"/>
        <v>1629221086</v>
      </c>
      <c r="H134" s="14"/>
    </row>
    <row r="135" spans="1:8" ht="16.5" thickBot="1">
      <c r="A135" s="293"/>
      <c r="B135" s="293"/>
      <c r="C135" s="812"/>
      <c r="D135" s="812"/>
      <c r="E135" s="812"/>
      <c r="F135" s="812"/>
      <c r="G135" s="812"/>
    </row>
    <row r="136" spans="1:8" s="354" customFormat="1" ht="19.5" thickBot="1">
      <c r="A136" s="1645" t="s">
        <v>150</v>
      </c>
      <c r="B136" s="1646"/>
      <c r="C136" s="836">
        <v>13</v>
      </c>
      <c r="D136" s="1308"/>
      <c r="E136" s="1309"/>
      <c r="F136" s="1310"/>
      <c r="G136" s="1311">
        <v>13</v>
      </c>
      <c r="H136" s="353"/>
    </row>
  </sheetData>
  <sheetProtection formatCells="0" formatColumns="0" formatRows="0" insertColumns="0" insertRows="0" insertHyperlinks="0" deleteColumns="0" deleteRows="0" sort="0" autoFilter="0" pivotTables="0"/>
  <mergeCells count="13">
    <mergeCell ref="I1:AC1"/>
    <mergeCell ref="B1:B3"/>
    <mergeCell ref="A1:A3"/>
    <mergeCell ref="G1:G3"/>
    <mergeCell ref="A136:B136"/>
    <mergeCell ref="A73:B73"/>
    <mergeCell ref="A77:B77"/>
    <mergeCell ref="A128:B128"/>
    <mergeCell ref="A134:B134"/>
    <mergeCell ref="D1:D3"/>
    <mergeCell ref="C1:C3"/>
    <mergeCell ref="F1:F3"/>
    <mergeCell ref="E1:E3"/>
  </mergeCells>
  <phoneticPr fontId="28" type="noConversion"/>
  <printOptions horizontalCentered="1" verticalCentered="1"/>
  <pageMargins left="0.70866141732283472" right="0.70866141732283472" top="0.44" bottom="0.19685039370078741" header="0.23" footer="0.15748031496062992"/>
  <pageSetup paperSize="8" scale="36" firstPageNumber="0" orientation="landscape" horizontalDpi="300" verticalDpi="300" r:id="rId1"/>
  <headerFooter alignWithMargins="0">
    <oddHeader>&amp;C&amp;"Times New Roman,Normál"&amp;14Hegyeshalom Nagyközségi Önkormányzat&amp;R&amp;"Times New Roman,Normál"&amp;12 9. melléklet Adatok: Ft-ban</oddHeader>
  </headerFooter>
  <rowBreaks count="2" manualBreakCount="2">
    <brk id="60" max="16383" man="1"/>
    <brk id="7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27</vt:i4>
      </vt:variant>
    </vt:vector>
  </HeadingPairs>
  <TitlesOfParts>
    <vt:vector size="48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KÖH</vt:lpstr>
      <vt:lpstr>Óvoda</vt:lpstr>
      <vt:lpstr>Áth.köt.</vt:lpstr>
      <vt:lpstr>Könyvtár</vt:lpstr>
      <vt:lpstr>Ei. felh.terv</vt:lpstr>
      <vt:lpstr>Élelm.</vt:lpstr>
      <vt:lpstr>Címrend</vt:lpstr>
      <vt:lpstr>Létszám</vt:lpstr>
      <vt:lpstr>gördülő</vt:lpstr>
      <vt:lpstr>Stab.Tv.</vt:lpstr>
      <vt:lpstr>Vagyonmérleg</vt:lpstr>
      <vt:lpstr>Eredménykimutatás</vt:lpstr>
      <vt:lpstr>Állami!__xlnm.Print_Area</vt:lpstr>
      <vt:lpstr>'Ber.-felú.'!__xlnm.Print_Area</vt:lpstr>
      <vt:lpstr>'Bevétel össz.'!__xlnm.Print_Area</vt:lpstr>
      <vt:lpstr>'Ei. felh.terv'!__xlnm.Print_Area</vt:lpstr>
      <vt:lpstr>'Kiadás ktgvszervenként'!__xlnm.Print_Area</vt:lpstr>
      <vt:lpstr>KÖH!__xlnm.Print_Area</vt:lpstr>
      <vt:lpstr>Óvoda!__xlnm.Print_Area</vt:lpstr>
      <vt:lpstr>Pénze.átadás!__xlnm.Print_Area</vt:lpstr>
      <vt:lpstr>Szoc.jutt.!__xlnm.Print_Area</vt:lpstr>
      <vt:lpstr>Állami!Nyomtatási_terület</vt:lpstr>
      <vt:lpstr>'Ber.-felú.'!Nyomtatási_terület</vt:lpstr>
      <vt:lpstr>'Bevétel össz.'!Nyomtatási_terület</vt:lpstr>
      <vt:lpstr>Címrend!Nyomtatási_terület</vt:lpstr>
      <vt:lpstr>'Ei. felh.terv'!Nyomtatási_terület</vt:lpstr>
      <vt:lpstr>Élelm.!Nyomtatási_terület</vt:lpstr>
      <vt:lpstr>gördülő!Nyomtatási_terület</vt:lpstr>
      <vt:lpstr>'Kiadás ktgvszervenként'!Nyomtatási_terület</vt:lpstr>
      <vt:lpstr>KÖH!Nyomtatási_terület</vt:lpstr>
      <vt:lpstr>Könyvtár!Nyomtatási_terület</vt:lpstr>
      <vt:lpstr>'Ktvetési mérleg'!Nyomtatási_terület</vt:lpstr>
      <vt:lpstr>Létszám!Nyomtatási_terület</vt:lpstr>
      <vt:lpstr>'Műk-felh.mérleg'!Nyomtatási_terület</vt:lpstr>
      <vt:lpstr>Óvoda!Nyomtatási_terület</vt:lpstr>
      <vt:lpstr>Önkormányzat!Nyomtatási_terület</vt:lpstr>
      <vt:lpstr>Pénze.átadás!Nyomtatási_terület</vt:lpstr>
      <vt:lpstr>Stab.Tv.!Nyomtatási_terület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2020-05-13T10:33:37Z</cp:lastPrinted>
  <dcterms:created xsi:type="dcterms:W3CDTF">2016-02-15T08:20:58Z</dcterms:created>
  <dcterms:modified xsi:type="dcterms:W3CDTF">2020-06-23T09:21:47Z</dcterms:modified>
</cp:coreProperties>
</file>