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32760" windowWidth="12660" windowHeight="11760" tabRatio="973" firstSheet="8" activeTab="19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2.1.sz.mell." sheetId="5" r:id="rId5"/>
    <sheet name="KV_2.2.sz.mell." sheetId="6" r:id="rId6"/>
    <sheet name="KV_ELLENŐRZÉS" sheetId="7" r:id="rId7"/>
    <sheet name="KV_3.sz.mell." sheetId="8" r:id="rId8"/>
    <sheet name="KV_4.sz.mell." sheetId="9" r:id="rId9"/>
    <sheet name="KV_5.sz.mell." sheetId="10" r:id="rId10"/>
    <sheet name="KV_6.sz.mell." sheetId="11" r:id="rId11"/>
    <sheet name="KV_7.sz.mell." sheetId="12" r:id="rId12"/>
    <sheet name="KV_8.sz.mell" sheetId="13" r:id="rId13"/>
    <sheet name="KV_9.1.sz.mell" sheetId="14" r:id="rId14"/>
    <sheet name="KV_9.1.1.sz.mell" sheetId="15" r:id="rId15"/>
    <sheet name="KV_9.1.2.sz.mell." sheetId="16" r:id="rId16"/>
    <sheet name="KV_10.sz.mell" sheetId="17" r:id="rId17"/>
    <sheet name="KV_1.sz.tájékoztató_t." sheetId="18" r:id="rId18"/>
    <sheet name="KV_2.sz.tájékoztató_t." sheetId="19" r:id="rId19"/>
    <sheet name="KV_3.sz.tájékoztató_t." sheetId="20" r:id="rId20"/>
  </sheets>
  <definedNames>
    <definedName name="_xlfn.IFERROR" hidden="1">#NAME?</definedName>
    <definedName name="_xlnm.Print_Titles" localSheetId="14">'KV_9.1.1.sz.mell'!$1:$6</definedName>
    <definedName name="_xlnm.Print_Titles" localSheetId="15">'KV_9.1.2.sz.mell.'!$1:$6</definedName>
    <definedName name="_xlnm.Print_Titles" localSheetId="13">'KV_9.1.sz.mell'!$1:$6</definedName>
    <definedName name="_xlnm.Print_Area" localSheetId="3">'KV_1.1.sz.mell.'!$A$1:$C$164</definedName>
    <definedName name="_xlnm.Print_Area" localSheetId="17">'KV_1.sz.tájékoztató_t.'!$A$1:$E$157</definedName>
    <definedName name="_xlnm.Print_Area" localSheetId="19">'KV_3.sz.tájékoztató_t.'!$A$2:$E$33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<sst xmlns="http://schemas.openxmlformats.org/spreadsheetml/2006/main" count="2075" uniqueCount="620">
  <si>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</si>
  <si>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</si>
  <si>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</si>
  <si>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</si>
  <si>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</si>
  <si>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</si>
  <si>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</si>
  <si>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</si>
  <si>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</si>
  <si>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</si>
  <si>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</si>
  <si>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</si>
  <si>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</si>
  <si>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</si>
  <si>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</si>
  <si>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</si>
  <si>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</si>
  <si>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</si>
  <si>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</si>
  <si>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</si>
  <si>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</si>
  <si>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</si>
  <si>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</si>
  <si>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</si>
  <si>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</si>
  <si>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</si>
  <si>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</si>
  <si>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</si>
  <si>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</si>
  <si>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</si>
  <si>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</si>
  <si>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</si>
  <si>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</si>
  <si>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</si>
  <si>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</si>
  <si>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</si>
  <si>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</si>
  <si>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</si>
  <si>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</si>
  <si>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</si>
  <si>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</si>
  <si>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</si>
  <si>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</si>
  <si>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</si>
  <si>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</si>
  <si>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</si>
  <si>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</si>
  <si>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</si>
  <si>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</si>
  <si>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</si>
  <si>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</si>
  <si>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</si>
  <si>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</si>
  <si>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</si>
  <si>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</si>
  <si>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</si>
  <si>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</si>
  <si>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</si>
  <si>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</si>
  <si>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</si>
  <si>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</si>
  <si>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</si>
  <si>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</si>
  <si>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</si>
  <si>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</si>
  <si>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</si>
  <si>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</si>
  <si>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</si>
  <si>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</si>
  <si>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</si>
  <si>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</si>
  <si>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</si>
  <si>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</si>
  <si>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</si>
  <si>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</si>
  <si>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</si>
  <si>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</si>
  <si>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</si>
  <si>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</si>
  <si>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</si>
  <si>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</si>
  <si>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</si>
  <si>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</si>
  <si>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</si>
  <si>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</si>
  <si>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</si>
  <si>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</si>
  <si>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</si>
  <si>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</si>
  <si>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</si>
  <si>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</si>
  <si>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</si>
  <si>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</si>
  <si>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</si>
  <si>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</si>
  <si>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</si>
  <si>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</si>
  <si>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</si>
  <si>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</si>
  <si>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</si>
  <si>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</si>
  <si>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</si>
  <si>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</si>
  <si>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</si>
  <si>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</si>
  <si>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</si>
  <si>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</si>
  <si>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</si>
  <si>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</si>
  <si>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</si>
  <si>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</si>
  <si>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</si>
  <si>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</si>
  <si>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</si>
  <si>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</si>
  <si>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</si>
  <si>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</si>
  <si>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</si>
  <si>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</si>
  <si>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</si>
  <si>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</si>
  <si>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</si>
  <si>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</si>
  <si>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</si>
  <si>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</si>
  <si>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</si>
  <si>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</si>
  <si>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</si>
  <si>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</si>
  <si>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</si>
  <si>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</si>
  <si>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</si>
  <si>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</si>
  <si>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</si>
  <si>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</si>
  <si>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</si>
  <si>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</si>
  <si>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</si>
  <si>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</si>
  <si>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</si>
  <si>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</si>
  <si>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</si>
  <si>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</si>
  <si>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</si>
  <si>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</si>
  <si>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</si>
  <si>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</si>
  <si>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</si>
  <si>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</si>
  <si>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</si>
  <si>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</si>
  <si>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</si>
  <si>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</si>
  <si>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</si>
  <si>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</si>
  <si>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</si>
  <si>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</si>
  <si>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</si>
  <si>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</si>
  <si>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</si>
  <si>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Feladat megnevezése</t>
  </si>
  <si>
    <t>Száma</t>
  </si>
  <si>
    <t>Közfoglalkoztatottak létszáma (fő)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</si>
  <si>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</si>
  <si>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</si>
  <si>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</si>
  <si>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</si>
  <si>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</si>
  <si>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</si>
  <si>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</si>
  <si>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</si>
  <si>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</si>
  <si>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</si>
  <si>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</si>
  <si>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</si>
  <si>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</si>
  <si>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</si>
  <si>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</si>
  <si>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</si>
  <si>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</si>
  <si>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</si>
  <si>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</si>
  <si>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</si>
  <si>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</si>
  <si>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</si>
  <si>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</si>
  <si>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</si>
  <si>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</si>
  <si>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</si>
  <si>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</si>
  <si>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</si>
  <si>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</si>
  <si>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</si>
  <si>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</si>
  <si>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</si>
  <si>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</si>
  <si>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</si>
  <si>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</si>
  <si>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</si>
  <si>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</si>
  <si>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</si>
  <si>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</si>
  <si>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</si>
  <si>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</si>
  <si>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</si>
  <si>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</si>
  <si>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</si>
  <si>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</si>
  <si>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</si>
  <si>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</si>
  <si>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</si>
  <si>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</si>
  <si>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</si>
  <si>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</si>
  <si>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</si>
  <si>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</si>
  <si>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</si>
  <si>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</si>
  <si>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</si>
  <si>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</si>
  <si>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</si>
  <si>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</si>
  <si>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</si>
  <si>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</si>
  <si>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</si>
  <si>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</si>
  <si>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</si>
  <si>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</si>
  <si>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</si>
  <si>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</si>
  <si>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</si>
  <si>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</si>
  <si>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</si>
  <si>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</si>
  <si>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</si>
  <si>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</si>
  <si>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</si>
  <si>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</si>
  <si>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</si>
  <si>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</si>
  <si>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</si>
  <si>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</si>
  <si>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</si>
  <si>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</si>
  <si>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</si>
  <si>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</si>
  <si>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</si>
  <si>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</si>
  <si>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</si>
  <si>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</si>
  <si>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</si>
  <si>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</si>
  <si>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</si>
  <si>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</si>
  <si>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</si>
  <si>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</si>
  <si>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</si>
  <si>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</si>
  <si>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</si>
  <si>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</si>
  <si>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</si>
  <si>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</si>
  <si>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</si>
  <si>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</si>
  <si>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</si>
  <si>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</si>
  <si>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</si>
  <si>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</si>
  <si>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</si>
  <si>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</si>
  <si>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</si>
  <si>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</si>
  <si>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</si>
  <si>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</si>
  <si>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</si>
  <si>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</si>
  <si>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</si>
  <si>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</si>
  <si>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</si>
  <si>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</si>
  <si>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</si>
  <si>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</si>
  <si>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</si>
  <si>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</si>
  <si>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</si>
  <si>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</si>
  <si>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</si>
  <si>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</si>
  <si>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</si>
  <si>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</si>
  <si>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</si>
  <si>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</si>
  <si>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</si>
  <si>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</si>
  <si>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</si>
  <si>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</si>
  <si>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</si>
  <si>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</si>
  <si>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</si>
  <si>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</si>
  <si>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</si>
  <si>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</si>
  <si>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</si>
  <si>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</si>
  <si>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</si>
  <si>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</si>
  <si>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</si>
  <si>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</si>
  <si>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</si>
  <si>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</si>
  <si>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</si>
  <si>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</si>
  <si>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</si>
  <si>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</si>
  <si>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</si>
  <si>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</si>
  <si>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</si>
  <si>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</si>
  <si>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</si>
  <si>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</si>
  <si>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</si>
  <si>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</si>
  <si>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</si>
  <si>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</si>
  <si>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</si>
  <si>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</si>
  <si>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</si>
  <si>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</si>
  <si>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</si>
  <si>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</si>
  <si>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</si>
  <si>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</si>
  <si>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</si>
  <si>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</si>
  <si>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</si>
  <si>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</si>
  <si>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</si>
  <si>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</si>
  <si>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</si>
  <si>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</si>
  <si>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</si>
  <si>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</si>
  <si>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</si>
  <si>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</si>
  <si>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</si>
  <si>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</si>
  <si>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</si>
  <si>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</si>
  <si>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</si>
  <si>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</si>
  <si>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</si>
  <si>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</si>
  <si>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</si>
  <si>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</si>
  <si>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</si>
  <si>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</si>
  <si>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</si>
  <si>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</si>
  <si>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</si>
  <si>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</si>
  <si>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</si>
  <si>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</si>
  <si>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</si>
  <si>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</si>
  <si>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</si>
  <si>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</si>
  <si>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</si>
  <si>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</si>
  <si>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</si>
  <si>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</si>
  <si>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</si>
  <si>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</si>
  <si>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</si>
  <si>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</si>
  <si>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</si>
  <si>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</si>
  <si>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</si>
  <si>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</si>
  <si>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</si>
  <si>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</si>
  <si>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</si>
  <si>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</si>
  <si>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</si>
  <si>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</si>
  <si>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</si>
  <si>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</si>
  <si>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</si>
  <si>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</si>
  <si>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</si>
  <si>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</si>
  <si>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</si>
  <si>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</si>
  <si>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</si>
  <si>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</si>
  <si>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</si>
  <si>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</si>
  <si>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</si>
  <si>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</si>
  <si>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</si>
  <si>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</si>
  <si>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</si>
  <si>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</si>
  <si>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</si>
  <si>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</si>
  <si>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</si>
  <si>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</si>
  <si>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</si>
  <si>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</si>
  <si>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</si>
  <si>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</si>
  <si>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</si>
  <si>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</si>
  <si>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</si>
  <si>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</si>
  <si>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</si>
  <si>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</si>
  <si>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</si>
  <si>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</si>
  <si>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</si>
  <si>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</si>
  <si>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</si>
  <si>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</si>
  <si>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</si>
  <si>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</si>
  <si>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</si>
  <si>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</si>
  <si>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</si>
  <si>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</si>
  <si>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</si>
  <si>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</si>
  <si>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</si>
  <si>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</si>
  <si>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</si>
  <si>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</si>
  <si>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</si>
  <si>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</si>
  <si>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</si>
  <si>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</si>
  <si>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</si>
  <si>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</si>
  <si>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</si>
  <si>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</si>
  <si>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</si>
  <si>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</si>
  <si>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</si>
  <si>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</si>
  <si>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</si>
  <si>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</si>
  <si>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</si>
  <si>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</si>
  <si>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</si>
  <si>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</si>
  <si>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</si>
  <si>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</si>
  <si>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</si>
  <si>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</si>
  <si>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</si>
  <si>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</si>
  <si>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</si>
  <si>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</si>
  <si>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</si>
  <si>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</si>
  <si>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</si>
  <si>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</si>
  <si>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</si>
  <si>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</si>
  <si>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</si>
  <si>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</si>
  <si>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</si>
  <si>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</si>
  <si>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</si>
  <si>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</si>
  <si>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</si>
  <si>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</si>
  <si>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</si>
  <si>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</si>
  <si>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</si>
  <si>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</si>
  <si>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</si>
  <si>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</si>
  <si>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</si>
  <si>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</si>
  <si>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</si>
  <si>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</si>
  <si>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</si>
  <si>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</si>
  <si>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</si>
  <si>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</si>
  <si>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</si>
  <si>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</si>
  <si>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</si>
  <si>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</si>
  <si>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</si>
  <si>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</si>
  <si>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</si>
  <si>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</si>
  <si>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</si>
  <si>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</si>
  <si>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</si>
  <si>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</si>
  <si>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</si>
  <si>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</si>
  <si>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</si>
  <si>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</si>
  <si>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</si>
  <si>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</si>
  <si>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</si>
  <si>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</si>
  <si>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</si>
  <si>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</si>
  <si>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</si>
  <si>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</si>
  <si>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</si>
  <si>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</si>
  <si>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</si>
  <si>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</si>
  <si>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</si>
  <si>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</si>
  <si>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</si>
  <si>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</si>
  <si>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</si>
  <si>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</si>
  <si>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</si>
  <si>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</si>
  <si>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</si>
  <si>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</si>
  <si>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</si>
  <si>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</si>
  <si>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</si>
  <si>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</si>
  <si>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</si>
  <si>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</si>
  <si>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</si>
  <si>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</si>
  <si>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</si>
  <si>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</si>
  <si>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</si>
  <si>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</si>
  <si>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</si>
  <si>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</si>
  <si>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</si>
  <si>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</si>
  <si>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</si>
  <si>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</si>
  <si>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</si>
  <si>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</si>
  <si>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</si>
  <si>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</si>
  <si>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</si>
  <si>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</si>
  <si>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</si>
  <si>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</si>
  <si>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</si>
  <si>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</si>
  <si>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</si>
  <si>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</si>
  <si>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</si>
  <si>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</si>
  <si>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</si>
  <si>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</si>
  <si>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</si>
  <si>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…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</si>
  <si>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</si>
  <si>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</si>
  <si>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</si>
  <si>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</si>
  <si>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</si>
  <si>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</si>
  <si>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</si>
  <si>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</si>
  <si>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</si>
  <si>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</si>
  <si>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</si>
  <si>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</si>
  <si>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</si>
  <si>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</si>
  <si>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</si>
  <si>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</si>
  <si>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</si>
  <si>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</si>
  <si>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</si>
  <si>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</si>
  <si>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</si>
  <si>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</si>
  <si>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</si>
  <si>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</si>
  <si>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</si>
  <si>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Kommunális adó</t>
  </si>
  <si>
    <t>Mellékletben külön?</t>
  </si>
  <si>
    <t>.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</si>
  <si>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</si>
  <si>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</si>
  <si>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</si>
  <si>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</si>
  <si>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</si>
  <si>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t xml:space="preserve">* Amennyiben több projekt megvalósítása történi egy időben akkor azokat külön-külön, projektenként be kell mutatni!  </t>
  </si>
  <si>
    <t>Igen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</si>
  <si>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</si>
  <si>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</si>
  <si>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</si>
  <si>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</si>
  <si>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</si>
  <si>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</si>
  <si>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Egyéb közhatalmi bevételek</t>
  </si>
  <si>
    <t>Áh. Belüli megelőlegezések visszafizetése</t>
  </si>
  <si>
    <t>NEMLEGES</t>
  </si>
  <si>
    <t>………………. Közös Önkormányzati Hivatal</t>
  </si>
  <si>
    <t>…..</t>
  </si>
  <si>
    <t>EU-s projekt neve, azonosítója:*</t>
  </si>
  <si>
    <t>BÁTOR KÖZSÉGI ÖNKORMÁNYZAT</t>
  </si>
  <si>
    <t>Tárgyi eszköz beszerzés</t>
  </si>
  <si>
    <t>Út, járda felújítás</t>
  </si>
  <si>
    <t>Turisztikai fejlesztés Bátor Községben
TOP-1.2.1-16-HE1-2017-00002</t>
  </si>
  <si>
    <t>TOP-1.2.1-16-HE1-2017-00002</t>
  </si>
  <si>
    <t>2017-2021</t>
  </si>
  <si>
    <t>2021</t>
  </si>
  <si>
    <t>2021. előtti tervezett forrás, kiadás</t>
  </si>
  <si>
    <t>2021. évi eredeti előirányzat</t>
  </si>
  <si>
    <t>2021. év utáni tervezett forrás, kiadás</t>
  </si>
  <si>
    <t>8. melléklet a … / 2021 ( … 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</si>
</sst>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9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6" fillId="0" borderId="10" xfId="60" applyFont="1" applyFill="1" applyBorder="1" applyAlignment="1" applyProtection="1">
      <alignment horizontal="left" vertical="center" wrapText="1" indent="1"/>
      <protection/>
    </xf>
    <xf numFmtId="0" fontId="16" fillId="0" borderId="11" xfId="60" applyFont="1" applyFill="1" applyBorder="1" applyAlignment="1" applyProtection="1">
      <alignment horizontal="left" vertical="center" wrapText="1" indent="1"/>
      <protection/>
    </xf>
    <xf numFmtId="0" fontId="16" fillId="0" borderId="12" xfId="60" applyFont="1" applyFill="1" applyBorder="1" applyAlignment="1" applyProtection="1">
      <alignment horizontal="left" vertical="center" wrapText="1" indent="1"/>
      <protection/>
    </xf>
    <xf numFmtId="0" fontId="16" fillId="0" borderId="13" xfId="60" applyFont="1" applyFill="1" applyBorder="1" applyAlignment="1" applyProtection="1">
      <alignment horizontal="left" vertical="center" wrapText="1" indent="1"/>
      <protection/>
    </xf>
    <xf numFmtId="0" fontId="16" fillId="0" borderId="14" xfId="60" applyFont="1" applyFill="1" applyBorder="1" applyAlignment="1" applyProtection="1">
      <alignment horizontal="left" vertical="center" wrapText="1" indent="1"/>
      <protection/>
    </xf>
    <xf numFmtId="0" fontId="16" fillId="0" borderId="15" xfId="60" applyFont="1" applyFill="1" applyBorder="1" applyAlignment="1" applyProtection="1">
      <alignment horizontal="left" vertical="center" wrapText="1" indent="1"/>
      <protection/>
    </xf>
    <xf numFmtId="49" fontId="16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60" applyFont="1" applyFill="1" applyBorder="1" applyAlignment="1" applyProtection="1">
      <alignment horizontal="left" vertical="center" wrapText="1" indent="1"/>
      <protection/>
    </xf>
    <xf numFmtId="0" fontId="14" fillId="0" borderId="22" xfId="60" applyFont="1" applyFill="1" applyBorder="1" applyAlignment="1" applyProtection="1">
      <alignment horizontal="left" vertical="center" wrapText="1" indent="1"/>
      <protection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14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6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15" xfId="0" applyNumberFormat="1" applyFont="1" applyFill="1" applyBorder="1" applyAlignment="1" applyProtection="1">
      <alignment vertical="center" wrapText="1"/>
      <protection locked="0"/>
    </xf>
    <xf numFmtId="0" fontId="14" fillId="0" borderId="23" xfId="60" applyFont="1" applyFill="1" applyBorder="1" applyAlignment="1" applyProtection="1">
      <alignment vertical="center" wrapText="1"/>
      <protection/>
    </xf>
    <xf numFmtId="0" fontId="14" fillId="0" borderId="25" xfId="60" applyFont="1" applyFill="1" applyBorder="1" applyAlignment="1" applyProtection="1">
      <alignment vertical="center" wrapText="1"/>
      <protection/>
    </xf>
    <xf numFmtId="0" fontId="14" fillId="0" borderId="22" xfId="60" applyFont="1" applyFill="1" applyBorder="1" applyAlignment="1" applyProtection="1">
      <alignment horizontal="center" vertical="center" wrapText="1"/>
      <protection/>
    </xf>
    <xf numFmtId="0" fontId="14" fillId="0" borderId="23" xfId="60" applyFont="1" applyFill="1" applyBorder="1" applyAlignment="1" applyProtection="1">
      <alignment horizontal="center" vertical="center" wrapText="1"/>
      <protection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6" fillId="0" borderId="0" xfId="60" applyFont="1" applyFill="1">
      <alignment/>
      <protection/>
    </xf>
    <xf numFmtId="0" fontId="17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27" xfId="0" applyNumberFormat="1" applyFont="1" applyFill="1" applyBorder="1" applyAlignment="1" applyProtection="1">
      <alignment horizontal="center" vertical="center" wrapText="1"/>
      <protection/>
    </xf>
    <xf numFmtId="166" fontId="14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6" fillId="0" borderId="29" xfId="0" applyNumberFormat="1" applyFont="1" applyFill="1" applyBorder="1" applyAlignment="1" applyProtection="1">
      <alignment vertical="center" wrapText="1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 wrapText="1"/>
      <protection/>
    </xf>
    <xf numFmtId="166" fontId="14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1" xfId="0" applyNumberFormat="1" applyFont="1" applyFill="1" applyBorder="1" applyAlignment="1" applyProtection="1">
      <alignment vertical="center" wrapText="1"/>
      <protection locked="0"/>
    </xf>
    <xf numFmtId="166" fontId="13" fillId="0" borderId="29" xfId="0" applyNumberFormat="1" applyFont="1" applyFill="1" applyBorder="1" applyAlignment="1" applyProtection="1">
      <alignment vertical="center" wrapText="1"/>
      <protection/>
    </xf>
    <xf numFmtId="166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5" xfId="0" applyNumberFormat="1" applyFont="1" applyFill="1" applyBorder="1" applyAlignment="1" applyProtection="1">
      <alignment vertical="center" wrapText="1"/>
      <protection locked="0"/>
    </xf>
    <xf numFmtId="166" fontId="13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2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6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6" fillId="0" borderId="16" xfId="61" applyFont="1" applyFill="1" applyBorder="1" applyAlignment="1" applyProtection="1">
      <alignment horizontal="left" vertical="center" indent="1"/>
      <protection/>
    </xf>
    <xf numFmtId="166" fontId="16" fillId="0" borderId="33" xfId="61" applyNumberFormat="1" applyFont="1" applyFill="1" applyBorder="1" applyAlignment="1" applyProtection="1">
      <alignment vertical="center"/>
      <protection/>
    </xf>
    <xf numFmtId="0" fontId="16" fillId="0" borderId="17" xfId="61" applyFont="1" applyFill="1" applyBorder="1" applyAlignment="1" applyProtection="1">
      <alignment horizontal="left" vertical="center" indent="1"/>
      <protection/>
    </xf>
    <xf numFmtId="166" fontId="16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6" fillId="0" borderId="31" xfId="61" applyNumberFormat="1" applyFont="1" applyFill="1" applyBorder="1" applyAlignment="1" applyProtection="1">
      <alignment vertical="center"/>
      <protection/>
    </xf>
    <xf numFmtId="166" fontId="14" fillId="0" borderId="26" xfId="61" applyNumberFormat="1" applyFont="1" applyFill="1" applyBorder="1" applyAlignment="1" applyProtection="1">
      <alignment vertical="center"/>
      <protection/>
    </xf>
    <xf numFmtId="0" fontId="16" fillId="0" borderId="18" xfId="61" applyFont="1" applyFill="1" applyBorder="1" applyAlignment="1" applyProtection="1">
      <alignment horizontal="left" vertical="center" indent="1"/>
      <protection/>
    </xf>
    <xf numFmtId="0" fontId="14" fillId="0" borderId="22" xfId="61" applyFont="1" applyFill="1" applyBorder="1" applyAlignment="1" applyProtection="1">
      <alignment horizontal="left" vertical="center" indent="1"/>
      <protection/>
    </xf>
    <xf numFmtId="166" fontId="14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166" fontId="14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4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4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 indent="1"/>
    </xf>
    <xf numFmtId="0" fontId="17" fillId="0" borderId="0" xfId="0" applyFont="1" applyAlignment="1">
      <alignment horizontal="center"/>
    </xf>
    <xf numFmtId="0" fontId="14" fillId="0" borderId="23" xfId="60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3" fillId="0" borderId="0" xfId="0" applyFont="1" applyFill="1" applyAlignment="1">
      <alignment horizontal="right" indent="1"/>
    </xf>
    <xf numFmtId="166" fontId="15" fillId="0" borderId="34" xfId="60" applyNumberFormat="1" applyFont="1" applyFill="1" applyBorder="1" applyAlignment="1" applyProtection="1">
      <alignment horizontal="left" vertical="center"/>
      <protection/>
    </xf>
    <xf numFmtId="0" fontId="16" fillId="0" borderId="11" xfId="60" applyFont="1" applyFill="1" applyBorder="1" applyAlignment="1" applyProtection="1">
      <alignment horizontal="left" indent="6"/>
      <protection/>
    </xf>
    <xf numFmtId="0" fontId="16" fillId="0" borderId="11" xfId="60" applyFont="1" applyFill="1" applyBorder="1" applyAlignment="1" applyProtection="1">
      <alignment horizontal="left" vertical="center" wrapText="1" indent="6"/>
      <protection/>
    </xf>
    <xf numFmtId="0" fontId="16" fillId="0" borderId="15" xfId="60" applyFont="1" applyFill="1" applyBorder="1" applyAlignment="1" applyProtection="1">
      <alignment horizontal="left" vertical="center" wrapText="1" indent="6"/>
      <protection/>
    </xf>
    <xf numFmtId="0" fontId="16" fillId="0" borderId="35" xfId="60" applyFont="1" applyFill="1" applyBorder="1" applyAlignment="1" applyProtection="1">
      <alignment horizontal="left" vertical="center" wrapText="1" indent="6"/>
      <protection/>
    </xf>
    <xf numFmtId="0" fontId="25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36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6" fillId="0" borderId="12" xfId="0" applyNumberFormat="1" applyFont="1" applyFill="1" applyBorder="1" applyAlignment="1" applyProtection="1">
      <alignment vertical="center"/>
      <protection locked="0"/>
    </xf>
    <xf numFmtId="166" fontId="16" fillId="0" borderId="11" xfId="0" applyNumberFormat="1" applyFont="1" applyFill="1" applyBorder="1" applyAlignment="1" applyProtection="1">
      <alignment vertical="center"/>
      <protection locked="0"/>
    </xf>
    <xf numFmtId="166" fontId="16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6" fillId="0" borderId="22" xfId="60" applyFont="1" applyFill="1" applyBorder="1" applyAlignment="1" applyProtection="1">
      <alignment horizontal="center" vertical="center"/>
      <protection/>
    </xf>
    <xf numFmtId="0" fontId="16" fillId="0" borderId="20" xfId="60" applyFont="1" applyFill="1" applyBorder="1" applyAlignment="1" applyProtection="1">
      <alignment horizontal="center" vertical="center"/>
      <protection/>
    </xf>
    <xf numFmtId="0" fontId="16" fillId="0" borderId="17" xfId="60" applyFont="1" applyFill="1" applyBorder="1" applyAlignment="1" applyProtection="1">
      <alignment horizontal="center" vertical="center"/>
      <protection/>
    </xf>
    <xf numFmtId="0" fontId="16" fillId="0" borderId="19" xfId="60" applyFont="1" applyFill="1" applyBorder="1" applyAlignment="1" applyProtection="1">
      <alignment horizontal="center" vertical="center"/>
      <protection/>
    </xf>
    <xf numFmtId="168" fontId="14" fillId="0" borderId="26" xfId="40" applyNumberFormat="1" applyFont="1" applyFill="1" applyBorder="1" applyAlignment="1" applyProtection="1">
      <alignment/>
      <protection/>
    </xf>
    <xf numFmtId="168" fontId="16" fillId="0" borderId="37" xfId="40" applyNumberFormat="1" applyFont="1" applyFill="1" applyBorder="1" applyAlignment="1" applyProtection="1">
      <alignment/>
      <protection locked="0"/>
    </xf>
    <xf numFmtId="168" fontId="16" fillId="0" borderId="29" xfId="40" applyNumberFormat="1" applyFont="1" applyFill="1" applyBorder="1" applyAlignment="1" applyProtection="1">
      <alignment/>
      <protection locked="0"/>
    </xf>
    <xf numFmtId="168" fontId="16" fillId="0" borderId="30" xfId="40" applyNumberFormat="1" applyFont="1" applyFill="1" applyBorder="1" applyAlignment="1" applyProtection="1">
      <alignment/>
      <protection locked="0"/>
    </xf>
    <xf numFmtId="0" fontId="16" fillId="0" borderId="11" xfId="60" applyFont="1" applyFill="1" applyBorder="1" applyProtection="1">
      <alignment/>
      <protection locked="0"/>
    </xf>
    <xf numFmtId="0" fontId="16" fillId="0" borderId="15" xfId="60" applyFont="1" applyFill="1" applyBorder="1" applyProtection="1">
      <alignment/>
      <protection locked="0"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vertical="center" wrapText="1"/>
      <protection/>
    </xf>
    <xf numFmtId="0" fontId="16" fillId="0" borderId="11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6" fillId="0" borderId="18" xfId="0" applyFont="1" applyFill="1" applyBorder="1" applyAlignment="1" applyProtection="1">
      <alignment horizontal="center" vertical="center"/>
      <protection/>
    </xf>
    <xf numFmtId="166" fontId="14" fillId="0" borderId="31" xfId="0" applyNumberFormat="1" applyFont="1" applyFill="1" applyBorder="1" applyAlignment="1" applyProtection="1">
      <alignment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166" fontId="14" fillId="0" borderId="29" xfId="0" applyNumberFormat="1" applyFont="1" applyFill="1" applyBorder="1" applyAlignment="1" applyProtection="1">
      <alignment vertical="center"/>
      <protection/>
    </xf>
    <xf numFmtId="0" fontId="16" fillId="0" borderId="19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6" fontId="14" fillId="0" borderId="30" xfId="0" applyNumberFormat="1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4" fillId="0" borderId="23" xfId="0" applyNumberFormat="1" applyFont="1" applyFill="1" applyBorder="1" applyAlignment="1" applyProtection="1">
      <alignment vertical="center"/>
      <protection/>
    </xf>
    <xf numFmtId="166" fontId="14" fillId="0" borderId="26" xfId="0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4" fillId="0" borderId="36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4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61" applyFont="1" applyFill="1" applyBorder="1" applyAlignment="1" applyProtection="1">
      <alignment horizontal="left" vertical="center" indent="1"/>
      <protection/>
    </xf>
    <xf numFmtId="0" fontId="16" fillId="0" borderId="12" xfId="61" applyFont="1" applyFill="1" applyBorder="1" applyAlignment="1" applyProtection="1">
      <alignment horizontal="left" vertical="center" wrapText="1" indent="1"/>
      <protection/>
    </xf>
    <xf numFmtId="0" fontId="16" fillId="0" borderId="11" xfId="61" applyFont="1" applyFill="1" applyBorder="1" applyAlignment="1" applyProtection="1">
      <alignment horizontal="left" vertical="center" wrapText="1" indent="1"/>
      <protection/>
    </xf>
    <xf numFmtId="0" fontId="16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6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27" xfId="0" applyFont="1" applyBorder="1" applyAlignment="1" applyProtection="1">
      <alignment horizontal="left" vertical="center" wrapText="1" indent="1"/>
      <protection/>
    </xf>
    <xf numFmtId="166" fontId="14" fillId="0" borderId="32" xfId="60" applyNumberFormat="1" applyFont="1" applyFill="1" applyBorder="1" applyAlignment="1" applyProtection="1">
      <alignment horizontal="right" vertical="center" wrapText="1" indent="1"/>
      <protection/>
    </xf>
    <xf numFmtId="166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37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4" xfId="0" applyFont="1" applyFill="1" applyBorder="1" applyAlignment="1" applyProtection="1">
      <alignment horizontal="right" vertical="center"/>
      <protection/>
    </xf>
    <xf numFmtId="166" fontId="1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4" fillId="0" borderId="49" xfId="0" applyNumberFormat="1" applyFont="1" applyFill="1" applyBorder="1" applyAlignment="1" applyProtection="1">
      <alignment horizontal="center" vertical="center" wrapText="1"/>
      <protection/>
    </xf>
    <xf numFmtId="166" fontId="14" fillId="0" borderId="22" xfId="0" applyNumberFormat="1" applyFont="1" applyFill="1" applyBorder="1" applyAlignment="1" applyProtection="1">
      <alignment horizontal="center" vertical="center" wrapText="1"/>
      <protection/>
    </xf>
    <xf numFmtId="166" fontId="14" fillId="0" borderId="23" xfId="0" applyNumberFormat="1" applyFont="1" applyFill="1" applyBorder="1" applyAlignment="1" applyProtection="1">
      <alignment horizontal="center" vertical="center" wrapText="1"/>
      <protection/>
    </xf>
    <xf numFmtId="166" fontId="14" fillId="0" borderId="26" xfId="0" applyNumberFormat="1" applyFont="1" applyFill="1" applyBorder="1" applyAlignment="1" applyProtection="1">
      <alignment horizontal="center" vertical="center" wrapText="1"/>
      <protection/>
    </xf>
    <xf numFmtId="166" fontId="14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0" xfId="0" applyNumberForma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6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6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6" fillId="0" borderId="54" xfId="40" applyNumberFormat="1" applyFont="1" applyFill="1" applyBorder="1" applyAlignment="1" applyProtection="1">
      <alignment/>
      <protection locked="0"/>
    </xf>
    <xf numFmtId="168" fontId="16" fillId="0" borderId="44" xfId="40" applyNumberFormat="1" applyFont="1" applyFill="1" applyBorder="1" applyAlignment="1" applyProtection="1">
      <alignment/>
      <protection locked="0"/>
    </xf>
    <xf numFmtId="168" fontId="16" fillId="0" borderId="46" xfId="40" applyNumberFormat="1" applyFont="1" applyFill="1" applyBorder="1" applyAlignment="1" applyProtection="1">
      <alignment/>
      <protection locked="0"/>
    </xf>
    <xf numFmtId="0" fontId="16" fillId="0" borderId="12" xfId="60" applyFont="1" applyFill="1" applyBorder="1" applyProtection="1">
      <alignment/>
      <protection/>
    </xf>
    <xf numFmtId="166" fontId="7" fillId="0" borderId="46" xfId="0" applyNumberFormat="1" applyFont="1" applyFill="1" applyBorder="1" applyAlignment="1" applyProtection="1">
      <alignment horizontal="right" vertical="center" wrapText="1" indent="1"/>
      <protection/>
    </xf>
    <xf numFmtId="166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0" xfId="0" applyNumberFormat="1" applyFont="1" applyFill="1" applyBorder="1" applyAlignment="1" applyProtection="1">
      <alignment horizontal="right" vertical="center" wrapText="1" indent="1"/>
      <protection/>
    </xf>
    <xf numFmtId="166" fontId="14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55" xfId="60" applyFont="1" applyFill="1" applyBorder="1" applyAlignment="1" applyProtection="1">
      <alignment horizontal="center" vertical="center" wrapText="1"/>
      <protection/>
    </xf>
    <xf numFmtId="0" fontId="6" fillId="0" borderId="55" xfId="60" applyFont="1" applyFill="1" applyBorder="1" applyAlignment="1" applyProtection="1">
      <alignment vertical="center" wrapText="1"/>
      <protection/>
    </xf>
    <xf numFmtId="166" fontId="6" fillId="0" borderId="55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55" xfId="60" applyFont="1" applyFill="1" applyBorder="1" applyAlignment="1" applyProtection="1">
      <alignment horizontal="right" vertical="center" wrapText="1" indent="1"/>
      <protection locked="0"/>
    </xf>
    <xf numFmtId="166" fontId="16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3" fillId="0" borderId="11" xfId="0" applyFont="1" applyBorder="1" applyAlignment="1">
      <alignment horizontal="justify" wrapText="1"/>
    </xf>
    <xf numFmtId="0" fontId="23" fillId="0" borderId="11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3" xfId="0" applyNumberFormat="1" applyFill="1" applyBorder="1" applyAlignment="1" applyProtection="1">
      <alignment horizontal="left" vertical="center" wrapText="1" indent="1"/>
      <protection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4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42" xfId="60" applyFont="1" applyFill="1" applyBorder="1" applyAlignment="1" applyProtection="1">
      <alignment horizontal="center" vertical="center" wrapText="1"/>
      <protection/>
    </xf>
    <xf numFmtId="0" fontId="14" fillId="0" borderId="24" xfId="60" applyFont="1" applyFill="1" applyBorder="1" applyAlignment="1" applyProtection="1">
      <alignment horizontal="center" vertical="center" wrapText="1"/>
      <protection/>
    </xf>
    <xf numFmtId="0" fontId="14" fillId="0" borderId="25" xfId="60" applyFont="1" applyFill="1" applyBorder="1" applyAlignment="1" applyProtection="1">
      <alignment horizontal="center" vertical="center" wrapText="1"/>
      <protection/>
    </xf>
    <xf numFmtId="0" fontId="16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6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6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6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6" fillId="0" borderId="18" xfId="60" applyNumberFormat="1" applyFont="1" applyFill="1" applyBorder="1" applyAlignment="1" applyProtection="1">
      <alignment horizontal="center" vertical="center" wrapText="1"/>
      <protection/>
    </xf>
    <xf numFmtId="49" fontId="16" fillId="0" borderId="17" xfId="60" applyNumberFormat="1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27" xfId="0" applyFont="1" applyBorder="1" applyAlignment="1" applyProtection="1">
      <alignment horizontal="center" wrapText="1"/>
      <protection/>
    </xf>
    <xf numFmtId="49" fontId="16" fillId="0" borderId="20" xfId="60" applyNumberFormat="1" applyFont="1" applyFill="1" applyBorder="1" applyAlignment="1" applyProtection="1">
      <alignment horizontal="center" vertical="center" wrapText="1"/>
      <protection/>
    </xf>
    <xf numFmtId="49" fontId="16" fillId="0" borderId="16" xfId="60" applyNumberFormat="1" applyFont="1" applyFill="1" applyBorder="1" applyAlignment="1" applyProtection="1">
      <alignment horizontal="center" vertical="center" wrapText="1"/>
      <protection/>
    </xf>
    <xf numFmtId="49" fontId="16" fillId="0" borderId="21" xfId="6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Border="1" applyAlignment="1" applyProtection="1">
      <alignment horizontal="center" vertical="center" wrapText="1"/>
      <protection/>
    </xf>
    <xf numFmtId="166" fontId="14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36" xfId="60" applyFont="1" applyFill="1" applyBorder="1" applyAlignment="1" applyProtection="1">
      <alignment horizontal="center" vertical="center" wrapText="1"/>
      <protection/>
    </xf>
    <xf numFmtId="166" fontId="16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2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166" fontId="14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4" fillId="0" borderId="22" xfId="60" applyFont="1" applyFill="1" applyBorder="1" applyAlignment="1" applyProtection="1">
      <alignment horizontal="center" vertical="center"/>
      <protection/>
    </xf>
    <xf numFmtId="166" fontId="16" fillId="0" borderId="17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6" xfId="0" applyNumberFormat="1" applyFill="1" applyBorder="1" applyAlignment="1" applyProtection="1">
      <alignment horizontal="left" vertical="center" wrapText="1"/>
      <protection locked="0"/>
    </xf>
    <xf numFmtId="4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14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66" fontId="14" fillId="0" borderId="57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35" xfId="60" applyFont="1" applyFill="1" applyBorder="1" applyAlignment="1" applyProtection="1">
      <alignment horizontal="left" vertical="center" wrapText="1" indent="7"/>
      <protection/>
    </xf>
    <xf numFmtId="166" fontId="20" fillId="0" borderId="26" xfId="0" applyNumberFormat="1" applyFont="1" applyBorder="1" applyAlignment="1" applyProtection="1">
      <alignment horizontal="right" vertical="center" wrapText="1" indent="1"/>
      <protection locked="0"/>
    </xf>
    <xf numFmtId="0" fontId="14" fillId="0" borderId="22" xfId="60" applyFont="1" applyFill="1" applyBorder="1" applyAlignment="1" applyProtection="1">
      <alignment horizontal="left" vertical="center" wrapText="1"/>
      <protection/>
    </xf>
    <xf numFmtId="166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4" fillId="0" borderId="22" xfId="60" applyNumberFormat="1" applyFont="1" applyFill="1" applyBorder="1" applyAlignment="1" applyProtection="1">
      <alignment horizontal="center" vertical="center" wrapText="1"/>
      <protection/>
    </xf>
    <xf numFmtId="166" fontId="14" fillId="0" borderId="58" xfId="60" applyNumberFormat="1" applyFont="1" applyFill="1" applyBorder="1" applyAlignment="1" applyProtection="1">
      <alignment horizontal="right" vertical="center" wrapText="1" indent="1"/>
      <protection/>
    </xf>
    <xf numFmtId="166" fontId="16" fillId="0" borderId="54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59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60" xfId="60" applyNumberFormat="1" applyFont="1" applyFill="1" applyBorder="1" applyAlignment="1" applyProtection="1">
      <alignment horizontal="right" vertical="center" wrapText="1" indent="1"/>
      <protection/>
    </xf>
    <xf numFmtId="166" fontId="20" fillId="0" borderId="36" xfId="0" applyNumberFormat="1" applyFont="1" applyBorder="1" applyAlignment="1" applyProtection="1">
      <alignment horizontal="right" vertical="center" wrapText="1" indent="1"/>
      <protection/>
    </xf>
    <xf numFmtId="166" fontId="20" fillId="0" borderId="36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36" xfId="0" applyNumberFormat="1" applyFont="1" applyBorder="1" applyAlignment="1" applyProtection="1" quotePrefix="1">
      <alignment horizontal="right" vertical="center" wrapText="1" indent="1"/>
      <protection/>
    </xf>
    <xf numFmtId="166" fontId="16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6" fillId="0" borderId="35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/>
    </xf>
    <xf numFmtId="166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58" xfId="60" applyFont="1" applyFill="1" applyBorder="1" applyAlignment="1" applyProtection="1">
      <alignment horizontal="center" vertical="center" wrapText="1"/>
      <protection/>
    </xf>
    <xf numFmtId="0" fontId="14" fillId="0" borderId="28" xfId="60" applyFont="1" applyFill="1" applyBorder="1" applyAlignment="1" applyProtection="1">
      <alignment vertical="center" wrapText="1"/>
      <protection/>
    </xf>
    <xf numFmtId="166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16" fillId="0" borderId="55" xfId="60" applyFont="1" applyFill="1" applyBorder="1" applyAlignment="1" applyProtection="1">
      <alignment horizontal="right" vertical="center" wrapText="1" indent="1"/>
      <protection/>
    </xf>
    <xf numFmtId="166" fontId="16" fillId="0" borderId="55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4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8" fillId="0" borderId="36" xfId="0" applyNumberFormat="1" applyFont="1" applyBorder="1" applyAlignment="1" applyProtection="1" quotePrefix="1">
      <alignment horizontal="right" vertical="center" wrapText="1" indent="1"/>
      <protection locked="0"/>
    </xf>
    <xf numFmtId="0" fontId="14" fillId="0" borderId="23" xfId="60" applyFont="1" applyFill="1" applyBorder="1" applyAlignment="1" applyProtection="1">
      <alignment horizontal="center" vertical="center"/>
      <protection/>
    </xf>
    <xf numFmtId="0" fontId="14" fillId="0" borderId="26" xfId="60" applyFont="1" applyFill="1" applyBorder="1" applyAlignment="1" applyProtection="1">
      <alignment horizontal="center" vertical="center"/>
      <protection/>
    </xf>
    <xf numFmtId="166" fontId="14" fillId="0" borderId="57" xfId="0" applyNumberFormat="1" applyFont="1" applyFill="1" applyBorder="1" applyAlignment="1" applyProtection="1">
      <alignment horizontal="center" vertical="center" wrapText="1"/>
      <protection/>
    </xf>
    <xf numFmtId="166" fontId="14" fillId="0" borderId="57" xfId="0" applyNumberFormat="1" applyFont="1" applyFill="1" applyBorder="1" applyAlignment="1" applyProtection="1">
      <alignment horizontal="center" vertical="center" wrapText="1"/>
      <protection/>
    </xf>
    <xf numFmtId="168" fontId="27" fillId="0" borderId="12" xfId="40" applyNumberFormat="1" applyFont="1" applyFill="1" applyBorder="1" applyAlignment="1" applyProtection="1">
      <alignment/>
      <protection locked="0"/>
    </xf>
    <xf numFmtId="168" fontId="27" fillId="0" borderId="31" xfId="40" applyNumberFormat="1" applyFont="1" applyFill="1" applyBorder="1" applyAlignment="1">
      <alignment/>
    </xf>
    <xf numFmtId="168" fontId="27" fillId="0" borderId="11" xfId="40" applyNumberFormat="1" applyFont="1" applyFill="1" applyBorder="1" applyAlignment="1" applyProtection="1">
      <alignment/>
      <protection locked="0"/>
    </xf>
    <xf numFmtId="168" fontId="27" fillId="0" borderId="29" xfId="40" applyNumberFormat="1" applyFont="1" applyFill="1" applyBorder="1" applyAlignment="1">
      <alignment/>
    </xf>
    <xf numFmtId="168" fontId="27" fillId="0" borderId="15" xfId="40" applyNumberFormat="1" applyFont="1" applyFill="1" applyBorder="1" applyAlignment="1" applyProtection="1">
      <alignment/>
      <protection locked="0"/>
    </xf>
    <xf numFmtId="168" fontId="28" fillId="0" borderId="23" xfId="60" applyNumberFormat="1" applyFont="1" applyFill="1" applyBorder="1">
      <alignment/>
      <protection/>
    </xf>
    <xf numFmtId="168" fontId="28" fillId="0" borderId="26" xfId="60" applyNumberFormat="1" applyFont="1" applyFill="1" applyBorder="1">
      <alignment/>
      <protection/>
    </xf>
    <xf numFmtId="166" fontId="29" fillId="0" borderId="10" xfId="61" applyNumberFormat="1" applyFont="1" applyFill="1" applyBorder="1" applyAlignment="1" applyProtection="1">
      <alignment vertical="center"/>
      <protection locked="0"/>
    </xf>
    <xf numFmtId="166" fontId="29" fillId="0" borderId="11" xfId="61" applyNumberFormat="1" applyFont="1" applyFill="1" applyBorder="1" applyAlignment="1" applyProtection="1">
      <alignment vertical="center"/>
      <protection locked="0"/>
    </xf>
    <xf numFmtId="166" fontId="29" fillId="0" borderId="12" xfId="61" applyNumberFormat="1" applyFont="1" applyFill="1" applyBorder="1" applyAlignment="1" applyProtection="1">
      <alignment vertical="center"/>
      <protection locked="0"/>
    </xf>
    <xf numFmtId="166" fontId="30" fillId="0" borderId="23" xfId="61" applyNumberFormat="1" applyFont="1" applyFill="1" applyBorder="1" applyAlignment="1" applyProtection="1">
      <alignment vertical="center"/>
      <protection/>
    </xf>
    <xf numFmtId="166" fontId="30" fillId="0" borderId="23" xfId="61" applyNumberFormat="1" applyFont="1" applyFill="1" applyBorder="1" applyProtection="1">
      <alignment/>
      <protection/>
    </xf>
    <xf numFmtId="0" fontId="19" fillId="0" borderId="15" xfId="0" applyFont="1" applyBorder="1" applyAlignment="1" applyProtection="1">
      <alignment horizontal="left" vertical="center" wrapText="1"/>
      <protection/>
    </xf>
    <xf numFmtId="166" fontId="16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166" fontId="16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19" fillId="0" borderId="12" xfId="0" applyFont="1" applyBorder="1" applyAlignment="1">
      <alignment horizontal="left" wrapText="1" indent="1"/>
    </xf>
    <xf numFmtId="0" fontId="19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2" xfId="60" applyFont="1" applyFill="1" applyBorder="1" applyAlignment="1" applyProtection="1">
      <alignment horizontal="center" vertical="center" wrapText="1"/>
      <protection/>
    </xf>
    <xf numFmtId="49" fontId="16" fillId="0" borderId="19" xfId="60" applyNumberFormat="1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left" wrapText="1" indent="1"/>
      <protection/>
    </xf>
    <xf numFmtId="49" fontId="16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166" fontId="16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5" xfId="0" applyFont="1" applyBorder="1" applyAlignment="1" applyProtection="1">
      <alignment horizontal="left" vertical="center" wrapText="1" indent="1"/>
      <protection/>
    </xf>
    <xf numFmtId="166" fontId="16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60" applyFont="1" applyFill="1" applyBorder="1" applyAlignment="1" applyProtection="1">
      <alignment horizontal="left" vertical="center" wrapText="1" indent="1"/>
      <protection/>
    </xf>
    <xf numFmtId="166" fontId="16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15" fillId="0" borderId="34" xfId="0" applyFont="1" applyFill="1" applyBorder="1" applyAlignment="1" applyProtection="1">
      <alignment horizontal="right" vertical="center"/>
      <protection locked="0"/>
    </xf>
    <xf numFmtId="0" fontId="15" fillId="0" borderId="34" xfId="0" applyFont="1" applyFill="1" applyBorder="1" applyAlignment="1" applyProtection="1">
      <alignment horizontal="right"/>
      <protection/>
    </xf>
    <xf numFmtId="0" fontId="15" fillId="0" borderId="34" xfId="0" applyFont="1" applyFill="1" applyBorder="1" applyAlignment="1" applyProtection="1">
      <alignment horizontal="right" vertical="center"/>
      <protection/>
    </xf>
    <xf numFmtId="166" fontId="15" fillId="0" borderId="0" xfId="0" applyNumberFormat="1" applyFont="1" applyFill="1" applyAlignment="1" applyProtection="1">
      <alignment horizontal="right" vertical="center"/>
      <protection locked="0"/>
    </xf>
    <xf numFmtId="166" fontId="15" fillId="0" borderId="0" xfId="0" applyNumberFormat="1" applyFont="1" applyFill="1" applyAlignment="1" applyProtection="1">
      <alignment horizontal="right" vertical="center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justify" vertical="top" wrapText="1"/>
    </xf>
    <xf numFmtId="0" fontId="86" fillId="34" borderId="0" xfId="0" applyFont="1" applyFill="1" applyAlignment="1">
      <alignment horizontal="center" vertical="center"/>
    </xf>
    <xf numFmtId="0" fontId="86" fillId="34" borderId="0" xfId="0" applyFont="1" applyFill="1" applyAlignment="1">
      <alignment horizontal="center" vertical="top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3" fillId="0" borderId="0" xfId="0" applyFont="1" applyAlignment="1" applyProtection="1">
      <alignment horizontal="right" vertical="top"/>
      <protection locked="0"/>
    </xf>
    <xf numFmtId="16" fontId="31" fillId="0" borderId="0" xfId="0" applyNumberFormat="1" applyFont="1" applyAlignment="1">
      <alignment/>
    </xf>
    <xf numFmtId="14" fontId="31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3" fillId="0" borderId="0" xfId="0" applyNumberFormat="1" applyFont="1" applyFill="1" applyAlignment="1" applyProtection="1">
      <alignment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 quotePrefix="1">
      <alignment horizontal="right" vertical="center" indent="1"/>
      <protection locked="0"/>
    </xf>
    <xf numFmtId="0" fontId="7" fillId="0" borderId="62" xfId="0" applyFont="1" applyFill="1" applyBorder="1" applyAlignment="1" applyProtection="1">
      <alignment vertical="center"/>
      <protection locked="0"/>
    </xf>
    <xf numFmtId="0" fontId="4" fillId="0" borderId="35" xfId="0" applyFont="1" applyFill="1" applyBorder="1" applyAlignment="1" applyProtection="1">
      <alignment horizontal="center" vertical="center"/>
      <protection locked="0"/>
    </xf>
    <xf numFmtId="49" fontId="7" fillId="0" borderId="6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87" fillId="0" borderId="0" xfId="0" applyNumberFormat="1" applyFont="1" applyFill="1" applyAlignment="1" applyProtection="1">
      <alignment horizontal="right" vertical="center" wrapText="1" indent="1"/>
      <protection/>
    </xf>
    <xf numFmtId="166" fontId="0" fillId="0" borderId="0" xfId="0" applyNumberFormat="1" applyFill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6" fillId="0" borderId="0" xfId="60" applyFont="1" applyFill="1" applyProtection="1">
      <alignment/>
      <protection locked="0"/>
    </xf>
    <xf numFmtId="166" fontId="88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75" fillId="0" borderId="0" xfId="45" applyAlignment="1" applyProtection="1">
      <alignment/>
      <protection/>
    </xf>
    <xf numFmtId="0" fontId="31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89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66" fontId="89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5" fillId="0" borderId="34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4" fillId="0" borderId="20" xfId="60" applyFont="1" applyFill="1" applyBorder="1" applyAlignment="1" applyProtection="1">
      <alignment horizontal="center" vertical="center" wrapText="1"/>
      <protection locked="0"/>
    </xf>
    <xf numFmtId="0" fontId="14" fillId="0" borderId="13" xfId="60" applyFont="1" applyFill="1" applyBorder="1" applyAlignment="1" applyProtection="1">
      <alignment horizontal="center" vertical="center" wrapText="1"/>
      <protection locked="0"/>
    </xf>
    <xf numFmtId="0" fontId="14" fillId="0" borderId="37" xfId="60" applyFont="1" applyFill="1" applyBorder="1" applyAlignment="1" applyProtection="1">
      <alignment horizontal="center" vertical="center" wrapText="1"/>
      <protection locked="0"/>
    </xf>
    <xf numFmtId="166" fontId="87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34" xfId="0" applyFont="1" applyFill="1" applyBorder="1" applyAlignment="1" applyProtection="1">
      <alignment horizontal="right" vertical="center"/>
      <protection locked="0"/>
    </xf>
    <xf numFmtId="0" fontId="7" fillId="0" borderId="42" xfId="60" applyFont="1" applyFill="1" applyBorder="1" applyAlignment="1" applyProtection="1">
      <alignment horizontal="center" vertical="center" wrapText="1"/>
      <protection locked="0"/>
    </xf>
    <xf numFmtId="0" fontId="7" fillId="0" borderId="36" xfId="6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/>
      <protection locked="0"/>
    </xf>
    <xf numFmtId="0" fontId="19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4" fillId="0" borderId="63" xfId="59" applyNumberFormat="1" applyFont="1" applyFill="1" applyBorder="1" applyAlignment="1">
      <alignment horizontal="center" vertical="center"/>
      <protection/>
    </xf>
    <xf numFmtId="166" fontId="14" fillId="0" borderId="49" xfId="59" applyNumberFormat="1" applyFont="1" applyFill="1" applyBorder="1" applyAlignment="1">
      <alignment horizontal="center" vertical="center"/>
      <protection/>
    </xf>
    <xf numFmtId="166" fontId="14" fillId="0" borderId="64" xfId="59" applyNumberFormat="1" applyFont="1" applyFill="1" applyBorder="1" applyAlignment="1">
      <alignment horizontal="center" vertical="center"/>
      <protection/>
    </xf>
    <xf numFmtId="166" fontId="14" fillId="0" borderId="49" xfId="59" applyNumberFormat="1" applyFont="1" applyFill="1" applyBorder="1" applyAlignment="1">
      <alignment horizontal="center" vertical="center" wrapText="1"/>
      <protection/>
    </xf>
    <xf numFmtId="166" fontId="14" fillId="0" borderId="64" xfId="59" applyNumberFormat="1" applyFont="1" applyFill="1" applyBorder="1" applyAlignment="1">
      <alignment horizontal="center" vertical="center" wrapText="1"/>
      <protection/>
    </xf>
    <xf numFmtId="49" fontId="13" fillId="0" borderId="61" xfId="59" applyNumberFormat="1" applyFont="1" applyFill="1" applyBorder="1" applyAlignment="1">
      <alignment horizontal="left" vertical="center"/>
      <protection/>
    </xf>
    <xf numFmtId="49" fontId="34" fillId="0" borderId="65" xfId="59" applyNumberFormat="1" applyFont="1" applyFill="1" applyBorder="1" applyAlignment="1" quotePrefix="1">
      <alignment horizontal="left" vertical="center"/>
      <protection/>
    </xf>
    <xf numFmtId="49" fontId="13" fillId="0" borderId="65" xfId="59" applyNumberFormat="1" applyFont="1" applyFill="1" applyBorder="1" applyAlignment="1">
      <alignment horizontal="left" vertical="center"/>
      <protection/>
    </xf>
    <xf numFmtId="49" fontId="7" fillId="0" borderId="40" xfId="59" applyNumberFormat="1" applyFont="1" applyFill="1" applyBorder="1" applyAlignment="1" applyProtection="1">
      <alignment horizontal="left" vertical="center"/>
      <protection locked="0"/>
    </xf>
    <xf numFmtId="49" fontId="13" fillId="0" borderId="18" xfId="59" applyNumberFormat="1" applyFont="1" applyFill="1" applyBorder="1" applyAlignment="1">
      <alignment horizontal="left" vertical="center"/>
      <protection/>
    </xf>
    <xf numFmtId="49" fontId="13" fillId="0" borderId="17" xfId="59" applyNumberFormat="1" applyFont="1" applyFill="1" applyBorder="1" applyAlignment="1">
      <alignment horizontal="left" vertical="center"/>
      <protection/>
    </xf>
    <xf numFmtId="49" fontId="13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49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34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49" xfId="59" applyNumberFormat="1" applyFont="1" applyFill="1" applyBorder="1" applyAlignment="1">
      <alignment horizontal="center" vertical="center" wrapText="1"/>
      <protection/>
    </xf>
    <xf numFmtId="3" fontId="0" fillId="0" borderId="50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66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49" xfId="59" applyNumberFormat="1" applyFont="1" applyFill="1" applyBorder="1" applyAlignment="1">
      <alignment horizontal="right" vertical="center" wrapText="1"/>
      <protection/>
    </xf>
    <xf numFmtId="0" fontId="90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1" fillId="0" borderId="0" xfId="0" applyFont="1" applyAlignment="1">
      <alignment/>
    </xf>
    <xf numFmtId="166" fontId="13" fillId="0" borderId="67" xfId="59" applyNumberFormat="1" applyFont="1" applyFill="1" applyBorder="1" applyAlignment="1" applyProtection="1">
      <alignment horizontal="right" vertical="center" indent="2"/>
      <protection/>
    </xf>
    <xf numFmtId="166" fontId="13" fillId="0" borderId="67" xfId="59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68" xfId="59" applyNumberFormat="1" applyFont="1" applyFill="1" applyBorder="1" applyAlignment="1" applyProtection="1">
      <alignment horizontal="right" vertical="center" wrapText="1" indent="2"/>
      <protection locked="0"/>
    </xf>
    <xf numFmtId="166" fontId="34" fillId="0" borderId="51" xfId="59" applyNumberFormat="1" applyFont="1" applyFill="1" applyBorder="1" applyAlignment="1" applyProtection="1">
      <alignment horizontal="right" vertical="center" indent="2"/>
      <protection/>
    </xf>
    <xf numFmtId="166" fontId="34" fillId="0" borderId="51" xfId="59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51" xfId="59" applyNumberFormat="1" applyFont="1" applyFill="1" applyBorder="1" applyAlignment="1" applyProtection="1">
      <alignment horizontal="right" vertical="center" indent="2"/>
      <protection/>
    </xf>
    <xf numFmtId="166" fontId="13" fillId="0" borderId="51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49" xfId="59" applyNumberFormat="1" applyFont="1" applyFill="1" applyBorder="1" applyAlignment="1" applyProtection="1">
      <alignment horizontal="right" vertical="center" indent="2"/>
      <protection/>
    </xf>
    <xf numFmtId="166" fontId="7" fillId="0" borderId="49" xfId="59" applyNumberFormat="1" applyFont="1" applyFill="1" applyBorder="1" applyAlignment="1" applyProtection="1">
      <alignment horizontal="right" vertical="center" wrapText="1" indent="2"/>
      <protection/>
    </xf>
    <xf numFmtId="166" fontId="13" fillId="0" borderId="66" xfId="59" applyNumberFormat="1" applyFont="1" applyFill="1" applyBorder="1" applyAlignment="1" applyProtection="1">
      <alignment horizontal="right" vertical="center" indent="2"/>
      <protection/>
    </xf>
    <xf numFmtId="166" fontId="13" fillId="0" borderId="66" xfId="59" applyNumberFormat="1" applyFont="1" applyFill="1" applyBorder="1" applyAlignment="1" applyProtection="1">
      <alignment horizontal="right" vertical="center" wrapText="1" indent="2"/>
      <protection locked="0"/>
    </xf>
    <xf numFmtId="166" fontId="13" fillId="0" borderId="69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34" xfId="59" applyNumberFormat="1" applyFont="1" applyFill="1" applyBorder="1" applyAlignment="1" applyProtection="1">
      <alignment horizontal="right" vertical="center"/>
      <protection/>
    </xf>
    <xf numFmtId="0" fontId="16" fillId="0" borderId="35" xfId="60" applyFont="1" applyFill="1" applyBorder="1" applyAlignment="1" applyProtection="1">
      <alignment horizontal="left" vertical="center" wrapText="1" indent="1"/>
      <protection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12" xfId="60" applyFont="1" applyFill="1" applyBorder="1" applyAlignment="1" applyProtection="1">
      <alignment horizontal="center"/>
      <protection locked="0"/>
    </xf>
    <xf numFmtId="0" fontId="14" fillId="0" borderId="13" xfId="60" applyFont="1" applyFill="1" applyBorder="1" applyAlignment="1" applyProtection="1">
      <alignment horizontal="center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92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/>
    </xf>
    <xf numFmtId="0" fontId="6" fillId="35" borderId="0" xfId="0" applyFont="1" applyFill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4" fillId="3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5" fillId="0" borderId="34" xfId="60" applyNumberFormat="1" applyFont="1" applyFill="1" applyBorder="1" applyAlignment="1" applyProtection="1">
      <alignment horizontal="left" vertical="center"/>
      <protection locked="0"/>
    </xf>
    <xf numFmtId="166" fontId="15" fillId="0" borderId="34" xfId="60" applyNumberFormat="1" applyFont="1" applyFill="1" applyBorder="1" applyAlignment="1" applyProtection="1">
      <alignment horizontal="left"/>
      <protection/>
    </xf>
    <xf numFmtId="0" fontId="14" fillId="0" borderId="0" xfId="60" applyFont="1" applyFill="1" applyAlignment="1" applyProtection="1">
      <alignment horizontal="center"/>
      <protection/>
    </xf>
    <xf numFmtId="166" fontId="15" fillId="0" borderId="34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67" xfId="0" applyNumberFormat="1" applyFont="1" applyFill="1" applyBorder="1" applyAlignment="1" applyProtection="1">
      <alignment horizontal="center" vertical="center" wrapText="1"/>
      <protection/>
    </xf>
    <xf numFmtId="166" fontId="7" fillId="0" borderId="64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3" fillId="0" borderId="55" xfId="0" applyNumberFormat="1" applyFont="1" applyFill="1" applyBorder="1" applyAlignment="1" applyProtection="1">
      <alignment horizontal="left" vertical="top" wrapText="1"/>
      <protection/>
    </xf>
    <xf numFmtId="166" fontId="7" fillId="0" borderId="68" xfId="0" applyNumberFormat="1" applyFont="1" applyFill="1" applyBorder="1" applyAlignment="1" applyProtection="1">
      <alignment horizontal="center" vertical="center" wrapText="1"/>
      <protection/>
    </xf>
    <xf numFmtId="166" fontId="7" fillId="0" borderId="69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37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6" fillId="0" borderId="55" xfId="60" applyFont="1" applyFill="1" applyBorder="1" applyAlignment="1">
      <alignment horizontal="justify" vertical="center" wrapText="1"/>
      <protection/>
    </xf>
    <xf numFmtId="0" fontId="0" fillId="0" borderId="55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36" fillId="0" borderId="0" xfId="59" applyFont="1" applyFill="1" applyAlignment="1">
      <alignment horizontal="center" vertical="top" textRotation="180"/>
      <protection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40" xfId="59" applyNumberFormat="1" applyFont="1" applyFill="1" applyBorder="1" applyAlignment="1">
      <alignment horizontal="center" vertical="center" wrapText="1"/>
      <protection/>
    </xf>
    <xf numFmtId="166" fontId="3" fillId="0" borderId="41" xfId="59" applyNumberFormat="1" applyFont="1" applyFill="1" applyBorder="1" applyAlignment="1">
      <alignment horizontal="center" vertical="center" wrapText="1"/>
      <protection/>
    </xf>
    <xf numFmtId="166" fontId="3" fillId="0" borderId="61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71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54" xfId="59" applyNumberFormat="1" applyFont="1" applyFill="1" applyBorder="1" applyAlignment="1" applyProtection="1">
      <alignment horizontal="center" vertical="center" wrapText="1"/>
      <protection locked="0"/>
    </xf>
    <xf numFmtId="166" fontId="0" fillId="0" borderId="62" xfId="59" applyNumberFormat="1" applyFill="1" applyBorder="1" applyAlignment="1" applyProtection="1">
      <alignment horizontal="left" vertical="center" wrapText="1"/>
      <protection locked="0"/>
    </xf>
    <xf numFmtId="166" fontId="0" fillId="0" borderId="72" xfId="59" applyNumberFormat="1" applyFill="1" applyBorder="1" applyAlignment="1" applyProtection="1">
      <alignment horizontal="left" vertical="center" wrapText="1"/>
      <protection locked="0"/>
    </xf>
    <xf numFmtId="166" fontId="3" fillId="0" borderId="40" xfId="59" applyNumberFormat="1" applyFont="1" applyFill="1" applyBorder="1" applyAlignment="1">
      <alignment horizontal="left" vertical="center" wrapText="1"/>
      <protection/>
    </xf>
    <xf numFmtId="166" fontId="3" fillId="0" borderId="41" xfId="59" applyNumberFormat="1" applyFont="1" applyFill="1" applyBorder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75" fontId="35" fillId="0" borderId="55" xfId="59" applyNumberFormat="1" applyFont="1" applyFill="1" applyBorder="1" applyAlignment="1" applyProtection="1">
      <alignment horizontal="left" vertical="center" wrapText="1"/>
      <protection locked="0"/>
    </xf>
    <xf numFmtId="166" fontId="3" fillId="0" borderId="73" xfId="59" applyNumberFormat="1" applyFont="1" applyFill="1" applyBorder="1" applyAlignment="1">
      <alignment horizontal="center" vertical="center"/>
      <protection/>
    </xf>
    <xf numFmtId="166" fontId="3" fillId="0" borderId="52" xfId="59" applyNumberFormat="1" applyFont="1" applyFill="1" applyBorder="1" applyAlignment="1">
      <alignment horizontal="center" vertical="center"/>
      <protection/>
    </xf>
    <xf numFmtId="166" fontId="3" fillId="0" borderId="63" xfId="59" applyNumberFormat="1" applyFont="1" applyFill="1" applyBorder="1" applyAlignment="1">
      <alignment horizontal="center" vertical="center"/>
      <protection/>
    </xf>
    <xf numFmtId="166" fontId="3" fillId="0" borderId="73" xfId="59" applyNumberFormat="1" applyFont="1" applyFill="1" applyBorder="1" applyAlignment="1">
      <alignment horizontal="center" vertical="center" wrapText="1"/>
      <protection/>
    </xf>
    <xf numFmtId="166" fontId="3" fillId="0" borderId="55" xfId="59" applyNumberFormat="1" applyFont="1" applyFill="1" applyBorder="1" applyAlignment="1">
      <alignment horizontal="center" vertical="center" wrapText="1"/>
      <protection/>
    </xf>
    <xf numFmtId="0" fontId="0" fillId="0" borderId="58" xfId="59" applyFont="1" applyBorder="1" applyAlignment="1">
      <alignment horizontal="center" vertical="center" wrapText="1"/>
      <protection/>
    </xf>
    <xf numFmtId="166" fontId="3" fillId="0" borderId="67" xfId="59" applyNumberFormat="1" applyFont="1" applyFill="1" applyBorder="1" applyAlignment="1">
      <alignment horizontal="center" vertical="center" wrapText="1"/>
      <protection/>
    </xf>
    <xf numFmtId="166" fontId="3" fillId="0" borderId="53" xfId="59" applyNumberFormat="1" applyFont="1" applyFill="1" applyBorder="1" applyAlignment="1">
      <alignment horizontal="center" vertical="center"/>
      <protection/>
    </xf>
    <xf numFmtId="0" fontId="94" fillId="0" borderId="64" xfId="0" applyFont="1" applyBorder="1" applyAlignment="1">
      <alignment horizontal="center" vertical="center"/>
    </xf>
    <xf numFmtId="166" fontId="3" fillId="0" borderId="40" xfId="59" applyNumberFormat="1" applyFont="1" applyFill="1" applyBorder="1" applyAlignment="1">
      <alignment horizontal="center" vertical="center" wrapText="1"/>
      <protection/>
    </xf>
    <xf numFmtId="0" fontId="0" fillId="0" borderId="41" xfId="59" applyFont="1" applyBorder="1" applyAlignment="1">
      <alignment horizontal="center" vertical="center" wrapText="1"/>
      <protection/>
    </xf>
    <xf numFmtId="0" fontId="0" fillId="0" borderId="36" xfId="59" applyFont="1" applyBorder="1" applyAlignment="1">
      <alignment horizontal="center" vertical="center" wrapText="1"/>
      <protection/>
    </xf>
    <xf numFmtId="0" fontId="94" fillId="0" borderId="64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0" fontId="15" fillId="0" borderId="74" xfId="61" applyFont="1" applyFill="1" applyBorder="1" applyAlignment="1" applyProtection="1">
      <alignment horizontal="left" vertical="center" indent="1"/>
      <protection/>
    </xf>
    <xf numFmtId="0" fontId="15" fillId="0" borderId="41" xfId="61" applyFont="1" applyFill="1" applyBorder="1" applyAlignment="1" applyProtection="1">
      <alignment horizontal="left" vertical="center" indent="1"/>
      <protection/>
    </xf>
    <xf numFmtId="0" fontId="15" fillId="0" borderId="36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6"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133350</xdr:rowOff>
    </xdr:from>
    <xdr:to>
      <xdr:col>25</xdr:col>
      <xdr:colOff>161925</xdr:colOff>
      <xdr:row>23</xdr:row>
      <xdr:rowOff>76200</xdr:rowOff>
    </xdr:to>
    <xdr:sp>
      <xdr:nvSpPr>
        <xdr:cNvPr id="5" name="Téglalap 5"/>
        <xdr:cNvSpPr>
          <a:spLocks/>
        </xdr:cNvSpPr>
      </xdr:nvSpPr>
      <xdr:spPr>
        <a:xfrm>
          <a:off x="9953625" y="3000375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526">
        <v>2021</v>
      </c>
    </row>
    <row r="2" spans="1:3" ht="18.75" customHeight="1">
      <c r="A2" s="550" t="s">
        <v>494</v>
      </c>
      <c r="B2" s="550"/>
      <c r="C2" s="550"/>
    </row>
    <row r="3" spans="1:3" ht="15">
      <c r="A3" s="422"/>
      <c r="B3" s="423"/>
      <c r="C3" s="422"/>
    </row>
    <row r="4" spans="1:3" ht="14.25">
      <c r="A4" s="424" t="s">
        <v>517</v>
      </c>
      <c r="B4" s="425" t="s">
        <v>516</v>
      </c>
      <c r="C4" s="424" t="s">
        <v>495</v>
      </c>
    </row>
    <row r="5" spans="1:3" ht="12.75">
      <c r="A5" s="426"/>
      <c r="B5" s="426"/>
      <c r="C5" s="426"/>
    </row>
    <row r="6" spans="1:3" ht="18.75">
      <c r="A6" s="551" t="s">
        <v>497</v>
      </c>
      <c r="B6" s="551"/>
      <c r="C6" s="551"/>
    </row>
    <row r="7" spans="1:3" ht="12.75">
      <c r="A7" s="426" t="s">
        <v>518</v>
      </c>
      <c r="B7" s="426" t="s">
        <v>519</v>
      </c>
      <c r="C7" s="475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426" t="s">
        <v>520</v>
      </c>
      <c r="B8" s="426" t="s">
        <v>597</v>
      </c>
      <c r="C8" s="475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426" t="s">
        <v>521</v>
      </c>
      <c r="B9" s="426" t="s">
        <v>522</v>
      </c>
      <c r="C9" s="475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426" t="s">
        <v>523</v>
      </c>
      <c r="B10" s="426" t="s">
        <v>525</v>
      </c>
      <c r="C10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1" spans="1:3" ht="12.75">
      <c r="A11" s="426" t="s">
        <v>524</v>
      </c>
      <c r="B11" s="426" t="s">
        <v>526</v>
      </c>
      <c r="C11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2" spans="1:3" ht="12.75">
      <c r="A12" s="426" t="s">
        <v>527</v>
      </c>
      <c r="B12" s="426" t="s">
        <v>528</v>
      </c>
      <c r="C12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3" spans="1:3" ht="12.75">
      <c r="A13" s="426" t="s">
        <v>529</v>
      </c>
      <c r="B13" s="426" t="s">
        <v>530</v>
      </c>
      <c r="C13" s="475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426" t="s">
        <v>531</v>
      </c>
      <c r="B14" s="426" t="s">
        <v>532</v>
      </c>
      <c r="C14" s="475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426" t="s">
        <v>533</v>
      </c>
      <c r="B15" s="426" t="s">
        <v>534</v>
      </c>
      <c r="C15" s="475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426" t="s">
        <v>535</v>
      </c>
      <c r="B16" s="426" t="s">
        <v>598</v>
      </c>
      <c r="C16" s="475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426" t="s">
        <v>536</v>
      </c>
      <c r="B17" s="426" t="s">
        <v>537</v>
      </c>
      <c r="C17" s="475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426" t="s">
        <v>539</v>
      </c>
      <c r="B18" s="426" t="s">
        <v>538</v>
      </c>
      <c r="C18" s="475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426" t="s">
        <v>540</v>
      </c>
      <c r="B19" s="426" t="s">
        <v>541</v>
      </c>
      <c r="C19" s="475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426" t="s">
        <v>542</v>
      </c>
      <c r="B20" s="426" t="s">
        <v>543</v>
      </c>
      <c r="C20" s="475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426" t="s">
        <v>544</v>
      </c>
      <c r="B21" s="426" t="s">
        <v>545</v>
      </c>
      <c r="C21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2" spans="1:3" ht="12.75">
      <c r="A22" s="429" t="s">
        <v>546</v>
      </c>
      <c r="B22" s="426" t="s">
        <v>547</v>
      </c>
      <c r="C22" s="475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430" t="s">
        <v>548</v>
      </c>
      <c r="B23" s="426" t="s">
        <v>549</v>
      </c>
      <c r="C23" s="475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426" t="s">
        <v>550</v>
      </c>
      <c r="B24" s="426" t="s">
        <v>551</v>
      </c>
      <c r="C24" s="475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426" t="s">
        <v>552</v>
      </c>
      <c r="B25" s="426" t="s">
        <v>553</v>
      </c>
      <c r="C25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ht="12.75">
      <c r="A26" s="426" t="s">
        <v>554</v>
      </c>
      <c r="B26" s="426" t="s">
        <v>555</v>
      </c>
      <c r="C26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426" t="s">
        <v>556</v>
      </c>
      <c r="B27" s="426" t="str">
        <f>CONCATENATE(ALAPADATOK!B13)</f>
        <v>…..</v>
      </c>
      <c r="C27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ht="12.75">
      <c r="A28" s="426" t="s">
        <v>557</v>
      </c>
      <c r="B28" s="426" t="str">
        <f>CONCATENATE(ALAPADATOK!B15)</f>
        <v>2 kvi név</v>
      </c>
      <c r="C28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426" t="s">
        <v>564</v>
      </c>
      <c r="B29" s="426" t="str">
        <f>CONCATENATE(ALAPADATOK!B17)</f>
        <v>3 kvi név  </v>
      </c>
      <c r="C29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426" t="s">
        <v>565</v>
      </c>
      <c r="B30" s="426" t="str">
        <f>CONCATENATE(ALAPADATOK!B19)</f>
        <v>4 kvi név</v>
      </c>
      <c r="C30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426" t="s">
        <v>566</v>
      </c>
      <c r="B31" s="426" t="str">
        <f>CONCATENATE(ALAPADATOK!B21)</f>
        <v>5 kvi név</v>
      </c>
      <c r="C31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426" t="s">
        <v>567</v>
      </c>
      <c r="B32" s="426" t="str">
        <f>CONCATENATE(ALAPADATOK!B23)</f>
        <v>6 kvi név</v>
      </c>
      <c r="C32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426" t="s">
        <v>568</v>
      </c>
      <c r="B33" s="426" t="str">
        <f>CONCATENATE(ALAPADATOK!B25)</f>
        <v>7 kvi név</v>
      </c>
      <c r="C33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426" t="s">
        <v>569</v>
      </c>
      <c r="B34" s="426" t="str">
        <f>CONCATENATE(ALAPADATOK!B27)</f>
        <v>8 kvi név</v>
      </c>
      <c r="C34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426" t="s">
        <v>570</v>
      </c>
      <c r="B35" s="426" t="str">
        <f>CONCATENATE(ALAPADATOK!B29)</f>
        <v>9 kvi név</v>
      </c>
      <c r="C35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426" t="s">
        <v>571</v>
      </c>
      <c r="B36" s="426" t="str">
        <f>CONCATENATE(ALAPADATOK!B31)</f>
        <v>10 kvi név</v>
      </c>
      <c r="C36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426" t="s">
        <v>572</v>
      </c>
      <c r="B37" s="426" t="s">
        <v>580</v>
      </c>
      <c r="C37" s="475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426" t="s">
        <v>573</v>
      </c>
      <c r="B38" s="426" t="str">
        <f>'KV_1.sz.tájékoztató_t.'!A3</f>
        <v>Tájékoztató a 2019. évi tény, 2020. évi várható és 2021. évi terv adatokról</v>
      </c>
      <c r="C38" s="475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426" t="s">
        <v>574</v>
      </c>
      <c r="B39" s="476" t="s">
        <v>3</v>
      </c>
      <c r="C39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0" spans="1:3" ht="12.75">
      <c r="A40" s="426" t="s">
        <v>575</v>
      </c>
      <c r="B40" s="426" t="s">
        <v>581</v>
      </c>
      <c r="C40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1" spans="1:3" ht="12.75">
      <c r="A41" s="426" t="s">
        <v>576</v>
      </c>
      <c r="B41" s="426" t="str">
        <f>'KV_2.sz.tájékoztató_t.'!A2</f>
        <v>Előirányzat-felhasználási terv
2021. évre</v>
      </c>
      <c r="C41" s="475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2" spans="1:3" ht="12.75">
      <c r="A42" s="426" t="s">
        <v>577</v>
      </c>
      <c r="B42" s="426" t="e">
        <f>#REF!</f>
        <v>#REF!</v>
      </c>
      <c r="C42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3" spans="1:3" ht="12.75">
      <c r="A43" s="426" t="s">
        <v>578</v>
      </c>
      <c r="B43" s="426" t="e">
        <f>#REF!</f>
        <v>#REF!</v>
      </c>
      <c r="C43" s="47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44" spans="1:3" ht="12.75">
      <c r="A44" s="426" t="s">
        <v>579</v>
      </c>
      <c r="B44" s="426" t="str">
        <f>LOWER('KV_3.sz.tájékoztató_t.'!A3)</f>
        <v>2021. évi költségvetési évet követő 3 év tervezett</v>
      </c>
      <c r="C44" s="475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5" spans="1:3" ht="12.75">
      <c r="A45" s="426"/>
      <c r="B45" s="426"/>
      <c r="C45" s="475"/>
    </row>
    <row r="46" spans="1:3" ht="18.75">
      <c r="A46" s="551"/>
      <c r="B46" s="551"/>
      <c r="C46" s="551"/>
    </row>
    <row r="47" spans="1:3" ht="12.75">
      <c r="A47" s="426"/>
      <c r="B47" s="426"/>
      <c r="C47" s="426"/>
    </row>
    <row r="48" spans="1:3" ht="12.75">
      <c r="A48" s="426"/>
      <c r="B48" s="426"/>
      <c r="C48" s="426"/>
    </row>
    <row r="49" spans="1:3" ht="12.75">
      <c r="A49" s="426"/>
      <c r="B49" s="426"/>
      <c r="C49" s="426"/>
    </row>
    <row r="50" spans="1:3" ht="12.75">
      <c r="A50" s="426"/>
      <c r="B50" s="426"/>
      <c r="C50" s="426"/>
    </row>
    <row r="51" spans="1:3" ht="12.75">
      <c r="A51" s="426"/>
      <c r="B51" s="426"/>
      <c r="C51" s="426"/>
    </row>
    <row r="52" spans="1:3" ht="12.75">
      <c r="A52" s="426"/>
      <c r="B52" s="426"/>
      <c r="C52" s="426"/>
    </row>
    <row r="53" spans="1:3" ht="12.75">
      <c r="A53" s="426"/>
      <c r="B53" s="426"/>
      <c r="C53" s="426"/>
    </row>
    <row r="54" spans="1:3" ht="12.75">
      <c r="A54" s="426"/>
      <c r="B54" s="426"/>
      <c r="C54" s="426"/>
    </row>
    <row r="55" spans="1:3" ht="12.75">
      <c r="A55" s="426"/>
      <c r="B55" s="426"/>
      <c r="C55" s="426"/>
    </row>
    <row r="56" spans="1:3" ht="12.75">
      <c r="A56" s="426"/>
      <c r="B56" s="426"/>
      <c r="C56" s="426"/>
    </row>
    <row r="57" spans="1:3" ht="12.75">
      <c r="A57" s="426"/>
      <c r="B57" s="426"/>
      <c r="C57" s="426"/>
    </row>
    <row r="58" spans="1:3" ht="12.75">
      <c r="A58" s="426"/>
      <c r="B58" s="426"/>
      <c r="C58" s="426"/>
    </row>
    <row r="59" spans="1:3" ht="12.75">
      <c r="A59" s="426"/>
      <c r="B59" s="426"/>
      <c r="C59" s="426"/>
    </row>
    <row r="60" spans="1:3" ht="12.75">
      <c r="A60" s="426"/>
      <c r="B60" s="426"/>
      <c r="C60" s="426"/>
    </row>
    <row r="61" spans="1:3" ht="33.75" customHeight="1">
      <c r="A61" s="552"/>
      <c r="B61" s="553"/>
      <c r="C61" s="553"/>
    </row>
    <row r="62" spans="1:3" ht="12.75">
      <c r="A62" s="426"/>
      <c r="B62" s="426"/>
      <c r="C62" s="426"/>
    </row>
    <row r="63" spans="1:3" ht="12.75">
      <c r="A63" s="426"/>
      <c r="B63" s="426"/>
      <c r="C63" s="426"/>
    </row>
    <row r="64" spans="1:3" ht="12.75">
      <c r="A64" s="426"/>
      <c r="B64" s="426"/>
      <c r="C64" s="426"/>
    </row>
    <row r="65" spans="1:3" ht="12.75">
      <c r="A65" s="426"/>
      <c r="B65" s="426"/>
      <c r="C65" s="426"/>
    </row>
    <row r="66" spans="1:3" ht="12.75">
      <c r="A66" s="426"/>
      <c r="B66" s="426"/>
      <c r="C66" s="426"/>
    </row>
    <row r="67" spans="1:3" ht="12.75">
      <c r="A67" s="426"/>
      <c r="B67" s="426"/>
      <c r="C67" s="426"/>
    </row>
    <row r="68" spans="1:3" ht="12.75">
      <c r="A68" s="426"/>
      <c r="B68" s="426"/>
      <c r="C68" s="426"/>
    </row>
    <row r="69" spans="1:3" ht="12.75">
      <c r="A69" s="426"/>
      <c r="B69" s="426"/>
      <c r="C69" s="426"/>
    </row>
    <row r="70" spans="1:3" ht="12.75">
      <c r="A70" s="426"/>
      <c r="B70" s="426"/>
      <c r="C70" s="426"/>
    </row>
    <row r="71" spans="1:3" ht="12.75">
      <c r="A71" s="426"/>
      <c r="B71" s="426"/>
      <c r="C71" s="426"/>
    </row>
    <row r="72" spans="1:3" ht="12.75">
      <c r="A72" s="426"/>
      <c r="B72" s="426"/>
      <c r="C72" s="426"/>
    </row>
    <row r="73" spans="1:3" ht="12.75">
      <c r="A73" s="426"/>
      <c r="B73" s="426"/>
      <c r="C73" s="426"/>
    </row>
    <row r="74" spans="1:3" ht="12.75">
      <c r="A74" s="426"/>
      <c r="B74" s="426"/>
      <c r="C74" s="426"/>
    </row>
    <row r="75" spans="1:3" ht="12.75">
      <c r="A75" s="426"/>
      <c r="B75" s="426"/>
      <c r="C75" s="426"/>
    </row>
    <row r="76" spans="1:3" ht="12.75">
      <c r="A76" s="426"/>
      <c r="B76" s="426"/>
      <c r="C76" s="426"/>
    </row>
    <row r="77" spans="1:3" ht="12.75">
      <c r="A77" s="426"/>
      <c r="B77" s="426"/>
      <c r="C77" s="426"/>
    </row>
    <row r="78" spans="1:3" ht="12.75">
      <c r="A78" s="426"/>
      <c r="B78" s="426"/>
      <c r="C78" s="426"/>
    </row>
    <row r="79" spans="1:3" ht="12.75">
      <c r="A79" s="426"/>
      <c r="B79" s="426"/>
      <c r="C79" s="426"/>
    </row>
    <row r="81" spans="1:3" ht="18.75">
      <c r="A81" s="551"/>
      <c r="B81" s="551"/>
      <c r="C81" s="551"/>
    </row>
    <row r="103" spans="1:3" ht="18.75">
      <c r="A103" s="551"/>
      <c r="B103" s="551"/>
      <c r="C103" s="551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B8" sqref="B8"/>
    </sheetView>
  </sheetViews>
  <sheetFormatPr defaultColWidth="9.00390625" defaultRowHeight="12.75"/>
  <cols>
    <col min="1" max="1" width="5.625" style="112" customWidth="1"/>
    <col min="2" max="2" width="66.875" style="112" customWidth="1"/>
    <col min="3" max="3" width="27.00390625" style="112" customWidth="1"/>
    <col min="4" max="16384" width="9.375" style="112" customWidth="1"/>
  </cols>
  <sheetData>
    <row r="1" spans="1:3" ht="15">
      <c r="A1" s="486"/>
      <c r="B1" s="486"/>
      <c r="C1" s="486"/>
    </row>
    <row r="2" spans="1:3" ht="15">
      <c r="A2" s="486"/>
      <c r="B2" s="560" t="str">
        <f>CONCATENATE("5. melléklet ",ALAPADATOK!A7," ",ALAPADATOK!B7," ",ALAPADATOK!C7," ",ALAPADATOK!D7," ",ALAPADATOK!E7," ",ALAPADATOK!F7," ",ALAPADATOK!G7," ",ALAPADATOK!H7)</f>
        <v>5. melléklet a … / 2021 ( … ) önkormányzati rendelethez</v>
      </c>
      <c r="C2" s="560"/>
    </row>
    <row r="3" spans="1:3" ht="15">
      <c r="A3" s="486"/>
      <c r="B3" s="486"/>
      <c r="C3" s="486"/>
    </row>
    <row r="4" spans="1:3" ht="33" customHeight="1">
      <c r="A4" s="583" t="str">
        <f>CONCATENATE(PROPER(ALAPADATOK!A3)," ",ALAPADATOK!D7,". évi adósságot keletkeztető fejlesztési céljai")</f>
        <v>Bátor Községi Önkormányzat 2021. évi adósságot keletkeztető fejlesztési céljai</v>
      </c>
      <c r="B4" s="583"/>
      <c r="C4" s="583"/>
    </row>
    <row r="5" spans="1:4" ht="15.75" customHeight="1" thickBot="1">
      <c r="A5" s="487"/>
      <c r="B5" s="487"/>
      <c r="C5" s="488" t="str">
        <f>'KV_4.sz.mell.'!C5</f>
        <v>Forintban!</v>
      </c>
      <c r="D5" s="118"/>
    </row>
    <row r="6" spans="1:3" ht="26.25" customHeight="1" thickBot="1">
      <c r="A6" s="489" t="s">
        <v>9</v>
      </c>
      <c r="B6" s="490" t="s">
        <v>159</v>
      </c>
      <c r="C6" s="491" t="s">
        <v>179</v>
      </c>
    </row>
    <row r="7" spans="1:3" ht="15.75" thickBot="1">
      <c r="A7" s="133"/>
      <c r="B7" s="378" t="s">
        <v>423</v>
      </c>
      <c r="C7" s="379" t="s">
        <v>424</v>
      </c>
    </row>
    <row r="8" spans="1:3" ht="15">
      <c r="A8" s="134" t="s">
        <v>11</v>
      </c>
      <c r="B8" s="548" t="s">
        <v>605</v>
      </c>
      <c r="C8" s="138"/>
    </row>
    <row r="9" spans="1:3" ht="15">
      <c r="A9" s="135" t="s">
        <v>12</v>
      </c>
      <c r="B9" s="141"/>
      <c r="C9" s="139"/>
    </row>
    <row r="10" spans="1:3" ht="15.75" thickBot="1">
      <c r="A10" s="136" t="s">
        <v>13</v>
      </c>
      <c r="B10" s="142"/>
      <c r="C10" s="140"/>
    </row>
    <row r="11" spans="1:3" s="336" customFormat="1" ht="17.25" customHeight="1" thickBot="1">
      <c r="A11" s="337" t="s">
        <v>14</v>
      </c>
      <c r="B11" s="99" t="s">
        <v>600</v>
      </c>
      <c r="C11" s="137">
        <f>SUM(C8:C10)</f>
        <v>0</v>
      </c>
    </row>
    <row r="12" spans="1:3" ht="24.75" customHeight="1">
      <c r="A12" s="587" t="s">
        <v>599</v>
      </c>
      <c r="B12" s="587"/>
      <c r="C12" s="587"/>
    </row>
    <row r="15" ht="15.75">
      <c r="B15" s="93"/>
    </row>
  </sheetData>
  <sheetProtection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H10" sqref="H10"/>
    </sheetView>
  </sheetViews>
  <sheetFormatPr defaultColWidth="9.00390625" defaultRowHeight="12.75"/>
  <cols>
    <col min="1" max="1" width="47.125" style="36" customWidth="1"/>
    <col min="2" max="2" width="15.625" style="35" customWidth="1"/>
    <col min="3" max="3" width="16.375" style="35" customWidth="1"/>
    <col min="4" max="4" width="18.00390625" style="35" customWidth="1"/>
    <col min="5" max="5" width="16.625" style="35" customWidth="1"/>
    <col min="6" max="6" width="18.875" style="43" customWidth="1"/>
    <col min="7" max="8" width="12.875" style="35" customWidth="1"/>
    <col min="9" max="9" width="13.875" style="35" customWidth="1"/>
    <col min="10" max="16384" width="9.375" style="35" customWidth="1"/>
  </cols>
  <sheetData>
    <row r="1" spans="1:6" ht="12.75">
      <c r="A1" s="466"/>
      <c r="B1" s="454"/>
      <c r="C1" s="454"/>
      <c r="D1" s="454"/>
      <c r="E1" s="454"/>
      <c r="F1" s="454"/>
    </row>
    <row r="2" spans="1:6" ht="18" customHeight="1">
      <c r="A2" s="466"/>
      <c r="B2" s="589" t="str">
        <f>CONCATENATE("6. melléklet ",ALAPADATOK!A7," ",ALAPADATOK!B7," ",ALAPADATOK!C7," ",ALAPADATOK!D7," ",ALAPADATOK!E7," ",ALAPADATOK!F7," ",ALAPADATOK!G7," ",ALAPADATOK!H7)</f>
        <v>6. melléklet a … / 2021 ( … ) önkormányzati rendelethez</v>
      </c>
      <c r="C2" s="590"/>
      <c r="D2" s="590"/>
      <c r="E2" s="590"/>
      <c r="F2" s="590"/>
    </row>
    <row r="3" spans="1:6" ht="12.75">
      <c r="A3" s="466"/>
      <c r="B3" s="454"/>
      <c r="C3" s="454"/>
      <c r="D3" s="454"/>
      <c r="E3" s="454"/>
      <c r="F3" s="454"/>
    </row>
    <row r="4" spans="1:6" ht="25.5" customHeight="1">
      <c r="A4" s="588" t="s">
        <v>0</v>
      </c>
      <c r="B4" s="588"/>
      <c r="C4" s="588"/>
      <c r="D4" s="588"/>
      <c r="E4" s="588"/>
      <c r="F4" s="588"/>
    </row>
    <row r="5" spans="1:6" ht="16.5" customHeight="1" thickBot="1">
      <c r="A5" s="466"/>
      <c r="B5" s="454"/>
      <c r="C5" s="454"/>
      <c r="D5" s="454"/>
      <c r="E5" s="454"/>
      <c r="F5" s="467" t="str">
        <f>'KV_5.sz.mell.'!C5</f>
        <v>Forintban!</v>
      </c>
    </row>
    <row r="6" spans="1:6" s="37" customFormat="1" ht="44.25" customHeight="1" thickBot="1">
      <c r="A6" s="468" t="s">
        <v>53</v>
      </c>
      <c r="B6" s="469" t="s">
        <v>54</v>
      </c>
      <c r="C6" s="469" t="s">
        <v>55</v>
      </c>
      <c r="D6" s="469" t="str">
        <f>+CONCATENATE("Felhasználás   ",LEFT(KV_ÖSSZEFÜGGÉSEK!A5,4)-1,". XII. 31-ig")</f>
        <v>Felhasználás   2020. XII. 31-ig</v>
      </c>
      <c r="E6" s="469" t="str">
        <f>+'KV_1.1.sz.mell.'!C8</f>
        <v>2021. évi előirányzat</v>
      </c>
      <c r="F6" s="470" t="str">
        <f>+CONCATENATE(LEFT(KV_ÖSSZEFÜGGÉSEK!A5,4),". utáni szükséglet")</f>
        <v>2021. utáni szükséglet</v>
      </c>
    </row>
    <row r="7" spans="1:6" s="43" customFormat="1" ht="12" customHeight="1" thickBot="1">
      <c r="A7" s="41" t="s">
        <v>423</v>
      </c>
      <c r="B7" s="42" t="s">
        <v>424</v>
      </c>
      <c r="C7" s="42" t="s">
        <v>425</v>
      </c>
      <c r="D7" s="42" t="s">
        <v>427</v>
      </c>
      <c r="E7" s="42" t="s">
        <v>426</v>
      </c>
      <c r="F7" s="380" t="s">
        <v>477</v>
      </c>
    </row>
    <row r="8" spans="1:6" ht="12.75">
      <c r="A8" s="549" t="s">
        <v>613</v>
      </c>
      <c r="B8" s="51">
        <v>18344230</v>
      </c>
      <c r="C8" s="342" t="s">
        <v>614</v>
      </c>
      <c r="D8" s="51">
        <v>1905000</v>
      </c>
      <c r="E8" s="51">
        <v>16439230</v>
      </c>
      <c r="F8" s="52">
        <f aca="true" t="shared" si="0" ref="F8:F23">B8-D8-E8</f>
        <v>0</v>
      </c>
    </row>
    <row r="9" spans="1:6" ht="15.75" customHeight="1">
      <c r="A9" s="549" t="s">
        <v>610</v>
      </c>
      <c r="B9" s="51">
        <v>15178944</v>
      </c>
      <c r="C9" s="342" t="s">
        <v>615</v>
      </c>
      <c r="D9" s="51">
        <v>0</v>
      </c>
      <c r="E9" s="51">
        <v>15178944</v>
      </c>
      <c r="F9" s="52">
        <f t="shared" si="0"/>
        <v>0</v>
      </c>
    </row>
    <row r="10" spans="1:6" ht="15.75" customHeight="1">
      <c r="A10" s="338"/>
      <c r="B10" s="25"/>
      <c r="C10" s="340"/>
      <c r="D10" s="25"/>
      <c r="E10" s="25"/>
      <c r="F10" s="44">
        <f t="shared" si="0"/>
        <v>0</v>
      </c>
    </row>
    <row r="11" spans="1:6" ht="15.75" customHeight="1">
      <c r="A11" s="339"/>
      <c r="B11" s="25"/>
      <c r="C11" s="340"/>
      <c r="D11" s="25"/>
      <c r="E11" s="25"/>
      <c r="F11" s="44">
        <f t="shared" si="0"/>
        <v>0</v>
      </c>
    </row>
    <row r="12" spans="1:6" ht="15.75" customHeight="1">
      <c r="A12" s="338"/>
      <c r="B12" s="25"/>
      <c r="C12" s="340"/>
      <c r="D12" s="25"/>
      <c r="E12" s="25"/>
      <c r="F12" s="44">
        <f t="shared" si="0"/>
        <v>0</v>
      </c>
    </row>
    <row r="13" spans="1:6" ht="15.75" customHeight="1">
      <c r="A13" s="339"/>
      <c r="B13" s="25"/>
      <c r="C13" s="340"/>
      <c r="D13" s="25"/>
      <c r="E13" s="25"/>
      <c r="F13" s="44">
        <f t="shared" si="0"/>
        <v>0</v>
      </c>
    </row>
    <row r="14" spans="1:6" ht="15.75" customHeight="1">
      <c r="A14" s="338"/>
      <c r="B14" s="25"/>
      <c r="C14" s="340"/>
      <c r="D14" s="25"/>
      <c r="E14" s="25"/>
      <c r="F14" s="44">
        <f t="shared" si="0"/>
        <v>0</v>
      </c>
    </row>
    <row r="15" spans="1:6" ht="15.75" customHeight="1">
      <c r="A15" s="338"/>
      <c r="B15" s="25"/>
      <c r="C15" s="340"/>
      <c r="D15" s="25"/>
      <c r="E15" s="25"/>
      <c r="F15" s="44">
        <f t="shared" si="0"/>
        <v>0</v>
      </c>
    </row>
    <row r="16" spans="1:6" ht="15.75" customHeight="1">
      <c r="A16" s="338"/>
      <c r="B16" s="25"/>
      <c r="C16" s="340"/>
      <c r="D16" s="25"/>
      <c r="E16" s="25"/>
      <c r="F16" s="44">
        <f t="shared" si="0"/>
        <v>0</v>
      </c>
    </row>
    <row r="17" spans="1:6" ht="15.75" customHeight="1">
      <c r="A17" s="338"/>
      <c r="B17" s="25"/>
      <c r="C17" s="340"/>
      <c r="D17" s="25"/>
      <c r="E17" s="25"/>
      <c r="F17" s="44">
        <f t="shared" si="0"/>
        <v>0</v>
      </c>
    </row>
    <row r="18" spans="1:6" ht="15.75" customHeight="1">
      <c r="A18" s="338"/>
      <c r="B18" s="25"/>
      <c r="C18" s="340"/>
      <c r="D18" s="25"/>
      <c r="E18" s="25"/>
      <c r="F18" s="44">
        <f t="shared" si="0"/>
        <v>0</v>
      </c>
    </row>
    <row r="19" spans="1:6" ht="15.75" customHeight="1">
      <c r="A19" s="338"/>
      <c r="B19" s="25"/>
      <c r="C19" s="340"/>
      <c r="D19" s="25"/>
      <c r="E19" s="25"/>
      <c r="F19" s="44">
        <f t="shared" si="0"/>
        <v>0</v>
      </c>
    </row>
    <row r="20" spans="1:6" ht="15.75" customHeight="1">
      <c r="A20" s="338"/>
      <c r="B20" s="25"/>
      <c r="C20" s="340"/>
      <c r="D20" s="25"/>
      <c r="E20" s="25"/>
      <c r="F20" s="44">
        <f t="shared" si="0"/>
        <v>0</v>
      </c>
    </row>
    <row r="21" spans="1:6" ht="15.75" customHeight="1">
      <c r="A21" s="338"/>
      <c r="B21" s="25"/>
      <c r="C21" s="340"/>
      <c r="D21" s="25"/>
      <c r="E21" s="25"/>
      <c r="F21" s="44">
        <f t="shared" si="0"/>
        <v>0</v>
      </c>
    </row>
    <row r="22" spans="1:6" ht="15.75" customHeight="1">
      <c r="A22" s="338"/>
      <c r="B22" s="25"/>
      <c r="C22" s="340"/>
      <c r="D22" s="25"/>
      <c r="E22" s="25"/>
      <c r="F22" s="44">
        <f t="shared" si="0"/>
        <v>0</v>
      </c>
    </row>
    <row r="23" spans="1:6" ht="15.75" customHeight="1" thickBot="1">
      <c r="A23" s="45"/>
      <c r="B23" s="26"/>
      <c r="C23" s="341"/>
      <c r="D23" s="26"/>
      <c r="E23" s="26"/>
      <c r="F23" s="46">
        <f t="shared" si="0"/>
        <v>0</v>
      </c>
    </row>
    <row r="24" spans="1:6" s="49" customFormat="1" ht="18" customHeight="1" thickBot="1">
      <c r="A24" s="146" t="s">
        <v>52</v>
      </c>
      <c r="B24" s="47">
        <f>SUM(B8:B23)</f>
        <v>33523174</v>
      </c>
      <c r="C24" s="88"/>
      <c r="D24" s="47">
        <f>SUM(D8:D23)</f>
        <v>1905000</v>
      </c>
      <c r="E24" s="47">
        <f>SUM(E8:E23)</f>
        <v>31618174</v>
      </c>
      <c r="F24" s="48">
        <f>SUM(F8:F23)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orientation="landscape" paperSize="9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H7" sqref="H7"/>
    </sheetView>
  </sheetViews>
  <sheetFormatPr defaultColWidth="9.00390625" defaultRowHeight="12.75"/>
  <cols>
    <col min="1" max="1" width="60.625" style="36" customWidth="1"/>
    <col min="2" max="2" width="15.625" style="35" customWidth="1"/>
    <col min="3" max="3" width="16.375" style="35" customWidth="1"/>
    <col min="4" max="4" width="18.00390625" style="35" customWidth="1"/>
    <col min="5" max="5" width="16.625" style="35" customWidth="1"/>
    <col min="6" max="6" width="18.875" style="35" customWidth="1"/>
    <col min="7" max="8" width="12.875" style="35" customWidth="1"/>
    <col min="9" max="9" width="13.875" style="35" customWidth="1"/>
    <col min="10" max="16384" width="9.375" style="35" customWidth="1"/>
  </cols>
  <sheetData>
    <row r="1" spans="1:6" ht="12.75">
      <c r="A1" s="466"/>
      <c r="B1" s="454"/>
      <c r="C1" s="454"/>
      <c r="D1" s="454"/>
      <c r="E1" s="454"/>
      <c r="F1" s="454"/>
    </row>
    <row r="2" spans="1:6" ht="21" customHeight="1">
      <c r="A2" s="466"/>
      <c r="B2" s="589" t="str">
        <f>CONCATENATE("7. melléklet ",ALAPADATOK!A7," ",ALAPADATOK!B7," ",ALAPADATOK!C7," ",ALAPADATOK!D7," ",ALAPADATOK!E7," ",ALAPADATOK!F7," ",ALAPADATOK!G7," ",ALAPADATOK!H7)</f>
        <v>7. melléklet a … / 2021 ( … ) önkormányzati rendelethez</v>
      </c>
      <c r="C2" s="589"/>
      <c r="D2" s="589"/>
      <c r="E2" s="589"/>
      <c r="F2" s="589"/>
    </row>
    <row r="3" spans="1:6" ht="12.75">
      <c r="A3" s="466"/>
      <c r="B3" s="454"/>
      <c r="C3" s="454"/>
      <c r="D3" s="454"/>
      <c r="E3" s="454"/>
      <c r="F3" s="454"/>
    </row>
    <row r="4" spans="1:6" ht="24.75" customHeight="1">
      <c r="A4" s="588" t="s">
        <v>1</v>
      </c>
      <c r="B4" s="588"/>
      <c r="C4" s="588"/>
      <c r="D4" s="588"/>
      <c r="E4" s="588"/>
      <c r="F4" s="588"/>
    </row>
    <row r="5" spans="1:6" ht="23.25" customHeight="1" thickBot="1">
      <c r="A5" s="466"/>
      <c r="B5" s="454"/>
      <c r="C5" s="454"/>
      <c r="D5" s="454"/>
      <c r="E5" s="454"/>
      <c r="F5" s="467" t="str">
        <f>'KV_6.sz.mell.'!F5</f>
        <v>Forintban!</v>
      </c>
    </row>
    <row r="6" spans="1:6" s="37" customFormat="1" ht="48.75" customHeight="1" thickBot="1">
      <c r="A6" s="468" t="s">
        <v>56</v>
      </c>
      <c r="B6" s="469" t="s">
        <v>54</v>
      </c>
      <c r="C6" s="469" t="s">
        <v>55</v>
      </c>
      <c r="D6" s="469" t="str">
        <f>+'KV_6.sz.mell.'!D6</f>
        <v>Felhasználás   2020. XII. 31-ig</v>
      </c>
      <c r="E6" s="469" t="str">
        <f>+'KV_6.sz.mell.'!E6</f>
        <v>2021. évi előirányzat</v>
      </c>
      <c r="F6" s="471" t="str">
        <f>+CONCATENATE(LEFT(KV_ÖSSZEFÜGGÉSEK!A5,4),". utáni szükséglet ",CHAR(10),"")</f>
        <v>2021. utáni szükséglet 
</v>
      </c>
    </row>
    <row r="7" spans="1:6" s="43" customFormat="1" ht="15" customHeight="1" thickBot="1">
      <c r="A7" s="41" t="s">
        <v>423</v>
      </c>
      <c r="B7" s="42" t="s">
        <v>424</v>
      </c>
      <c r="C7" s="42" t="s">
        <v>425</v>
      </c>
      <c r="D7" s="42" t="s">
        <v>427</v>
      </c>
      <c r="E7" s="42" t="s">
        <v>426</v>
      </c>
      <c r="F7" s="381" t="s">
        <v>477</v>
      </c>
    </row>
    <row r="8" spans="1:6" ht="15.75" customHeight="1">
      <c r="A8" s="50" t="s">
        <v>611</v>
      </c>
      <c r="B8" s="51">
        <v>2326523</v>
      </c>
      <c r="C8" s="342" t="s">
        <v>615</v>
      </c>
      <c r="D8" s="51"/>
      <c r="E8" s="51">
        <v>2326523</v>
      </c>
      <c r="F8" s="52">
        <f aca="true" t="shared" si="0" ref="F8:F24">B8-D8-E8</f>
        <v>0</v>
      </c>
    </row>
    <row r="9" spans="1:6" ht="15.75" customHeight="1">
      <c r="A9" s="50"/>
      <c r="B9" s="51"/>
      <c r="C9" s="342"/>
      <c r="D9" s="51"/>
      <c r="E9" s="51"/>
      <c r="F9" s="52">
        <f t="shared" si="0"/>
        <v>0</v>
      </c>
    </row>
    <row r="10" spans="1:6" ht="15.75" customHeight="1">
      <c r="A10" s="50"/>
      <c r="B10" s="51"/>
      <c r="C10" s="342"/>
      <c r="D10" s="51"/>
      <c r="E10" s="51"/>
      <c r="F10" s="52">
        <f t="shared" si="0"/>
        <v>0</v>
      </c>
    </row>
    <row r="11" spans="1:6" ht="15.75" customHeight="1">
      <c r="A11" s="50"/>
      <c r="B11" s="51"/>
      <c r="C11" s="342"/>
      <c r="D11" s="51"/>
      <c r="E11" s="51"/>
      <c r="F11" s="52">
        <f t="shared" si="0"/>
        <v>0</v>
      </c>
    </row>
    <row r="12" spans="1:6" ht="15.75" customHeight="1">
      <c r="A12" s="50"/>
      <c r="B12" s="51"/>
      <c r="C12" s="342"/>
      <c r="D12" s="51"/>
      <c r="E12" s="51"/>
      <c r="F12" s="52">
        <f t="shared" si="0"/>
        <v>0</v>
      </c>
    </row>
    <row r="13" spans="1:6" ht="15.75" customHeight="1">
      <c r="A13" s="50"/>
      <c r="B13" s="51"/>
      <c r="C13" s="342"/>
      <c r="D13" s="51"/>
      <c r="E13" s="51"/>
      <c r="F13" s="52">
        <f t="shared" si="0"/>
        <v>0</v>
      </c>
    </row>
    <row r="14" spans="1:6" ht="15.75" customHeight="1">
      <c r="A14" s="50"/>
      <c r="B14" s="51"/>
      <c r="C14" s="342"/>
      <c r="D14" s="51"/>
      <c r="E14" s="51"/>
      <c r="F14" s="52">
        <f t="shared" si="0"/>
        <v>0</v>
      </c>
    </row>
    <row r="15" spans="1:6" ht="15.75" customHeight="1">
      <c r="A15" s="50"/>
      <c r="B15" s="51"/>
      <c r="C15" s="342"/>
      <c r="D15" s="51"/>
      <c r="E15" s="51"/>
      <c r="F15" s="52">
        <f t="shared" si="0"/>
        <v>0</v>
      </c>
    </row>
    <row r="16" spans="1:6" ht="15.75" customHeight="1">
      <c r="A16" s="50"/>
      <c r="B16" s="51"/>
      <c r="C16" s="342"/>
      <c r="D16" s="51"/>
      <c r="E16" s="51"/>
      <c r="F16" s="52">
        <f t="shared" si="0"/>
        <v>0</v>
      </c>
    </row>
    <row r="17" spans="1:6" ht="15.75" customHeight="1">
      <c r="A17" s="50"/>
      <c r="B17" s="51"/>
      <c r="C17" s="342"/>
      <c r="D17" s="51"/>
      <c r="E17" s="51"/>
      <c r="F17" s="52">
        <f t="shared" si="0"/>
        <v>0</v>
      </c>
    </row>
    <row r="18" spans="1:6" ht="15.75" customHeight="1">
      <c r="A18" s="50"/>
      <c r="B18" s="51"/>
      <c r="C18" s="342"/>
      <c r="D18" s="51"/>
      <c r="E18" s="51"/>
      <c r="F18" s="52">
        <f t="shared" si="0"/>
        <v>0</v>
      </c>
    </row>
    <row r="19" spans="1:6" ht="15.75" customHeight="1">
      <c r="A19" s="50"/>
      <c r="B19" s="51"/>
      <c r="C19" s="342"/>
      <c r="D19" s="51"/>
      <c r="E19" s="51"/>
      <c r="F19" s="52">
        <f t="shared" si="0"/>
        <v>0</v>
      </c>
    </row>
    <row r="20" spans="1:6" ht="15.75" customHeight="1">
      <c r="A20" s="50"/>
      <c r="B20" s="51"/>
      <c r="C20" s="342"/>
      <c r="D20" s="51"/>
      <c r="E20" s="51"/>
      <c r="F20" s="52">
        <f t="shared" si="0"/>
        <v>0</v>
      </c>
    </row>
    <row r="21" spans="1:6" ht="15.75" customHeight="1">
      <c r="A21" s="50"/>
      <c r="B21" s="51"/>
      <c r="C21" s="342"/>
      <c r="D21" s="51"/>
      <c r="E21" s="51"/>
      <c r="F21" s="52">
        <f t="shared" si="0"/>
        <v>0</v>
      </c>
    </row>
    <row r="22" spans="1:6" ht="15.75" customHeight="1">
      <c r="A22" s="50"/>
      <c r="B22" s="51"/>
      <c r="C22" s="342"/>
      <c r="D22" s="51"/>
      <c r="E22" s="51"/>
      <c r="F22" s="52">
        <f t="shared" si="0"/>
        <v>0</v>
      </c>
    </row>
    <row r="23" spans="1:6" ht="15.75" customHeight="1">
      <c r="A23" s="50"/>
      <c r="B23" s="51"/>
      <c r="C23" s="342"/>
      <c r="D23" s="51"/>
      <c r="E23" s="51"/>
      <c r="F23" s="52">
        <f t="shared" si="0"/>
        <v>0</v>
      </c>
    </row>
    <row r="24" spans="1:6" ht="15.75" customHeight="1" thickBot="1">
      <c r="A24" s="53"/>
      <c r="B24" s="54"/>
      <c r="C24" s="343"/>
      <c r="D24" s="54"/>
      <c r="E24" s="54"/>
      <c r="F24" s="55">
        <f t="shared" si="0"/>
        <v>0</v>
      </c>
    </row>
    <row r="25" spans="1:6" s="49" customFormat="1" ht="18" customHeight="1" thickBot="1">
      <c r="A25" s="146" t="s">
        <v>52</v>
      </c>
      <c r="B25" s="147">
        <f>SUM(B8:B24)</f>
        <v>2326523</v>
      </c>
      <c r="C25" s="89"/>
      <c r="D25" s="147">
        <f>SUM(D8:D24)</f>
        <v>0</v>
      </c>
      <c r="E25" s="147">
        <f>SUM(E8:E24)</f>
        <v>2326523</v>
      </c>
      <c r="F25" s="56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J27" sqref="J27"/>
    </sheetView>
  </sheetViews>
  <sheetFormatPr defaultColWidth="9.00390625" defaultRowHeight="12.75"/>
  <cols>
    <col min="1" max="1" width="38.625" style="39" customWidth="1"/>
    <col min="2" max="4" width="24.875" style="39" customWidth="1"/>
    <col min="5" max="5" width="26.875" style="39" customWidth="1"/>
    <col min="6" max="6" width="5.00390625" style="39" bestFit="1" customWidth="1"/>
    <col min="7" max="16384" width="9.375" style="39" customWidth="1"/>
  </cols>
  <sheetData>
    <row r="1" ht="12.75">
      <c r="F1" s="591" t="s">
        <v>619</v>
      </c>
    </row>
    <row r="2" spans="1:6" ht="15.75">
      <c r="A2" s="592" t="s">
        <v>593</v>
      </c>
      <c r="B2" s="592"/>
      <c r="C2" s="592"/>
      <c r="D2" s="592"/>
      <c r="E2" s="592"/>
      <c r="F2" s="591"/>
    </row>
    <row r="3" spans="1:6" ht="14.25" thickBot="1">
      <c r="A3" s="515"/>
      <c r="B3" s="515"/>
      <c r="C3" s="515"/>
      <c r="D3" s="515"/>
      <c r="E3" s="516" t="s">
        <v>479</v>
      </c>
      <c r="F3" s="591"/>
    </row>
    <row r="4" spans="1:6" ht="13.5" thickBot="1">
      <c r="A4" s="593" t="s">
        <v>109</v>
      </c>
      <c r="B4" s="594"/>
      <c r="C4" s="594"/>
      <c r="D4" s="594"/>
      <c r="E4" s="518" t="s">
        <v>45</v>
      </c>
      <c r="F4" s="591"/>
    </row>
    <row r="5" spans="1:6" ht="12.75">
      <c r="A5" s="595" t="s">
        <v>605</v>
      </c>
      <c r="B5" s="596"/>
      <c r="C5" s="596"/>
      <c r="D5" s="597"/>
      <c r="E5" s="519"/>
      <c r="F5" s="591"/>
    </row>
    <row r="6" spans="1:6" ht="13.5" thickBot="1">
      <c r="A6" s="598"/>
      <c r="B6" s="599"/>
      <c r="C6" s="599"/>
      <c r="D6" s="599"/>
      <c r="E6" s="520"/>
      <c r="F6" s="591"/>
    </row>
    <row r="7" spans="1:6" ht="13.5" customHeight="1" thickBot="1">
      <c r="A7" s="600" t="s">
        <v>594</v>
      </c>
      <c r="B7" s="601"/>
      <c r="C7" s="601"/>
      <c r="D7" s="601"/>
      <c r="E7" s="521"/>
      <c r="F7" s="591"/>
    </row>
    <row r="8" spans="1:6" ht="13.5" customHeight="1">
      <c r="A8" s="524"/>
      <c r="B8" s="524"/>
      <c r="C8" s="524"/>
      <c r="D8" s="524"/>
      <c r="E8" s="525"/>
      <c r="F8" s="591"/>
    </row>
    <row r="9" spans="1:6" ht="15.75">
      <c r="A9" s="602" t="s">
        <v>582</v>
      </c>
      <c r="B9" s="602"/>
      <c r="C9" s="602"/>
      <c r="D9" s="602"/>
      <c r="E9" s="602"/>
      <c r="F9" s="591"/>
    </row>
    <row r="10" spans="1:6" ht="15.75">
      <c r="A10" s="603" t="s">
        <v>601</v>
      </c>
      <c r="B10" s="604"/>
      <c r="C10" s="604"/>
      <c r="D10" s="604"/>
      <c r="E10" s="604"/>
      <c r="F10" s="591"/>
    </row>
    <row r="11" spans="1:6" ht="24" customHeight="1">
      <c r="A11" s="605" t="s">
        <v>608</v>
      </c>
      <c r="B11" s="605"/>
      <c r="C11" s="606" t="s">
        <v>612</v>
      </c>
      <c r="D11" s="607"/>
      <c r="E11" s="607"/>
      <c r="F11" s="591"/>
    </row>
    <row r="12" spans="1:6" ht="15.75" thickBot="1">
      <c r="A12" s="501"/>
      <c r="B12" s="501"/>
      <c r="C12" s="501"/>
      <c r="D12" s="501"/>
      <c r="E12" s="539" t="s">
        <v>479</v>
      </c>
      <c r="F12" s="591"/>
    </row>
    <row r="13" spans="1:6" ht="13.5" customHeight="1" thickBot="1">
      <c r="A13" s="609" t="s">
        <v>103</v>
      </c>
      <c r="B13" s="612" t="s">
        <v>590</v>
      </c>
      <c r="C13" s="613"/>
      <c r="D13" s="613"/>
      <c r="E13" s="614"/>
      <c r="F13" s="591"/>
    </row>
    <row r="14" spans="1:6" ht="13.5" customHeight="1" thickBot="1">
      <c r="A14" s="610"/>
      <c r="B14" s="615" t="s">
        <v>602</v>
      </c>
      <c r="C14" s="618" t="s">
        <v>591</v>
      </c>
      <c r="D14" s="619"/>
      <c r="E14" s="620"/>
      <c r="F14" s="591"/>
    </row>
    <row r="15" spans="1:6" ht="12.75" customHeight="1">
      <c r="A15" s="610"/>
      <c r="B15" s="616"/>
      <c r="C15" s="615" t="s">
        <v>616</v>
      </c>
      <c r="D15" s="615" t="s">
        <v>617</v>
      </c>
      <c r="E15" s="615" t="s">
        <v>618</v>
      </c>
      <c r="F15" s="591"/>
    </row>
    <row r="16" spans="1:6" ht="13.5" thickBot="1">
      <c r="A16" s="611"/>
      <c r="B16" s="617"/>
      <c r="C16" s="621"/>
      <c r="D16" s="621"/>
      <c r="E16" s="617"/>
      <c r="F16" s="591"/>
    </row>
    <row r="17" spans="1:6" ht="13.5" thickBot="1">
      <c r="A17" s="502" t="s">
        <v>423</v>
      </c>
      <c r="B17" s="503" t="s">
        <v>592</v>
      </c>
      <c r="C17" s="504" t="s">
        <v>425</v>
      </c>
      <c r="D17" s="505" t="s">
        <v>427</v>
      </c>
      <c r="E17" s="506" t="s">
        <v>426</v>
      </c>
      <c r="F17" s="591"/>
    </row>
    <row r="18" spans="1:6" ht="12.75">
      <c r="A18" s="507" t="s">
        <v>104</v>
      </c>
      <c r="B18" s="527"/>
      <c r="C18" s="528"/>
      <c r="D18" s="528"/>
      <c r="E18" s="529"/>
      <c r="F18" s="591"/>
    </row>
    <row r="19" spans="1:6" ht="12.75">
      <c r="A19" s="508"/>
      <c r="B19" s="530"/>
      <c r="C19" s="531"/>
      <c r="D19" s="531"/>
      <c r="E19" s="531"/>
      <c r="F19" s="591"/>
    </row>
    <row r="20" spans="1:6" ht="12.75">
      <c r="A20" s="509" t="s">
        <v>105</v>
      </c>
      <c r="B20" s="532">
        <v>63294537</v>
      </c>
      <c r="C20" s="533">
        <v>50505000</v>
      </c>
      <c r="D20" s="533">
        <v>12789537</v>
      </c>
      <c r="E20" s="533"/>
      <c r="F20" s="591"/>
    </row>
    <row r="21" spans="1:6" ht="12.75">
      <c r="A21" s="509" t="s">
        <v>115</v>
      </c>
      <c r="B21" s="532"/>
      <c r="C21" s="533"/>
      <c r="D21" s="533"/>
      <c r="E21" s="533"/>
      <c r="F21" s="591"/>
    </row>
    <row r="22" spans="1:6" ht="12.75">
      <c r="A22" s="509" t="s">
        <v>106</v>
      </c>
      <c r="B22" s="532"/>
      <c r="C22" s="533"/>
      <c r="D22" s="533"/>
      <c r="E22" s="533"/>
      <c r="F22" s="591"/>
    </row>
    <row r="23" spans="1:6" ht="13.5" thickBot="1">
      <c r="A23" s="509" t="s">
        <v>107</v>
      </c>
      <c r="B23" s="532"/>
      <c r="C23" s="533"/>
      <c r="D23" s="533"/>
      <c r="E23" s="533"/>
      <c r="F23" s="591"/>
    </row>
    <row r="24" spans="1:6" ht="13.5" thickBot="1">
      <c r="A24" s="510" t="s">
        <v>108</v>
      </c>
      <c r="B24" s="534">
        <f>SUM(B20:B23)</f>
        <v>63294537</v>
      </c>
      <c r="C24" s="534">
        <f>SUM(C20:C23)</f>
        <v>50505000</v>
      </c>
      <c r="D24" s="534">
        <f>SUM(D20:D23)</f>
        <v>12789537</v>
      </c>
      <c r="E24" s="534">
        <f>SUM(E20:E23)</f>
        <v>0</v>
      </c>
      <c r="F24" s="591"/>
    </row>
    <row r="25" spans="1:6" ht="12.75">
      <c r="A25" s="511" t="s">
        <v>111</v>
      </c>
      <c r="B25" s="527"/>
      <c r="C25" s="528"/>
      <c r="D25" s="528"/>
      <c r="E25" s="529"/>
      <c r="F25" s="591"/>
    </row>
    <row r="26" spans="1:6" ht="12.75">
      <c r="A26" s="512" t="s">
        <v>112</v>
      </c>
      <c r="B26" s="532">
        <v>62581622</v>
      </c>
      <c r="C26" s="533">
        <v>45742392</v>
      </c>
      <c r="D26" s="533">
        <v>16839230</v>
      </c>
      <c r="E26" s="533"/>
      <c r="F26" s="591"/>
    </row>
    <row r="27" spans="1:6" ht="12.75">
      <c r="A27" s="512" t="s">
        <v>113</v>
      </c>
      <c r="B27" s="532">
        <v>1230821</v>
      </c>
      <c r="C27" s="533">
        <v>1230821</v>
      </c>
      <c r="D27" s="533"/>
      <c r="E27" s="533"/>
      <c r="F27" s="591"/>
    </row>
    <row r="28" spans="1:6" ht="12.75">
      <c r="A28" s="512" t="s">
        <v>114</v>
      </c>
      <c r="B28" s="532"/>
      <c r="C28" s="533"/>
      <c r="D28" s="533"/>
      <c r="E28" s="533"/>
      <c r="F28" s="591"/>
    </row>
    <row r="29" spans="1:6" ht="13.5" thickBot="1">
      <c r="A29" s="513"/>
      <c r="B29" s="536"/>
      <c r="C29" s="537"/>
      <c r="D29" s="537"/>
      <c r="E29" s="538"/>
      <c r="F29" s="591"/>
    </row>
    <row r="30" spans="1:6" ht="13.5" thickBot="1">
      <c r="A30" s="514" t="s">
        <v>93</v>
      </c>
      <c r="B30" s="534">
        <f>SUM(B26:B29)</f>
        <v>63812443</v>
      </c>
      <c r="C30" s="534">
        <f>SUM(C26:C29)</f>
        <v>46973213</v>
      </c>
      <c r="D30" s="534">
        <f>SUM(D26:D29)</f>
        <v>16839230</v>
      </c>
      <c r="E30" s="535"/>
      <c r="F30" s="591"/>
    </row>
    <row r="31" spans="1:6" ht="12.75" customHeight="1">
      <c r="A31" s="608" t="s">
        <v>595</v>
      </c>
      <c r="B31" s="608"/>
      <c r="C31" s="608"/>
      <c r="D31" s="608"/>
      <c r="E31" s="608"/>
      <c r="F31" s="591"/>
    </row>
    <row r="32" spans="1:6" ht="12.75">
      <c r="A32" s="517"/>
      <c r="B32" s="517"/>
      <c r="C32" s="517"/>
      <c r="D32" s="517"/>
      <c r="E32" s="517"/>
      <c r="F32" s="522"/>
    </row>
  </sheetData>
  <sheetProtection/>
  <mergeCells count="18">
    <mergeCell ref="A31:E31"/>
    <mergeCell ref="A13:A16"/>
    <mergeCell ref="B13:E13"/>
    <mergeCell ref="B14:B16"/>
    <mergeCell ref="C14:E14"/>
    <mergeCell ref="C15:C16"/>
    <mergeCell ref="D15:D16"/>
    <mergeCell ref="E15:E16"/>
    <mergeCell ref="F1:F31"/>
    <mergeCell ref="A2:E2"/>
    <mergeCell ref="A4:D4"/>
    <mergeCell ref="A5:D5"/>
    <mergeCell ref="A6:D6"/>
    <mergeCell ref="A7:D7"/>
    <mergeCell ref="A9:E9"/>
    <mergeCell ref="A10:E10"/>
    <mergeCell ref="A11:B11"/>
    <mergeCell ref="C11:E11"/>
  </mergeCells>
  <printOptions/>
  <pageMargins left="0.7" right="0.7" top="0.75" bottom="0.75" header="0.3" footer="0.3"/>
  <pageSetup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36">
      <selection activeCell="C158" sqref="C158"/>
    </sheetView>
  </sheetViews>
  <sheetFormatPr defaultColWidth="9.00390625" defaultRowHeight="12.75"/>
  <cols>
    <col min="1" max="1" width="19.50390625" style="273" customWidth="1"/>
    <col min="2" max="2" width="72.00390625" style="274" customWidth="1"/>
    <col min="3" max="3" width="25.00390625" style="275" customWidth="1"/>
    <col min="4" max="16384" width="9.375" style="3" customWidth="1"/>
  </cols>
  <sheetData>
    <row r="1" spans="1:3" s="2" customFormat="1" ht="16.5" customHeight="1" thickBot="1">
      <c r="A1" s="431"/>
      <c r="B1" s="432"/>
      <c r="C1" s="428" t="str">
        <f>CONCATENATE("9.1. melléklet ",ALAPADATOK!A7," ",ALAPADATOK!B7," ",ALAPADATOK!C7," ",ALAPADATOK!D7," ",ALAPADATOK!E7," ",ALAPADATOK!F7," ",ALAPADATOK!G7," ",ALAPADATOK!H7)</f>
        <v>9.1. melléklet a … / 2021 ( … ) önkormányzati rendelethez</v>
      </c>
    </row>
    <row r="2" spans="1:3" s="63" customFormat="1" ht="21" customHeight="1">
      <c r="A2" s="433" t="s">
        <v>50</v>
      </c>
      <c r="B2" s="434" t="str">
        <f>CONCATENATE(ALAPADATOK!A3)</f>
        <v>BÁTOR KÖZSÉGI ÖNKORMÁNYZAT</v>
      </c>
      <c r="C2" s="435" t="s">
        <v>44</v>
      </c>
    </row>
    <row r="3" spans="1:3" s="63" customFormat="1" ht="16.5" thickBot="1">
      <c r="A3" s="436" t="s">
        <v>160</v>
      </c>
      <c r="B3" s="437" t="s">
        <v>348</v>
      </c>
      <c r="C3" s="438" t="s">
        <v>44</v>
      </c>
    </row>
    <row r="4" spans="1:3" s="64" customFormat="1" ht="22.5" customHeight="1" thickBot="1">
      <c r="A4" s="439"/>
      <c r="B4" s="439"/>
      <c r="C4" s="440" t="str">
        <f>'KV_7.sz.mell.'!F5</f>
        <v>Forintban!</v>
      </c>
    </row>
    <row r="5" spans="1:3" ht="13.5" thickBot="1">
      <c r="A5" s="441" t="s">
        <v>161</v>
      </c>
      <c r="B5" s="442" t="s">
        <v>478</v>
      </c>
      <c r="C5" s="443" t="s">
        <v>45</v>
      </c>
    </row>
    <row r="6" spans="1:3" s="57" customFormat="1" ht="12.75" customHeight="1" thickBot="1">
      <c r="A6" s="444"/>
      <c r="B6" s="445" t="s">
        <v>423</v>
      </c>
      <c r="C6" s="446" t="s">
        <v>424</v>
      </c>
    </row>
    <row r="7" spans="1:3" s="57" customFormat="1" ht="15.75" customHeight="1" thickBot="1">
      <c r="A7" s="447"/>
      <c r="B7" s="448" t="s">
        <v>46</v>
      </c>
      <c r="C7" s="449"/>
    </row>
    <row r="8" spans="1:3" s="57" customFormat="1" ht="12" customHeight="1" thickBot="1">
      <c r="A8" s="29" t="s">
        <v>11</v>
      </c>
      <c r="B8" s="21" t="s">
        <v>205</v>
      </c>
      <c r="C8" s="195">
        <f>+C9+C10+C11+C12+C13+C14</f>
        <v>24604423</v>
      </c>
    </row>
    <row r="9" spans="1:3" s="65" customFormat="1" ht="12" customHeight="1">
      <c r="A9" s="314" t="s">
        <v>81</v>
      </c>
      <c r="B9" s="295" t="s">
        <v>206</v>
      </c>
      <c r="C9" s="198">
        <v>12590743</v>
      </c>
    </row>
    <row r="10" spans="1:3" s="66" customFormat="1" ht="12" customHeight="1">
      <c r="A10" s="315" t="s">
        <v>82</v>
      </c>
      <c r="B10" s="296" t="s">
        <v>207</v>
      </c>
      <c r="C10" s="197"/>
    </row>
    <row r="11" spans="1:3" s="66" customFormat="1" ht="12" customHeight="1">
      <c r="A11" s="315" t="s">
        <v>83</v>
      </c>
      <c r="B11" s="296" t="s">
        <v>465</v>
      </c>
      <c r="C11" s="197">
        <v>9743680</v>
      </c>
    </row>
    <row r="12" spans="1:3" s="66" customFormat="1" ht="12" customHeight="1">
      <c r="A12" s="315" t="s">
        <v>84</v>
      </c>
      <c r="B12" s="296" t="s">
        <v>209</v>
      </c>
      <c r="C12" s="197">
        <v>2270000</v>
      </c>
    </row>
    <row r="13" spans="1:3" s="66" customFormat="1" ht="12" customHeight="1">
      <c r="A13" s="315" t="s">
        <v>116</v>
      </c>
      <c r="B13" s="296" t="s">
        <v>432</v>
      </c>
      <c r="C13" s="197"/>
    </row>
    <row r="14" spans="1:3" s="65" customFormat="1" ht="12" customHeight="1" thickBot="1">
      <c r="A14" s="316" t="s">
        <v>85</v>
      </c>
      <c r="B14" s="394" t="s">
        <v>490</v>
      </c>
      <c r="C14" s="197"/>
    </row>
    <row r="15" spans="1:3" s="65" customFormat="1" ht="12" customHeight="1" thickBot="1">
      <c r="A15" s="29" t="s">
        <v>12</v>
      </c>
      <c r="B15" s="190" t="s">
        <v>210</v>
      </c>
      <c r="C15" s="195">
        <f>+C16+C17+C18+C19+C20</f>
        <v>8831375</v>
      </c>
    </row>
    <row r="16" spans="1:3" s="65" customFormat="1" ht="12" customHeight="1">
      <c r="A16" s="314" t="s">
        <v>87</v>
      </c>
      <c r="B16" s="295" t="s">
        <v>211</v>
      </c>
      <c r="C16" s="198"/>
    </row>
    <row r="17" spans="1:3" s="65" customFormat="1" ht="12" customHeight="1">
      <c r="A17" s="315" t="s">
        <v>88</v>
      </c>
      <c r="B17" s="296" t="s">
        <v>212</v>
      </c>
      <c r="C17" s="197"/>
    </row>
    <row r="18" spans="1:3" s="65" customFormat="1" ht="12" customHeight="1">
      <c r="A18" s="315" t="s">
        <v>89</v>
      </c>
      <c r="B18" s="296" t="s">
        <v>353</v>
      </c>
      <c r="C18" s="197"/>
    </row>
    <row r="19" spans="1:3" s="65" customFormat="1" ht="12" customHeight="1">
      <c r="A19" s="315" t="s">
        <v>90</v>
      </c>
      <c r="B19" s="296" t="s">
        <v>354</v>
      </c>
      <c r="C19" s="197"/>
    </row>
    <row r="20" spans="1:3" s="65" customFormat="1" ht="12" customHeight="1">
      <c r="A20" s="315" t="s">
        <v>91</v>
      </c>
      <c r="B20" s="296" t="s">
        <v>213</v>
      </c>
      <c r="C20" s="197">
        <v>8831375</v>
      </c>
    </row>
    <row r="21" spans="1:3" s="66" customFormat="1" ht="12" customHeight="1" thickBot="1">
      <c r="A21" s="316" t="s">
        <v>100</v>
      </c>
      <c r="B21" s="394" t="s">
        <v>491</v>
      </c>
      <c r="C21" s="199"/>
    </row>
    <row r="22" spans="1:3" s="66" customFormat="1" ht="12" customHeight="1" thickBot="1">
      <c r="A22" s="29" t="s">
        <v>13</v>
      </c>
      <c r="B22" s="21" t="s">
        <v>215</v>
      </c>
      <c r="C22" s="195">
        <f>+C23+C24+C25+C26+C27</f>
        <v>12789537</v>
      </c>
    </row>
    <row r="23" spans="1:3" s="66" customFormat="1" ht="12" customHeight="1">
      <c r="A23" s="314" t="s">
        <v>70</v>
      </c>
      <c r="B23" s="295" t="s">
        <v>216</v>
      </c>
      <c r="C23" s="198"/>
    </row>
    <row r="24" spans="1:3" s="65" customFormat="1" ht="12" customHeight="1">
      <c r="A24" s="315" t="s">
        <v>71</v>
      </c>
      <c r="B24" s="296" t="s">
        <v>217</v>
      </c>
      <c r="C24" s="197"/>
    </row>
    <row r="25" spans="1:3" s="66" customFormat="1" ht="12" customHeight="1">
      <c r="A25" s="315" t="s">
        <v>72</v>
      </c>
      <c r="B25" s="296" t="s">
        <v>355</v>
      </c>
      <c r="C25" s="197"/>
    </row>
    <row r="26" spans="1:3" s="66" customFormat="1" ht="12" customHeight="1">
      <c r="A26" s="315" t="s">
        <v>73</v>
      </c>
      <c r="B26" s="296" t="s">
        <v>356</v>
      </c>
      <c r="C26" s="197"/>
    </row>
    <row r="27" spans="1:3" s="66" customFormat="1" ht="12" customHeight="1">
      <c r="A27" s="315" t="s">
        <v>130</v>
      </c>
      <c r="B27" s="296" t="s">
        <v>218</v>
      </c>
      <c r="C27" s="197">
        <v>12789537</v>
      </c>
    </row>
    <row r="28" spans="1:3" s="66" customFormat="1" ht="12" customHeight="1" thickBot="1">
      <c r="A28" s="316" t="s">
        <v>131</v>
      </c>
      <c r="B28" s="394" t="s">
        <v>483</v>
      </c>
      <c r="C28" s="395"/>
    </row>
    <row r="29" spans="1:3" s="66" customFormat="1" ht="12" customHeight="1" thickBot="1">
      <c r="A29" s="29" t="s">
        <v>132</v>
      </c>
      <c r="B29" s="21" t="s">
        <v>475</v>
      </c>
      <c r="C29" s="201">
        <f>C30+C31+C32+C33+C34+C35+C36</f>
        <v>6600000</v>
      </c>
    </row>
    <row r="30" spans="1:3" s="66" customFormat="1" ht="12" customHeight="1">
      <c r="A30" s="314" t="s">
        <v>221</v>
      </c>
      <c r="B30" s="295" t="str">
        <f>'KV_1.1.sz.mell.'!B32</f>
        <v>Építményadó</v>
      </c>
      <c r="C30" s="198">
        <v>0</v>
      </c>
    </row>
    <row r="31" spans="1:3" s="66" customFormat="1" ht="12" customHeight="1">
      <c r="A31" s="315" t="s">
        <v>222</v>
      </c>
      <c r="B31" s="295" t="str">
        <f>'KV_1.1.sz.mell.'!B33</f>
        <v>Idegenforgalmi adó</v>
      </c>
      <c r="C31" s="197">
        <v>0</v>
      </c>
    </row>
    <row r="32" spans="1:3" s="66" customFormat="1" ht="12" customHeight="1">
      <c r="A32" s="315" t="s">
        <v>223</v>
      </c>
      <c r="B32" s="295" t="str">
        <f>'KV_1.1.sz.mell.'!B34</f>
        <v>Iparűzési adó</v>
      </c>
      <c r="C32" s="197">
        <v>5000000</v>
      </c>
    </row>
    <row r="33" spans="1:3" s="66" customFormat="1" ht="12" customHeight="1">
      <c r="A33" s="315" t="s">
        <v>224</v>
      </c>
      <c r="B33" s="295" t="str">
        <f>'KV_1.1.sz.mell.'!B35</f>
        <v>Talajterhelési díj</v>
      </c>
      <c r="C33" s="197"/>
    </row>
    <row r="34" spans="1:3" s="66" customFormat="1" ht="12" customHeight="1">
      <c r="A34" s="315" t="s">
        <v>467</v>
      </c>
      <c r="B34" s="295" t="str">
        <f>'KV_1.1.sz.mell.'!B36</f>
        <v>Gépjárműadó</v>
      </c>
      <c r="C34" s="197"/>
    </row>
    <row r="35" spans="1:3" s="66" customFormat="1" ht="12" customHeight="1">
      <c r="A35" s="315" t="s">
        <v>468</v>
      </c>
      <c r="B35" s="295" t="s">
        <v>603</v>
      </c>
      <c r="C35" s="197"/>
    </row>
    <row r="36" spans="1:3" s="66" customFormat="1" ht="12" customHeight="1" thickBot="1">
      <c r="A36" s="316" t="s">
        <v>469</v>
      </c>
      <c r="B36" s="295" t="str">
        <f>'KV_1.1.sz.mell.'!B38</f>
        <v>Kommunális adó</v>
      </c>
      <c r="C36" s="199">
        <v>1600000</v>
      </c>
    </row>
    <row r="37" spans="1:3" s="66" customFormat="1" ht="12" customHeight="1" thickBot="1">
      <c r="A37" s="29" t="s">
        <v>15</v>
      </c>
      <c r="B37" s="21" t="s">
        <v>364</v>
      </c>
      <c r="C37" s="195">
        <f>SUM(C38:C48)</f>
        <v>60000</v>
      </c>
    </row>
    <row r="38" spans="1:3" s="66" customFormat="1" ht="12" customHeight="1">
      <c r="A38" s="314" t="s">
        <v>74</v>
      </c>
      <c r="B38" s="295" t="s">
        <v>228</v>
      </c>
      <c r="C38" s="198"/>
    </row>
    <row r="39" spans="1:3" s="66" customFormat="1" ht="12" customHeight="1">
      <c r="A39" s="315" t="s">
        <v>75</v>
      </c>
      <c r="B39" s="296" t="s">
        <v>229</v>
      </c>
      <c r="C39" s="197"/>
    </row>
    <row r="40" spans="1:3" s="66" customFormat="1" ht="12" customHeight="1">
      <c r="A40" s="315" t="s">
        <v>76</v>
      </c>
      <c r="B40" s="296" t="s">
        <v>230</v>
      </c>
      <c r="C40" s="197"/>
    </row>
    <row r="41" spans="1:3" s="66" customFormat="1" ht="12" customHeight="1">
      <c r="A41" s="315" t="s">
        <v>134</v>
      </c>
      <c r="B41" s="296" t="s">
        <v>231</v>
      </c>
      <c r="C41" s="197"/>
    </row>
    <row r="42" spans="1:3" s="66" customFormat="1" ht="12" customHeight="1">
      <c r="A42" s="315" t="s">
        <v>135</v>
      </c>
      <c r="B42" s="296" t="s">
        <v>232</v>
      </c>
      <c r="C42" s="197"/>
    </row>
    <row r="43" spans="1:3" s="66" customFormat="1" ht="12" customHeight="1">
      <c r="A43" s="315" t="s">
        <v>136</v>
      </c>
      <c r="B43" s="296" t="s">
        <v>233</v>
      </c>
      <c r="C43" s="197"/>
    </row>
    <row r="44" spans="1:3" s="66" customFormat="1" ht="12" customHeight="1">
      <c r="A44" s="315" t="s">
        <v>137</v>
      </c>
      <c r="B44" s="296" t="s">
        <v>234</v>
      </c>
      <c r="C44" s="197"/>
    </row>
    <row r="45" spans="1:3" s="66" customFormat="1" ht="12" customHeight="1">
      <c r="A45" s="315" t="s">
        <v>138</v>
      </c>
      <c r="B45" s="296" t="s">
        <v>474</v>
      </c>
      <c r="C45" s="197"/>
    </row>
    <row r="46" spans="1:3" s="66" customFormat="1" ht="12" customHeight="1">
      <c r="A46" s="315" t="s">
        <v>226</v>
      </c>
      <c r="B46" s="296" t="s">
        <v>235</v>
      </c>
      <c r="C46" s="200"/>
    </row>
    <row r="47" spans="1:3" s="66" customFormat="1" ht="12" customHeight="1">
      <c r="A47" s="316" t="s">
        <v>227</v>
      </c>
      <c r="B47" s="297" t="s">
        <v>366</v>
      </c>
      <c r="C47" s="286"/>
    </row>
    <row r="48" spans="1:3" s="66" customFormat="1" ht="12" customHeight="1" thickBot="1">
      <c r="A48" s="316" t="s">
        <v>365</v>
      </c>
      <c r="B48" s="394" t="s">
        <v>492</v>
      </c>
      <c r="C48" s="397">
        <v>60000</v>
      </c>
    </row>
    <row r="49" spans="1:3" s="66" customFormat="1" ht="12" customHeight="1" thickBot="1">
      <c r="A49" s="29" t="s">
        <v>16</v>
      </c>
      <c r="B49" s="21" t="s">
        <v>237</v>
      </c>
      <c r="C49" s="195">
        <f>SUM(C50:C54)</f>
        <v>0</v>
      </c>
    </row>
    <row r="50" spans="1:3" s="66" customFormat="1" ht="12" customHeight="1">
      <c r="A50" s="314" t="s">
        <v>77</v>
      </c>
      <c r="B50" s="295" t="s">
        <v>241</v>
      </c>
      <c r="C50" s="328"/>
    </row>
    <row r="51" spans="1:3" s="66" customFormat="1" ht="12" customHeight="1">
      <c r="A51" s="315" t="s">
        <v>78</v>
      </c>
      <c r="B51" s="296" t="s">
        <v>242</v>
      </c>
      <c r="C51" s="200"/>
    </row>
    <row r="52" spans="1:3" s="66" customFormat="1" ht="12" customHeight="1">
      <c r="A52" s="315" t="s">
        <v>238</v>
      </c>
      <c r="B52" s="296" t="s">
        <v>243</v>
      </c>
      <c r="C52" s="200"/>
    </row>
    <row r="53" spans="1:3" s="66" customFormat="1" ht="12" customHeight="1">
      <c r="A53" s="315" t="s">
        <v>239</v>
      </c>
      <c r="B53" s="296" t="s">
        <v>244</v>
      </c>
      <c r="C53" s="200"/>
    </row>
    <row r="54" spans="1:3" s="66" customFormat="1" ht="12" customHeight="1" thickBot="1">
      <c r="A54" s="316" t="s">
        <v>240</v>
      </c>
      <c r="B54" s="297" t="s">
        <v>245</v>
      </c>
      <c r="C54" s="286"/>
    </row>
    <row r="55" spans="1:3" s="66" customFormat="1" ht="12" customHeight="1" thickBot="1">
      <c r="A55" s="29" t="s">
        <v>139</v>
      </c>
      <c r="B55" s="21" t="s">
        <v>246</v>
      </c>
      <c r="C55" s="195">
        <f>SUM(C56:C58)</f>
        <v>0</v>
      </c>
    </row>
    <row r="56" spans="1:3" s="66" customFormat="1" ht="12" customHeight="1">
      <c r="A56" s="314" t="s">
        <v>79</v>
      </c>
      <c r="B56" s="295" t="s">
        <v>247</v>
      </c>
      <c r="C56" s="198"/>
    </row>
    <row r="57" spans="1:3" s="66" customFormat="1" ht="12" customHeight="1">
      <c r="A57" s="315" t="s">
        <v>80</v>
      </c>
      <c r="B57" s="296" t="s">
        <v>357</v>
      </c>
      <c r="C57" s="197"/>
    </row>
    <row r="58" spans="1:3" s="66" customFormat="1" ht="12" customHeight="1">
      <c r="A58" s="315" t="s">
        <v>250</v>
      </c>
      <c r="B58" s="296" t="s">
        <v>248</v>
      </c>
      <c r="C58" s="197"/>
    </row>
    <row r="59" spans="1:3" s="66" customFormat="1" ht="12" customHeight="1" thickBot="1">
      <c r="A59" s="316" t="s">
        <v>251</v>
      </c>
      <c r="B59" s="297" t="s">
        <v>249</v>
      </c>
      <c r="C59" s="199"/>
    </row>
    <row r="60" spans="1:3" s="66" customFormat="1" ht="12" customHeight="1" thickBot="1">
      <c r="A60" s="29" t="s">
        <v>18</v>
      </c>
      <c r="B60" s="190" t="s">
        <v>252</v>
      </c>
      <c r="C60" s="195">
        <f>SUM(C61:C63)</f>
        <v>0</v>
      </c>
    </row>
    <row r="61" spans="1:3" s="66" customFormat="1" ht="12" customHeight="1">
      <c r="A61" s="314" t="s">
        <v>140</v>
      </c>
      <c r="B61" s="295" t="s">
        <v>254</v>
      </c>
      <c r="C61" s="200"/>
    </row>
    <row r="62" spans="1:3" s="66" customFormat="1" ht="12" customHeight="1">
      <c r="A62" s="315" t="s">
        <v>141</v>
      </c>
      <c r="B62" s="296" t="s">
        <v>358</v>
      </c>
      <c r="C62" s="200"/>
    </row>
    <row r="63" spans="1:3" s="66" customFormat="1" ht="12" customHeight="1">
      <c r="A63" s="315" t="s">
        <v>184</v>
      </c>
      <c r="B63" s="296" t="s">
        <v>255</v>
      </c>
      <c r="C63" s="200"/>
    </row>
    <row r="64" spans="1:3" s="66" customFormat="1" ht="12" customHeight="1" thickBot="1">
      <c r="A64" s="316" t="s">
        <v>253</v>
      </c>
      <c r="B64" s="297" t="s">
        <v>256</v>
      </c>
      <c r="C64" s="200"/>
    </row>
    <row r="65" spans="1:3" s="66" customFormat="1" ht="12" customHeight="1" thickBot="1">
      <c r="A65" s="29" t="s">
        <v>19</v>
      </c>
      <c r="B65" s="21" t="s">
        <v>257</v>
      </c>
      <c r="C65" s="201">
        <f>+C8+C15+C22+C29+C37+C49+C55+C60</f>
        <v>52885335</v>
      </c>
    </row>
    <row r="66" spans="1:3" s="66" customFormat="1" ht="12" customHeight="1" thickBot="1">
      <c r="A66" s="317" t="s">
        <v>344</v>
      </c>
      <c r="B66" s="190" t="s">
        <v>259</v>
      </c>
      <c r="C66" s="195">
        <f>SUM(C67:C69)</f>
        <v>0</v>
      </c>
    </row>
    <row r="67" spans="1:3" s="66" customFormat="1" ht="12" customHeight="1">
      <c r="A67" s="314" t="s">
        <v>287</v>
      </c>
      <c r="B67" s="295" t="s">
        <v>260</v>
      </c>
      <c r="C67" s="200"/>
    </row>
    <row r="68" spans="1:3" s="66" customFormat="1" ht="12" customHeight="1">
      <c r="A68" s="315" t="s">
        <v>296</v>
      </c>
      <c r="B68" s="296" t="s">
        <v>261</v>
      </c>
      <c r="C68" s="200"/>
    </row>
    <row r="69" spans="1:3" s="66" customFormat="1" ht="12" customHeight="1" thickBot="1">
      <c r="A69" s="316" t="s">
        <v>297</v>
      </c>
      <c r="B69" s="298" t="s">
        <v>391</v>
      </c>
      <c r="C69" s="200"/>
    </row>
    <row r="70" spans="1:3" s="66" customFormat="1" ht="12" customHeight="1" thickBot="1">
      <c r="A70" s="317" t="s">
        <v>263</v>
      </c>
      <c r="B70" s="190" t="s">
        <v>264</v>
      </c>
      <c r="C70" s="195">
        <f>SUM(C71:C74)</f>
        <v>0</v>
      </c>
    </row>
    <row r="71" spans="1:3" s="66" customFormat="1" ht="12" customHeight="1">
      <c r="A71" s="314" t="s">
        <v>117</v>
      </c>
      <c r="B71" s="295" t="s">
        <v>265</v>
      </c>
      <c r="C71" s="200"/>
    </row>
    <row r="72" spans="1:3" s="66" customFormat="1" ht="12" customHeight="1">
      <c r="A72" s="315" t="s">
        <v>118</v>
      </c>
      <c r="B72" s="296" t="s">
        <v>485</v>
      </c>
      <c r="C72" s="200"/>
    </row>
    <row r="73" spans="1:3" s="66" customFormat="1" ht="12" customHeight="1">
      <c r="A73" s="315" t="s">
        <v>288</v>
      </c>
      <c r="B73" s="296" t="s">
        <v>266</v>
      </c>
      <c r="C73" s="200"/>
    </row>
    <row r="74" spans="1:3" s="66" customFormat="1" ht="12" customHeight="1">
      <c r="A74" s="315" t="s">
        <v>289</v>
      </c>
      <c r="B74" s="191" t="s">
        <v>486</v>
      </c>
      <c r="C74" s="200"/>
    </row>
    <row r="75" spans="1:3" s="66" customFormat="1" ht="12" customHeight="1" thickBot="1">
      <c r="A75" s="321" t="s">
        <v>267</v>
      </c>
      <c r="B75" s="416" t="s">
        <v>268</v>
      </c>
      <c r="C75" s="349">
        <f>SUM(C76:C77)</f>
        <v>33247859</v>
      </c>
    </row>
    <row r="76" spans="1:3" s="66" customFormat="1" ht="12" customHeight="1">
      <c r="A76" s="314" t="s">
        <v>290</v>
      </c>
      <c r="B76" s="295" t="s">
        <v>269</v>
      </c>
      <c r="C76" s="200">
        <v>33247859</v>
      </c>
    </row>
    <row r="77" spans="1:3" s="66" customFormat="1" ht="12" customHeight="1" thickBot="1">
      <c r="A77" s="316" t="s">
        <v>291</v>
      </c>
      <c r="B77" s="297" t="s">
        <v>270</v>
      </c>
      <c r="C77" s="200"/>
    </row>
    <row r="78" spans="1:3" s="65" customFormat="1" ht="12" customHeight="1" thickBot="1">
      <c r="A78" s="317" t="s">
        <v>271</v>
      </c>
      <c r="B78" s="190" t="s">
        <v>272</v>
      </c>
      <c r="C78" s="195">
        <f>SUM(C79:C81)</f>
        <v>0</v>
      </c>
    </row>
    <row r="79" spans="1:3" s="66" customFormat="1" ht="12" customHeight="1">
      <c r="A79" s="314" t="s">
        <v>292</v>
      </c>
      <c r="B79" s="295" t="s">
        <v>273</v>
      </c>
      <c r="C79" s="200"/>
    </row>
    <row r="80" spans="1:3" s="66" customFormat="1" ht="12" customHeight="1">
      <c r="A80" s="315" t="s">
        <v>293</v>
      </c>
      <c r="B80" s="296" t="s">
        <v>274</v>
      </c>
      <c r="C80" s="200"/>
    </row>
    <row r="81" spans="1:3" s="66" customFormat="1" ht="12" customHeight="1" thickBot="1">
      <c r="A81" s="316" t="s">
        <v>294</v>
      </c>
      <c r="B81" s="297" t="s">
        <v>487</v>
      </c>
      <c r="C81" s="200"/>
    </row>
    <row r="82" spans="1:3" s="66" customFormat="1" ht="12" customHeight="1" thickBot="1">
      <c r="A82" s="317" t="s">
        <v>275</v>
      </c>
      <c r="B82" s="190" t="s">
        <v>295</v>
      </c>
      <c r="C82" s="195">
        <f>SUM(C83:C86)</f>
        <v>0</v>
      </c>
    </row>
    <row r="83" spans="1:3" s="66" customFormat="1" ht="12" customHeight="1">
      <c r="A83" s="318" t="s">
        <v>276</v>
      </c>
      <c r="B83" s="295" t="s">
        <v>277</v>
      </c>
      <c r="C83" s="200"/>
    </row>
    <row r="84" spans="1:3" s="66" customFormat="1" ht="12" customHeight="1">
      <c r="A84" s="319" t="s">
        <v>278</v>
      </c>
      <c r="B84" s="296" t="s">
        <v>279</v>
      </c>
      <c r="C84" s="200"/>
    </row>
    <row r="85" spans="1:3" s="66" customFormat="1" ht="12" customHeight="1">
      <c r="A85" s="319" t="s">
        <v>280</v>
      </c>
      <c r="B85" s="296" t="s">
        <v>281</v>
      </c>
      <c r="C85" s="200"/>
    </row>
    <row r="86" spans="1:3" s="65" customFormat="1" ht="12" customHeight="1" thickBot="1">
      <c r="A86" s="320" t="s">
        <v>282</v>
      </c>
      <c r="B86" s="297" t="s">
        <v>283</v>
      </c>
      <c r="C86" s="200"/>
    </row>
    <row r="87" spans="1:3" s="65" customFormat="1" ht="12" customHeight="1" thickBot="1">
      <c r="A87" s="317" t="s">
        <v>284</v>
      </c>
      <c r="B87" s="190" t="s">
        <v>405</v>
      </c>
      <c r="C87" s="329"/>
    </row>
    <row r="88" spans="1:3" s="65" customFormat="1" ht="12" customHeight="1" thickBot="1">
      <c r="A88" s="317" t="s">
        <v>433</v>
      </c>
      <c r="B88" s="190" t="s">
        <v>285</v>
      </c>
      <c r="C88" s="329"/>
    </row>
    <row r="89" spans="1:3" s="65" customFormat="1" ht="12" customHeight="1" thickBot="1">
      <c r="A89" s="317" t="s">
        <v>434</v>
      </c>
      <c r="B89" s="302" t="s">
        <v>408</v>
      </c>
      <c r="C89" s="201">
        <f>+C66+C70+C75+C78+C82+C88+C87</f>
        <v>33247859</v>
      </c>
    </row>
    <row r="90" spans="1:3" s="65" customFormat="1" ht="12" customHeight="1" thickBot="1">
      <c r="A90" s="321" t="s">
        <v>435</v>
      </c>
      <c r="B90" s="303" t="s">
        <v>436</v>
      </c>
      <c r="C90" s="201">
        <f>+C65+C89</f>
        <v>86133194</v>
      </c>
    </row>
    <row r="91" spans="1:3" s="66" customFormat="1" ht="6.75" customHeight="1" thickBot="1">
      <c r="A91" s="156"/>
      <c r="B91" s="157"/>
      <c r="C91" s="256"/>
    </row>
    <row r="92" spans="1:3" s="57" customFormat="1" ht="16.5" customHeight="1" thickBot="1">
      <c r="A92" s="158"/>
      <c r="B92" s="159" t="s">
        <v>47</v>
      </c>
      <c r="C92" s="257"/>
    </row>
    <row r="93" spans="1:3" s="67" customFormat="1" ht="12" customHeight="1" thickBot="1">
      <c r="A93" s="289" t="s">
        <v>11</v>
      </c>
      <c r="B93" s="28" t="s">
        <v>440</v>
      </c>
      <c r="C93" s="194">
        <f>+C94+C95+C96+C97+C98+C111</f>
        <v>51204320</v>
      </c>
    </row>
    <row r="94" spans="1:3" ht="12" customHeight="1">
      <c r="A94" s="322" t="s">
        <v>81</v>
      </c>
      <c r="B94" s="10" t="s">
        <v>41</v>
      </c>
      <c r="C94" s="196">
        <v>12782506</v>
      </c>
    </row>
    <row r="95" spans="1:3" ht="12" customHeight="1">
      <c r="A95" s="315" t="s">
        <v>82</v>
      </c>
      <c r="B95" s="8" t="s">
        <v>142</v>
      </c>
      <c r="C95" s="197">
        <v>2131158</v>
      </c>
    </row>
    <row r="96" spans="1:3" ht="12" customHeight="1">
      <c r="A96" s="315" t="s">
        <v>83</v>
      </c>
      <c r="B96" s="8" t="s">
        <v>110</v>
      </c>
      <c r="C96" s="199">
        <v>17898256</v>
      </c>
    </row>
    <row r="97" spans="1:3" ht="12" customHeight="1">
      <c r="A97" s="315" t="s">
        <v>84</v>
      </c>
      <c r="B97" s="11" t="s">
        <v>143</v>
      </c>
      <c r="C97" s="199">
        <v>3706000</v>
      </c>
    </row>
    <row r="98" spans="1:3" ht="12" customHeight="1">
      <c r="A98" s="315" t="s">
        <v>95</v>
      </c>
      <c r="B98" s="19" t="s">
        <v>144</v>
      </c>
      <c r="C98" s="199">
        <v>1614842</v>
      </c>
    </row>
    <row r="99" spans="1:3" ht="12" customHeight="1">
      <c r="A99" s="315" t="s">
        <v>85</v>
      </c>
      <c r="B99" s="8" t="s">
        <v>437</v>
      </c>
      <c r="C99" s="199"/>
    </row>
    <row r="100" spans="1:3" ht="12" customHeight="1">
      <c r="A100" s="315" t="s">
        <v>86</v>
      </c>
      <c r="B100" s="105" t="s">
        <v>371</v>
      </c>
      <c r="C100" s="199"/>
    </row>
    <row r="101" spans="1:3" ht="12" customHeight="1">
      <c r="A101" s="315" t="s">
        <v>96</v>
      </c>
      <c r="B101" s="105" t="s">
        <v>370</v>
      </c>
      <c r="C101" s="199"/>
    </row>
    <row r="102" spans="1:3" ht="12" customHeight="1">
      <c r="A102" s="315" t="s">
        <v>97</v>
      </c>
      <c r="B102" s="105" t="s">
        <v>301</v>
      </c>
      <c r="C102" s="199"/>
    </row>
    <row r="103" spans="1:3" ht="12" customHeight="1">
      <c r="A103" s="315" t="s">
        <v>98</v>
      </c>
      <c r="B103" s="106" t="s">
        <v>302</v>
      </c>
      <c r="C103" s="199"/>
    </row>
    <row r="104" spans="1:3" ht="12" customHeight="1">
      <c r="A104" s="315" t="s">
        <v>99</v>
      </c>
      <c r="B104" s="106" t="s">
        <v>303</v>
      </c>
      <c r="C104" s="199"/>
    </row>
    <row r="105" spans="1:3" ht="12" customHeight="1">
      <c r="A105" s="315" t="s">
        <v>101</v>
      </c>
      <c r="B105" s="105" t="s">
        <v>304</v>
      </c>
      <c r="C105" s="199">
        <v>1374842</v>
      </c>
    </row>
    <row r="106" spans="1:3" ht="12" customHeight="1">
      <c r="A106" s="315" t="s">
        <v>145</v>
      </c>
      <c r="B106" s="105" t="s">
        <v>305</v>
      </c>
      <c r="C106" s="199"/>
    </row>
    <row r="107" spans="1:3" ht="12" customHeight="1">
      <c r="A107" s="315" t="s">
        <v>299</v>
      </c>
      <c r="B107" s="106" t="s">
        <v>306</v>
      </c>
      <c r="C107" s="199"/>
    </row>
    <row r="108" spans="1:3" ht="12" customHeight="1">
      <c r="A108" s="323" t="s">
        <v>300</v>
      </c>
      <c r="B108" s="107" t="s">
        <v>307</v>
      </c>
      <c r="C108" s="199"/>
    </row>
    <row r="109" spans="1:3" ht="12" customHeight="1">
      <c r="A109" s="315" t="s">
        <v>368</v>
      </c>
      <c r="B109" s="107" t="s">
        <v>308</v>
      </c>
      <c r="C109" s="199"/>
    </row>
    <row r="110" spans="1:3" ht="12" customHeight="1">
      <c r="A110" s="315" t="s">
        <v>369</v>
      </c>
      <c r="B110" s="106" t="s">
        <v>309</v>
      </c>
      <c r="C110" s="197">
        <v>240000</v>
      </c>
    </row>
    <row r="111" spans="1:3" ht="12" customHeight="1">
      <c r="A111" s="315" t="s">
        <v>373</v>
      </c>
      <c r="B111" s="11" t="s">
        <v>42</v>
      </c>
      <c r="C111" s="197">
        <v>13071558</v>
      </c>
    </row>
    <row r="112" spans="1:3" ht="12" customHeight="1">
      <c r="A112" s="316" t="s">
        <v>374</v>
      </c>
      <c r="B112" s="8" t="s">
        <v>438</v>
      </c>
      <c r="C112" s="199"/>
    </row>
    <row r="113" spans="1:3" ht="12" customHeight="1" thickBot="1">
      <c r="A113" s="324" t="s">
        <v>375</v>
      </c>
      <c r="B113" s="108" t="s">
        <v>439</v>
      </c>
      <c r="C113" s="203"/>
    </row>
    <row r="114" spans="1:3" ht="12" customHeight="1" thickBot="1">
      <c r="A114" s="29" t="s">
        <v>12</v>
      </c>
      <c r="B114" s="27" t="s">
        <v>310</v>
      </c>
      <c r="C114" s="195">
        <f>+C115+C117+C119</f>
        <v>33944697</v>
      </c>
    </row>
    <row r="115" spans="1:3" ht="12" customHeight="1">
      <c r="A115" s="314" t="s">
        <v>87</v>
      </c>
      <c r="B115" s="8" t="s">
        <v>183</v>
      </c>
      <c r="C115" s="198">
        <v>31618174</v>
      </c>
    </row>
    <row r="116" spans="1:3" ht="12" customHeight="1">
      <c r="A116" s="314" t="s">
        <v>88</v>
      </c>
      <c r="B116" s="12" t="s">
        <v>314</v>
      </c>
      <c r="C116" s="198">
        <v>16439230</v>
      </c>
    </row>
    <row r="117" spans="1:3" ht="12" customHeight="1">
      <c r="A117" s="314" t="s">
        <v>89</v>
      </c>
      <c r="B117" s="12" t="s">
        <v>146</v>
      </c>
      <c r="C117" s="197">
        <v>2326523</v>
      </c>
    </row>
    <row r="118" spans="1:3" ht="12" customHeight="1">
      <c r="A118" s="314" t="s">
        <v>90</v>
      </c>
      <c r="B118" s="12" t="s">
        <v>315</v>
      </c>
      <c r="C118" s="179"/>
    </row>
    <row r="119" spans="1:3" ht="12" customHeight="1">
      <c r="A119" s="314" t="s">
        <v>91</v>
      </c>
      <c r="B119" s="192" t="s">
        <v>185</v>
      </c>
      <c r="C119" s="179"/>
    </row>
    <row r="120" spans="1:3" ht="12" customHeight="1">
      <c r="A120" s="314" t="s">
        <v>100</v>
      </c>
      <c r="B120" s="191" t="s">
        <v>359</v>
      </c>
      <c r="C120" s="179"/>
    </row>
    <row r="121" spans="1:3" ht="12" customHeight="1">
      <c r="A121" s="314" t="s">
        <v>102</v>
      </c>
      <c r="B121" s="291" t="s">
        <v>320</v>
      </c>
      <c r="C121" s="179"/>
    </row>
    <row r="122" spans="1:3" ht="12" customHeight="1">
      <c r="A122" s="314" t="s">
        <v>147</v>
      </c>
      <c r="B122" s="106" t="s">
        <v>303</v>
      </c>
      <c r="C122" s="179"/>
    </row>
    <row r="123" spans="1:3" ht="12" customHeight="1">
      <c r="A123" s="314" t="s">
        <v>148</v>
      </c>
      <c r="B123" s="106" t="s">
        <v>319</v>
      </c>
      <c r="C123" s="179"/>
    </row>
    <row r="124" spans="1:3" ht="12" customHeight="1">
      <c r="A124" s="314" t="s">
        <v>149</v>
      </c>
      <c r="B124" s="106" t="s">
        <v>318</v>
      </c>
      <c r="C124" s="179"/>
    </row>
    <row r="125" spans="1:3" ht="12" customHeight="1">
      <c r="A125" s="314" t="s">
        <v>311</v>
      </c>
      <c r="B125" s="106" t="s">
        <v>306</v>
      </c>
      <c r="C125" s="179"/>
    </row>
    <row r="126" spans="1:3" ht="12" customHeight="1">
      <c r="A126" s="314" t="s">
        <v>312</v>
      </c>
      <c r="B126" s="106" t="s">
        <v>317</v>
      </c>
      <c r="C126" s="179"/>
    </row>
    <row r="127" spans="1:3" ht="12" customHeight="1" thickBot="1">
      <c r="A127" s="323" t="s">
        <v>313</v>
      </c>
      <c r="B127" s="106" t="s">
        <v>316</v>
      </c>
      <c r="C127" s="181"/>
    </row>
    <row r="128" spans="1:3" ht="12" customHeight="1" thickBot="1">
      <c r="A128" s="29" t="s">
        <v>13</v>
      </c>
      <c r="B128" s="92" t="s">
        <v>378</v>
      </c>
      <c r="C128" s="195">
        <f>+C93+C114</f>
        <v>85149017</v>
      </c>
    </row>
    <row r="129" spans="1:3" ht="12" customHeight="1" thickBot="1">
      <c r="A129" s="29" t="s">
        <v>14</v>
      </c>
      <c r="B129" s="92" t="s">
        <v>379</v>
      </c>
      <c r="C129" s="195">
        <f>+C130+C131+C132</f>
        <v>0</v>
      </c>
    </row>
    <row r="130" spans="1:3" s="67" customFormat="1" ht="12" customHeight="1">
      <c r="A130" s="314" t="s">
        <v>221</v>
      </c>
      <c r="B130" s="9" t="s">
        <v>443</v>
      </c>
      <c r="C130" s="179"/>
    </row>
    <row r="131" spans="1:3" ht="12" customHeight="1">
      <c r="A131" s="314" t="s">
        <v>222</v>
      </c>
      <c r="B131" s="9" t="s">
        <v>387</v>
      </c>
      <c r="C131" s="179"/>
    </row>
    <row r="132" spans="1:3" ht="12" customHeight="1" thickBot="1">
      <c r="A132" s="323" t="s">
        <v>223</v>
      </c>
      <c r="B132" s="7" t="s">
        <v>442</v>
      </c>
      <c r="C132" s="179"/>
    </row>
    <row r="133" spans="1:3" ht="12" customHeight="1" thickBot="1">
      <c r="A133" s="29" t="s">
        <v>15</v>
      </c>
      <c r="B133" s="92" t="s">
        <v>380</v>
      </c>
      <c r="C133" s="195">
        <f>+C134+C135+C136+C137+C138+C139</f>
        <v>0</v>
      </c>
    </row>
    <row r="134" spans="1:3" ht="12" customHeight="1">
      <c r="A134" s="314" t="s">
        <v>74</v>
      </c>
      <c r="B134" s="9" t="s">
        <v>389</v>
      </c>
      <c r="C134" s="179"/>
    </row>
    <row r="135" spans="1:3" ht="12" customHeight="1">
      <c r="A135" s="314" t="s">
        <v>75</v>
      </c>
      <c r="B135" s="9" t="s">
        <v>381</v>
      </c>
      <c r="C135" s="179"/>
    </row>
    <row r="136" spans="1:3" ht="12" customHeight="1">
      <c r="A136" s="314" t="s">
        <v>76</v>
      </c>
      <c r="B136" s="9" t="s">
        <v>382</v>
      </c>
      <c r="C136" s="179"/>
    </row>
    <row r="137" spans="1:3" ht="12" customHeight="1">
      <c r="A137" s="314" t="s">
        <v>134</v>
      </c>
      <c r="B137" s="9" t="s">
        <v>441</v>
      </c>
      <c r="C137" s="179"/>
    </row>
    <row r="138" spans="1:3" ht="12" customHeight="1">
      <c r="A138" s="314" t="s">
        <v>135</v>
      </c>
      <c r="B138" s="9" t="s">
        <v>384</v>
      </c>
      <c r="C138" s="179"/>
    </row>
    <row r="139" spans="1:3" s="67" customFormat="1" ht="12" customHeight="1" thickBot="1">
      <c r="A139" s="323" t="s">
        <v>136</v>
      </c>
      <c r="B139" s="7" t="s">
        <v>385</v>
      </c>
      <c r="C139" s="179"/>
    </row>
    <row r="140" spans="1:11" ht="12" customHeight="1" thickBot="1">
      <c r="A140" s="29" t="s">
        <v>16</v>
      </c>
      <c r="B140" s="92" t="s">
        <v>456</v>
      </c>
      <c r="C140" s="201">
        <f>+C141+C142+C144+C145+C143</f>
        <v>984177</v>
      </c>
      <c r="K140" s="162"/>
    </row>
    <row r="141" spans="1:3" ht="12.75">
      <c r="A141" s="314" t="s">
        <v>77</v>
      </c>
      <c r="B141" s="9" t="s">
        <v>321</v>
      </c>
      <c r="C141" s="179"/>
    </row>
    <row r="142" spans="1:3" ht="12" customHeight="1">
      <c r="A142" s="314" t="s">
        <v>78</v>
      </c>
      <c r="B142" s="9" t="s">
        <v>322</v>
      </c>
      <c r="C142" s="179">
        <v>984177</v>
      </c>
    </row>
    <row r="143" spans="1:3" ht="12" customHeight="1">
      <c r="A143" s="314" t="s">
        <v>238</v>
      </c>
      <c r="B143" s="9" t="s">
        <v>455</v>
      </c>
      <c r="C143" s="179"/>
    </row>
    <row r="144" spans="1:3" s="67" customFormat="1" ht="12" customHeight="1">
      <c r="A144" s="314" t="s">
        <v>239</v>
      </c>
      <c r="B144" s="9" t="s">
        <v>394</v>
      </c>
      <c r="C144" s="179"/>
    </row>
    <row r="145" spans="1:3" s="67" customFormat="1" ht="12" customHeight="1" thickBot="1">
      <c r="A145" s="323" t="s">
        <v>240</v>
      </c>
      <c r="B145" s="7" t="s">
        <v>340</v>
      </c>
      <c r="C145" s="179"/>
    </row>
    <row r="146" spans="1:3" s="67" customFormat="1" ht="12" customHeight="1" thickBot="1">
      <c r="A146" s="29" t="s">
        <v>17</v>
      </c>
      <c r="B146" s="92" t="s">
        <v>395</v>
      </c>
      <c r="C146" s="204">
        <f>+C147+C148+C149+C150+C151</f>
        <v>0</v>
      </c>
    </row>
    <row r="147" spans="1:3" s="67" customFormat="1" ht="12" customHeight="1">
      <c r="A147" s="314" t="s">
        <v>79</v>
      </c>
      <c r="B147" s="9" t="s">
        <v>390</v>
      </c>
      <c r="C147" s="179"/>
    </row>
    <row r="148" spans="1:3" s="67" customFormat="1" ht="12" customHeight="1">
      <c r="A148" s="314" t="s">
        <v>80</v>
      </c>
      <c r="B148" s="9" t="s">
        <v>397</v>
      </c>
      <c r="C148" s="179"/>
    </row>
    <row r="149" spans="1:3" s="67" customFormat="1" ht="12" customHeight="1">
      <c r="A149" s="314" t="s">
        <v>250</v>
      </c>
      <c r="B149" s="9" t="s">
        <v>392</v>
      </c>
      <c r="C149" s="179"/>
    </row>
    <row r="150" spans="1:3" s="67" customFormat="1" ht="12" customHeight="1">
      <c r="A150" s="314" t="s">
        <v>251</v>
      </c>
      <c r="B150" s="9" t="s">
        <v>444</v>
      </c>
      <c r="C150" s="179"/>
    </row>
    <row r="151" spans="1:3" ht="12.75" customHeight="1" thickBot="1">
      <c r="A151" s="323" t="s">
        <v>396</v>
      </c>
      <c r="B151" s="7" t="s">
        <v>399</v>
      </c>
      <c r="C151" s="181"/>
    </row>
    <row r="152" spans="1:3" ht="12.75" customHeight="1" thickBot="1">
      <c r="A152" s="354" t="s">
        <v>18</v>
      </c>
      <c r="B152" s="92" t="s">
        <v>400</v>
      </c>
      <c r="C152" s="204"/>
    </row>
    <row r="153" spans="1:3" ht="12.75" customHeight="1" thickBot="1">
      <c r="A153" s="354" t="s">
        <v>19</v>
      </c>
      <c r="B153" s="92" t="s">
        <v>401</v>
      </c>
      <c r="C153" s="204"/>
    </row>
    <row r="154" spans="1:3" ht="12" customHeight="1" thickBot="1">
      <c r="A154" s="29" t="s">
        <v>20</v>
      </c>
      <c r="B154" s="92" t="s">
        <v>403</v>
      </c>
      <c r="C154" s="305">
        <f>+C129+C133+C140+C146+C152+C153</f>
        <v>984177</v>
      </c>
    </row>
    <row r="155" spans="1:3" ht="15" customHeight="1" thickBot="1">
      <c r="A155" s="325" t="s">
        <v>21</v>
      </c>
      <c r="B155" s="263" t="s">
        <v>402</v>
      </c>
      <c r="C155" s="305">
        <f>+C128+C154</f>
        <v>86133194</v>
      </c>
    </row>
    <row r="156" spans="1:3" ht="13.5" thickBot="1">
      <c r="A156" s="271"/>
      <c r="B156" s="272"/>
      <c r="C156" s="453">
        <f>C90-C155</f>
        <v>0</v>
      </c>
    </row>
    <row r="157" spans="1:3" ht="15" customHeight="1" thickBot="1">
      <c r="A157" s="160" t="s">
        <v>445</v>
      </c>
      <c r="B157" s="161"/>
      <c r="C157" s="90">
        <v>2</v>
      </c>
    </row>
    <row r="158" spans="1:3" ht="14.25" customHeight="1" thickBot="1">
      <c r="A158" s="160" t="s">
        <v>162</v>
      </c>
      <c r="B158" s="161"/>
      <c r="C158" s="90">
        <v>4</v>
      </c>
    </row>
    <row r="159" spans="1:3" ht="12.75">
      <c r="A159" s="450"/>
      <c r="B159" s="451"/>
      <c r="C159" s="492"/>
    </row>
    <row r="160" spans="1:2" ht="12.75">
      <c r="A160" s="450"/>
      <c r="B160" s="451"/>
    </row>
    <row r="161" spans="1:3" ht="12.75">
      <c r="A161" s="450"/>
      <c r="B161" s="451"/>
      <c r="C161" s="452"/>
    </row>
    <row r="162" spans="1:3" ht="12.75">
      <c r="A162" s="450"/>
      <c r="B162" s="451"/>
      <c r="C162" s="452"/>
    </row>
    <row r="163" spans="1:3" ht="12.75">
      <c r="A163" s="450"/>
      <c r="B163" s="451"/>
      <c r="C163" s="452"/>
    </row>
    <row r="164" spans="1:3" ht="12.75">
      <c r="A164" s="450"/>
      <c r="B164" s="451"/>
      <c r="C164" s="452"/>
    </row>
    <row r="165" spans="1:3" ht="12.75">
      <c r="A165" s="450"/>
      <c r="B165" s="451"/>
      <c r="C165" s="452"/>
    </row>
    <row r="166" spans="1:3" ht="12.75">
      <c r="A166" s="450"/>
      <c r="B166" s="451"/>
      <c r="C166" s="452"/>
    </row>
    <row r="167" spans="1:3" ht="12.75">
      <c r="A167" s="450"/>
      <c r="B167" s="451"/>
      <c r="C167" s="452"/>
    </row>
    <row r="168" spans="1:3" ht="12.75">
      <c r="A168" s="450"/>
      <c r="B168" s="451"/>
      <c r="C168" s="452"/>
    </row>
    <row r="169" spans="1:3" ht="12.75">
      <c r="A169" s="450"/>
      <c r="B169" s="451"/>
      <c r="C169" s="452"/>
    </row>
    <row r="170" spans="1:3" ht="12.75">
      <c r="A170" s="450"/>
      <c r="B170" s="451"/>
      <c r="C170" s="452"/>
    </row>
    <row r="171" spans="1:3" ht="12.75">
      <c r="A171" s="450"/>
      <c r="B171" s="451"/>
      <c r="C171" s="452"/>
    </row>
    <row r="172" spans="1:3" ht="12.75">
      <c r="A172" s="450"/>
      <c r="B172" s="451"/>
      <c r="C172" s="452"/>
    </row>
    <row r="173" spans="1:3" ht="12.75">
      <c r="A173" s="450"/>
      <c r="B173" s="451"/>
      <c r="C173" s="452"/>
    </row>
    <row r="174" spans="1:3" ht="12.75">
      <c r="A174" s="450"/>
      <c r="B174" s="451"/>
      <c r="C174" s="452"/>
    </row>
    <row r="175" spans="1:3" ht="12.75">
      <c r="A175" s="450"/>
      <c r="B175" s="451"/>
      <c r="C175" s="452"/>
    </row>
    <row r="176" spans="1:3" ht="12.75">
      <c r="A176" s="450"/>
      <c r="B176" s="451"/>
      <c r="C176" s="452"/>
    </row>
    <row r="177" spans="1:3" ht="12.75">
      <c r="A177" s="450"/>
      <c r="B177" s="451"/>
      <c r="C177" s="452"/>
    </row>
    <row r="178" spans="1:3" ht="12.75">
      <c r="A178" s="450"/>
      <c r="B178" s="451"/>
      <c r="C178" s="452"/>
    </row>
    <row r="179" spans="1:3" ht="12.75">
      <c r="A179" s="450"/>
      <c r="B179" s="451"/>
      <c r="C179" s="45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orientation="portrait" paperSize="9" scale="75" r:id="rId1"/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39">
      <selection activeCell="C33" sqref="C33"/>
    </sheetView>
  </sheetViews>
  <sheetFormatPr defaultColWidth="9.00390625" defaultRowHeight="12.75"/>
  <cols>
    <col min="1" max="1" width="19.50390625" style="273" customWidth="1"/>
    <col min="2" max="2" width="72.00390625" style="274" customWidth="1"/>
    <col min="3" max="3" width="25.00390625" style="275" customWidth="1"/>
    <col min="4" max="16384" width="9.375" style="3" customWidth="1"/>
  </cols>
  <sheetData>
    <row r="1" spans="1:3" s="2" customFormat="1" ht="16.5" customHeight="1" thickBot="1">
      <c r="A1" s="431"/>
      <c r="B1" s="432"/>
      <c r="C1" s="428" t="str">
        <f>CONCATENATE("9.1.1. melléklet ",ALAPADATOK!A7," ",ALAPADATOK!B7," ",ALAPADATOK!C7," ",ALAPADATOK!D7," ",ALAPADATOK!E7," ",ALAPADATOK!F7," ",ALAPADATOK!G7," ",ALAPADATOK!H7)</f>
        <v>9.1.1. melléklet a … / 2021 ( … ) önkormányzati rendelethez</v>
      </c>
    </row>
    <row r="2" spans="1:3" s="63" customFormat="1" ht="21" customHeight="1">
      <c r="A2" s="433" t="s">
        <v>50</v>
      </c>
      <c r="B2" s="434" t="str">
        <f>CONCATENATE(ALAPADATOK!A3)</f>
        <v>BÁTOR KÖZSÉGI ÖNKORMÁNYZAT</v>
      </c>
      <c r="C2" s="435" t="s">
        <v>44</v>
      </c>
    </row>
    <row r="3" spans="1:3" s="63" customFormat="1" ht="16.5" thickBot="1">
      <c r="A3" s="436" t="s">
        <v>160</v>
      </c>
      <c r="B3" s="437" t="s">
        <v>360</v>
      </c>
      <c r="C3" s="438" t="s">
        <v>48</v>
      </c>
    </row>
    <row r="4" spans="1:3" s="64" customFormat="1" ht="22.5" customHeight="1" thickBot="1">
      <c r="A4" s="439"/>
      <c r="B4" s="439"/>
      <c r="C4" s="440" t="str">
        <f>'KV_9.1.sz.mell'!C4</f>
        <v>Forintban!</v>
      </c>
    </row>
    <row r="5" spans="1:3" ht="13.5" thickBot="1">
      <c r="A5" s="441" t="s">
        <v>161</v>
      </c>
      <c r="B5" s="442" t="s">
        <v>478</v>
      </c>
      <c r="C5" s="443" t="s">
        <v>45</v>
      </c>
    </row>
    <row r="6" spans="1:3" s="57" customFormat="1" ht="12.75" customHeight="1" thickBot="1">
      <c r="A6" s="444"/>
      <c r="B6" s="445" t="s">
        <v>423</v>
      </c>
      <c r="C6" s="446" t="s">
        <v>424</v>
      </c>
    </row>
    <row r="7" spans="1:3" s="57" customFormat="1" ht="15.75" customHeight="1" thickBot="1">
      <c r="A7" s="154"/>
      <c r="B7" s="155" t="s">
        <v>46</v>
      </c>
      <c r="C7" s="254"/>
    </row>
    <row r="8" spans="1:3" s="57" customFormat="1" ht="12" customHeight="1" thickBot="1">
      <c r="A8" s="29" t="s">
        <v>11</v>
      </c>
      <c r="B8" s="21" t="s">
        <v>205</v>
      </c>
      <c r="C8" s="195">
        <f>+C9+C10+C11+C12+C13+C14</f>
        <v>24604423</v>
      </c>
    </row>
    <row r="9" spans="1:3" s="65" customFormat="1" ht="12" customHeight="1">
      <c r="A9" s="314" t="s">
        <v>81</v>
      </c>
      <c r="B9" s="295" t="s">
        <v>206</v>
      </c>
      <c r="C9" s="198">
        <v>12590743</v>
      </c>
    </row>
    <row r="10" spans="1:3" s="66" customFormat="1" ht="12" customHeight="1">
      <c r="A10" s="315" t="s">
        <v>82</v>
      </c>
      <c r="B10" s="296" t="s">
        <v>207</v>
      </c>
      <c r="C10" s="197"/>
    </row>
    <row r="11" spans="1:3" s="66" customFormat="1" ht="12" customHeight="1">
      <c r="A11" s="315" t="s">
        <v>83</v>
      </c>
      <c r="B11" s="296" t="s">
        <v>465</v>
      </c>
      <c r="C11" s="197">
        <v>9743680</v>
      </c>
    </row>
    <row r="12" spans="1:3" s="66" customFormat="1" ht="12" customHeight="1">
      <c r="A12" s="315" t="s">
        <v>84</v>
      </c>
      <c r="B12" s="296" t="s">
        <v>209</v>
      </c>
      <c r="C12" s="197">
        <v>2270000</v>
      </c>
    </row>
    <row r="13" spans="1:3" s="66" customFormat="1" ht="12" customHeight="1">
      <c r="A13" s="315" t="s">
        <v>116</v>
      </c>
      <c r="B13" s="296" t="s">
        <v>432</v>
      </c>
      <c r="C13" s="197"/>
    </row>
    <row r="14" spans="1:3" s="65" customFormat="1" ht="12" customHeight="1" thickBot="1">
      <c r="A14" s="316" t="s">
        <v>85</v>
      </c>
      <c r="B14" s="297" t="s">
        <v>363</v>
      </c>
      <c r="C14" s="197"/>
    </row>
    <row r="15" spans="1:3" s="65" customFormat="1" ht="12" customHeight="1" thickBot="1">
      <c r="A15" s="29" t="s">
        <v>12</v>
      </c>
      <c r="B15" s="190" t="s">
        <v>210</v>
      </c>
      <c r="C15" s="195">
        <f>+C16+C17+C18+C19+C20</f>
        <v>4854600</v>
      </c>
    </row>
    <row r="16" spans="1:3" s="65" customFormat="1" ht="12" customHeight="1">
      <c r="A16" s="314" t="s">
        <v>87</v>
      </c>
      <c r="B16" s="295" t="s">
        <v>211</v>
      </c>
      <c r="C16" s="198"/>
    </row>
    <row r="17" spans="1:3" s="65" customFormat="1" ht="12" customHeight="1">
      <c r="A17" s="315" t="s">
        <v>88</v>
      </c>
      <c r="B17" s="296" t="s">
        <v>212</v>
      </c>
      <c r="C17" s="197"/>
    </row>
    <row r="18" spans="1:3" s="65" customFormat="1" ht="12" customHeight="1">
      <c r="A18" s="315" t="s">
        <v>89</v>
      </c>
      <c r="B18" s="296" t="s">
        <v>353</v>
      </c>
      <c r="C18" s="197"/>
    </row>
    <row r="19" spans="1:3" s="65" customFormat="1" ht="12" customHeight="1">
      <c r="A19" s="315" t="s">
        <v>90</v>
      </c>
      <c r="B19" s="296" t="s">
        <v>354</v>
      </c>
      <c r="C19" s="197"/>
    </row>
    <row r="20" spans="1:3" s="65" customFormat="1" ht="12" customHeight="1">
      <c r="A20" s="315" t="s">
        <v>91</v>
      </c>
      <c r="B20" s="296" t="s">
        <v>213</v>
      </c>
      <c r="C20" s="197">
        <v>4854600</v>
      </c>
    </row>
    <row r="21" spans="1:3" s="66" customFormat="1" ht="12" customHeight="1" thickBot="1">
      <c r="A21" s="316" t="s">
        <v>100</v>
      </c>
      <c r="B21" s="297" t="s">
        <v>214</v>
      </c>
      <c r="C21" s="199"/>
    </row>
    <row r="22" spans="1:3" s="66" customFormat="1" ht="12" customHeight="1" thickBot="1">
      <c r="A22" s="29" t="s">
        <v>13</v>
      </c>
      <c r="B22" s="21" t="s">
        <v>215</v>
      </c>
      <c r="C22" s="195">
        <f>+C23+C24+C25+C26+C27</f>
        <v>12789537</v>
      </c>
    </row>
    <row r="23" spans="1:3" s="66" customFormat="1" ht="12" customHeight="1">
      <c r="A23" s="314" t="s">
        <v>70</v>
      </c>
      <c r="B23" s="295" t="s">
        <v>216</v>
      </c>
      <c r="C23" s="198"/>
    </row>
    <row r="24" spans="1:3" s="65" customFormat="1" ht="12" customHeight="1">
      <c r="A24" s="315" t="s">
        <v>71</v>
      </c>
      <c r="B24" s="296" t="s">
        <v>217</v>
      </c>
      <c r="C24" s="197"/>
    </row>
    <row r="25" spans="1:3" s="66" customFormat="1" ht="12" customHeight="1">
      <c r="A25" s="315" t="s">
        <v>72</v>
      </c>
      <c r="B25" s="296" t="s">
        <v>355</v>
      </c>
      <c r="C25" s="197"/>
    </row>
    <row r="26" spans="1:3" s="66" customFormat="1" ht="12" customHeight="1">
      <c r="A26" s="315" t="s">
        <v>73</v>
      </c>
      <c r="B26" s="296" t="s">
        <v>356</v>
      </c>
      <c r="C26" s="197"/>
    </row>
    <row r="27" spans="1:3" s="66" customFormat="1" ht="12" customHeight="1">
      <c r="A27" s="315" t="s">
        <v>130</v>
      </c>
      <c r="B27" s="296" t="s">
        <v>218</v>
      </c>
      <c r="C27" s="197">
        <v>12789537</v>
      </c>
    </row>
    <row r="28" spans="1:3" s="66" customFormat="1" ht="12" customHeight="1" thickBot="1">
      <c r="A28" s="316" t="s">
        <v>131</v>
      </c>
      <c r="B28" s="297" t="s">
        <v>219</v>
      </c>
      <c r="C28" s="199"/>
    </row>
    <row r="29" spans="1:3" s="66" customFormat="1" ht="12" customHeight="1" thickBot="1">
      <c r="A29" s="29" t="s">
        <v>132</v>
      </c>
      <c r="B29" s="21" t="s">
        <v>475</v>
      </c>
      <c r="C29" s="201">
        <f>SUM(C30:C36)</f>
        <v>5978136</v>
      </c>
    </row>
    <row r="30" spans="1:3" s="66" customFormat="1" ht="12" customHeight="1">
      <c r="A30" s="314" t="s">
        <v>221</v>
      </c>
      <c r="B30" s="295" t="str">
        <f>'KV_1.1.sz.mell.'!B32</f>
        <v>Építményadó</v>
      </c>
      <c r="C30" s="198"/>
    </row>
    <row r="31" spans="1:3" s="66" customFormat="1" ht="12" customHeight="1">
      <c r="A31" s="315" t="s">
        <v>222</v>
      </c>
      <c r="B31" s="295" t="str">
        <f>'KV_1.1.sz.mell.'!B33</f>
        <v>Idegenforgalmi adó</v>
      </c>
      <c r="C31" s="197"/>
    </row>
    <row r="32" spans="1:3" s="66" customFormat="1" ht="12" customHeight="1">
      <c r="A32" s="315" t="s">
        <v>223</v>
      </c>
      <c r="B32" s="295" t="str">
        <f>'KV_1.1.sz.mell.'!B34</f>
        <v>Iparűzési adó</v>
      </c>
      <c r="C32" s="197">
        <v>4878136</v>
      </c>
    </row>
    <row r="33" spans="1:3" s="66" customFormat="1" ht="12" customHeight="1">
      <c r="A33" s="315" t="s">
        <v>224</v>
      </c>
      <c r="B33" s="295" t="str">
        <f>'KV_1.1.sz.mell.'!B35</f>
        <v>Talajterhelési díj</v>
      </c>
      <c r="C33" s="197"/>
    </row>
    <row r="34" spans="1:3" s="66" customFormat="1" ht="12" customHeight="1">
      <c r="A34" s="315" t="s">
        <v>467</v>
      </c>
      <c r="B34" s="295" t="str">
        <f>'KV_1.1.sz.mell.'!B36</f>
        <v>Gépjárműadó</v>
      </c>
      <c r="C34" s="197"/>
    </row>
    <row r="35" spans="1:3" s="66" customFormat="1" ht="12" customHeight="1">
      <c r="A35" s="315" t="s">
        <v>468</v>
      </c>
      <c r="B35" s="295" t="s">
        <v>603</v>
      </c>
      <c r="C35" s="197"/>
    </row>
    <row r="36" spans="1:3" s="66" customFormat="1" ht="12" customHeight="1" thickBot="1">
      <c r="A36" s="316" t="s">
        <v>469</v>
      </c>
      <c r="B36" s="295" t="str">
        <f>'KV_1.1.sz.mell.'!B38</f>
        <v>Kommunális adó</v>
      </c>
      <c r="C36" s="199">
        <v>1100000</v>
      </c>
    </row>
    <row r="37" spans="1:3" s="66" customFormat="1" ht="12" customHeight="1" thickBot="1">
      <c r="A37" s="29" t="s">
        <v>15</v>
      </c>
      <c r="B37" s="21" t="s">
        <v>364</v>
      </c>
      <c r="C37" s="195">
        <f>SUM(C38:C48)</f>
        <v>0</v>
      </c>
    </row>
    <row r="38" spans="1:3" s="66" customFormat="1" ht="12" customHeight="1">
      <c r="A38" s="314" t="s">
        <v>74</v>
      </c>
      <c r="B38" s="295" t="s">
        <v>228</v>
      </c>
      <c r="C38" s="198"/>
    </row>
    <row r="39" spans="1:3" s="66" customFormat="1" ht="12" customHeight="1">
      <c r="A39" s="315" t="s">
        <v>75</v>
      </c>
      <c r="B39" s="296" t="s">
        <v>229</v>
      </c>
      <c r="C39" s="197"/>
    </row>
    <row r="40" spans="1:3" s="66" customFormat="1" ht="12" customHeight="1">
      <c r="A40" s="315" t="s">
        <v>76</v>
      </c>
      <c r="B40" s="296" t="s">
        <v>230</v>
      </c>
      <c r="C40" s="197"/>
    </row>
    <row r="41" spans="1:3" s="66" customFormat="1" ht="12" customHeight="1">
      <c r="A41" s="315" t="s">
        <v>134</v>
      </c>
      <c r="B41" s="296" t="s">
        <v>231</v>
      </c>
      <c r="C41" s="197"/>
    </row>
    <row r="42" spans="1:3" s="66" customFormat="1" ht="12" customHeight="1">
      <c r="A42" s="315" t="s">
        <v>135</v>
      </c>
      <c r="B42" s="296" t="s">
        <v>232</v>
      </c>
      <c r="C42" s="197"/>
    </row>
    <row r="43" spans="1:3" s="66" customFormat="1" ht="12" customHeight="1">
      <c r="A43" s="315" t="s">
        <v>136</v>
      </c>
      <c r="B43" s="296" t="s">
        <v>233</v>
      </c>
      <c r="C43" s="197"/>
    </row>
    <row r="44" spans="1:3" s="66" customFormat="1" ht="12" customHeight="1">
      <c r="A44" s="315" t="s">
        <v>137</v>
      </c>
      <c r="B44" s="296" t="s">
        <v>234</v>
      </c>
      <c r="C44" s="197"/>
    </row>
    <row r="45" spans="1:3" s="66" customFormat="1" ht="12" customHeight="1">
      <c r="A45" s="315" t="s">
        <v>138</v>
      </c>
      <c r="B45" s="296" t="s">
        <v>474</v>
      </c>
      <c r="C45" s="197"/>
    </row>
    <row r="46" spans="1:3" s="66" customFormat="1" ht="12" customHeight="1">
      <c r="A46" s="315" t="s">
        <v>226</v>
      </c>
      <c r="B46" s="296" t="s">
        <v>235</v>
      </c>
      <c r="C46" s="200"/>
    </row>
    <row r="47" spans="1:3" s="66" customFormat="1" ht="12" customHeight="1">
      <c r="A47" s="316" t="s">
        <v>227</v>
      </c>
      <c r="B47" s="297" t="s">
        <v>366</v>
      </c>
      <c r="C47" s="286"/>
    </row>
    <row r="48" spans="1:3" s="66" customFormat="1" ht="12" customHeight="1" thickBot="1">
      <c r="A48" s="316" t="s">
        <v>365</v>
      </c>
      <c r="B48" s="297" t="s">
        <v>236</v>
      </c>
      <c r="C48" s="286"/>
    </row>
    <row r="49" spans="1:3" s="66" customFormat="1" ht="12" customHeight="1" thickBot="1">
      <c r="A49" s="29" t="s">
        <v>16</v>
      </c>
      <c r="B49" s="21" t="s">
        <v>237</v>
      </c>
      <c r="C49" s="195">
        <f>SUM(C50:C54)</f>
        <v>0</v>
      </c>
    </row>
    <row r="50" spans="1:3" s="66" customFormat="1" ht="12" customHeight="1">
      <c r="A50" s="314" t="s">
        <v>77</v>
      </c>
      <c r="B50" s="295" t="s">
        <v>241</v>
      </c>
      <c r="C50" s="328"/>
    </row>
    <row r="51" spans="1:3" s="66" customFormat="1" ht="12" customHeight="1">
      <c r="A51" s="315" t="s">
        <v>78</v>
      </c>
      <c r="B51" s="296" t="s">
        <v>242</v>
      </c>
      <c r="C51" s="200"/>
    </row>
    <row r="52" spans="1:3" s="66" customFormat="1" ht="12" customHeight="1">
      <c r="A52" s="315" t="s">
        <v>238</v>
      </c>
      <c r="B52" s="296" t="s">
        <v>243</v>
      </c>
      <c r="C52" s="200"/>
    </row>
    <row r="53" spans="1:3" s="66" customFormat="1" ht="12" customHeight="1">
      <c r="A53" s="315" t="s">
        <v>239</v>
      </c>
      <c r="B53" s="296" t="s">
        <v>244</v>
      </c>
      <c r="C53" s="200"/>
    </row>
    <row r="54" spans="1:3" s="66" customFormat="1" ht="12" customHeight="1" thickBot="1">
      <c r="A54" s="316" t="s">
        <v>240</v>
      </c>
      <c r="B54" s="297" t="s">
        <v>245</v>
      </c>
      <c r="C54" s="286"/>
    </row>
    <row r="55" spans="1:3" s="66" customFormat="1" ht="12" customHeight="1" thickBot="1">
      <c r="A55" s="29" t="s">
        <v>139</v>
      </c>
      <c r="B55" s="21" t="s">
        <v>246</v>
      </c>
      <c r="C55" s="195">
        <f>SUM(C56:C58)</f>
        <v>0</v>
      </c>
    </row>
    <row r="56" spans="1:3" s="66" customFormat="1" ht="12" customHeight="1">
      <c r="A56" s="314" t="s">
        <v>79</v>
      </c>
      <c r="B56" s="295" t="s">
        <v>247</v>
      </c>
      <c r="C56" s="198"/>
    </row>
    <row r="57" spans="1:3" s="66" customFormat="1" ht="12" customHeight="1">
      <c r="A57" s="315" t="s">
        <v>80</v>
      </c>
      <c r="B57" s="296" t="s">
        <v>357</v>
      </c>
      <c r="C57" s="197"/>
    </row>
    <row r="58" spans="1:3" s="66" customFormat="1" ht="12" customHeight="1">
      <c r="A58" s="315" t="s">
        <v>250</v>
      </c>
      <c r="B58" s="296" t="s">
        <v>248</v>
      </c>
      <c r="C58" s="197"/>
    </row>
    <row r="59" spans="1:3" s="66" customFormat="1" ht="12" customHeight="1" thickBot="1">
      <c r="A59" s="316" t="s">
        <v>251</v>
      </c>
      <c r="B59" s="297" t="s">
        <v>249</v>
      </c>
      <c r="C59" s="199"/>
    </row>
    <row r="60" spans="1:3" s="66" customFormat="1" ht="12" customHeight="1" thickBot="1">
      <c r="A60" s="29" t="s">
        <v>18</v>
      </c>
      <c r="B60" s="190" t="s">
        <v>252</v>
      </c>
      <c r="C60" s="195">
        <f>SUM(C61:C63)</f>
        <v>0</v>
      </c>
    </row>
    <row r="61" spans="1:3" s="66" customFormat="1" ht="12" customHeight="1">
      <c r="A61" s="314" t="s">
        <v>140</v>
      </c>
      <c r="B61" s="295" t="s">
        <v>254</v>
      </c>
      <c r="C61" s="200"/>
    </row>
    <row r="62" spans="1:3" s="66" customFormat="1" ht="12" customHeight="1">
      <c r="A62" s="315" t="s">
        <v>141</v>
      </c>
      <c r="B62" s="296" t="s">
        <v>358</v>
      </c>
      <c r="C62" s="200"/>
    </row>
    <row r="63" spans="1:3" s="66" customFormat="1" ht="12" customHeight="1">
      <c r="A63" s="315" t="s">
        <v>184</v>
      </c>
      <c r="B63" s="296" t="s">
        <v>255</v>
      </c>
      <c r="C63" s="200"/>
    </row>
    <row r="64" spans="1:3" s="66" customFormat="1" ht="12" customHeight="1" thickBot="1">
      <c r="A64" s="316" t="s">
        <v>253</v>
      </c>
      <c r="B64" s="297" t="s">
        <v>256</v>
      </c>
      <c r="C64" s="200"/>
    </row>
    <row r="65" spans="1:3" s="66" customFormat="1" ht="12" customHeight="1" thickBot="1">
      <c r="A65" s="29" t="s">
        <v>19</v>
      </c>
      <c r="B65" s="21" t="s">
        <v>257</v>
      </c>
      <c r="C65" s="201">
        <f>+C8+C15+C22+C29+C37+C49+C55+C60</f>
        <v>48226696</v>
      </c>
    </row>
    <row r="66" spans="1:3" s="66" customFormat="1" ht="12" customHeight="1" thickBot="1">
      <c r="A66" s="317" t="s">
        <v>344</v>
      </c>
      <c r="B66" s="190" t="s">
        <v>259</v>
      </c>
      <c r="C66" s="195">
        <f>SUM(C67:C69)</f>
        <v>0</v>
      </c>
    </row>
    <row r="67" spans="1:3" s="66" customFormat="1" ht="12" customHeight="1">
      <c r="A67" s="314" t="s">
        <v>287</v>
      </c>
      <c r="B67" s="295" t="s">
        <v>260</v>
      </c>
      <c r="C67" s="200"/>
    </row>
    <row r="68" spans="1:3" s="66" customFormat="1" ht="12" customHeight="1">
      <c r="A68" s="315" t="s">
        <v>296</v>
      </c>
      <c r="B68" s="296" t="s">
        <v>261</v>
      </c>
      <c r="C68" s="200"/>
    </row>
    <row r="69" spans="1:3" s="66" customFormat="1" ht="12" customHeight="1" thickBot="1">
      <c r="A69" s="316" t="s">
        <v>297</v>
      </c>
      <c r="B69" s="298" t="s">
        <v>262</v>
      </c>
      <c r="C69" s="200"/>
    </row>
    <row r="70" spans="1:3" s="66" customFormat="1" ht="12" customHeight="1" thickBot="1">
      <c r="A70" s="317" t="s">
        <v>263</v>
      </c>
      <c r="B70" s="190" t="s">
        <v>264</v>
      </c>
      <c r="C70" s="195">
        <f>SUM(C71:C74)</f>
        <v>0</v>
      </c>
    </row>
    <row r="71" spans="1:3" s="66" customFormat="1" ht="12" customHeight="1">
      <c r="A71" s="314" t="s">
        <v>117</v>
      </c>
      <c r="B71" s="295" t="s">
        <v>265</v>
      </c>
      <c r="C71" s="200"/>
    </row>
    <row r="72" spans="1:3" s="66" customFormat="1" ht="12" customHeight="1">
      <c r="A72" s="315" t="s">
        <v>118</v>
      </c>
      <c r="B72" s="296" t="s">
        <v>485</v>
      </c>
      <c r="C72" s="200"/>
    </row>
    <row r="73" spans="1:3" s="66" customFormat="1" ht="12" customHeight="1">
      <c r="A73" s="315" t="s">
        <v>288</v>
      </c>
      <c r="B73" s="296" t="s">
        <v>266</v>
      </c>
      <c r="C73" s="200"/>
    </row>
    <row r="74" spans="1:3" s="66" customFormat="1" ht="12" customHeight="1">
      <c r="A74" s="315" t="s">
        <v>289</v>
      </c>
      <c r="B74" s="191" t="s">
        <v>486</v>
      </c>
      <c r="C74" s="200"/>
    </row>
    <row r="75" spans="1:3" s="66" customFormat="1" ht="12" customHeight="1" thickBot="1">
      <c r="A75" s="321" t="s">
        <v>267</v>
      </c>
      <c r="B75" s="416" t="s">
        <v>268</v>
      </c>
      <c r="C75" s="349">
        <f>SUM(C76:C77)</f>
        <v>33247859</v>
      </c>
    </row>
    <row r="76" spans="1:3" s="66" customFormat="1" ht="12" customHeight="1">
      <c r="A76" s="314" t="s">
        <v>290</v>
      </c>
      <c r="B76" s="295" t="s">
        <v>269</v>
      </c>
      <c r="C76" s="200">
        <v>33247859</v>
      </c>
    </row>
    <row r="77" spans="1:3" s="66" customFormat="1" ht="12" customHeight="1" thickBot="1">
      <c r="A77" s="316" t="s">
        <v>291</v>
      </c>
      <c r="B77" s="297" t="s">
        <v>270</v>
      </c>
      <c r="C77" s="200"/>
    </row>
    <row r="78" spans="1:3" s="65" customFormat="1" ht="12" customHeight="1" thickBot="1">
      <c r="A78" s="317" t="s">
        <v>271</v>
      </c>
      <c r="B78" s="190" t="s">
        <v>272</v>
      </c>
      <c r="C78" s="195">
        <f>SUM(C79:C81)</f>
        <v>0</v>
      </c>
    </row>
    <row r="79" spans="1:3" s="66" customFormat="1" ht="12" customHeight="1">
      <c r="A79" s="314" t="s">
        <v>292</v>
      </c>
      <c r="B79" s="295" t="s">
        <v>273</v>
      </c>
      <c r="C79" s="200"/>
    </row>
    <row r="80" spans="1:3" s="66" customFormat="1" ht="12" customHeight="1">
      <c r="A80" s="315" t="s">
        <v>293</v>
      </c>
      <c r="B80" s="296" t="s">
        <v>274</v>
      </c>
      <c r="C80" s="200"/>
    </row>
    <row r="81" spans="1:3" s="66" customFormat="1" ht="12" customHeight="1" thickBot="1">
      <c r="A81" s="316" t="s">
        <v>294</v>
      </c>
      <c r="B81" s="297" t="s">
        <v>487</v>
      </c>
      <c r="C81" s="200"/>
    </row>
    <row r="82" spans="1:3" s="66" customFormat="1" ht="12" customHeight="1" thickBot="1">
      <c r="A82" s="317" t="s">
        <v>275</v>
      </c>
      <c r="B82" s="190" t="s">
        <v>295</v>
      </c>
      <c r="C82" s="195">
        <f>SUM(C83:C86)</f>
        <v>0</v>
      </c>
    </row>
    <row r="83" spans="1:3" s="66" customFormat="1" ht="12" customHeight="1">
      <c r="A83" s="318" t="s">
        <v>276</v>
      </c>
      <c r="B83" s="295" t="s">
        <v>277</v>
      </c>
      <c r="C83" s="200"/>
    </row>
    <row r="84" spans="1:3" s="66" customFormat="1" ht="12" customHeight="1">
      <c r="A84" s="319" t="s">
        <v>278</v>
      </c>
      <c r="B84" s="296" t="s">
        <v>279</v>
      </c>
      <c r="C84" s="200"/>
    </row>
    <row r="85" spans="1:3" s="66" customFormat="1" ht="12" customHeight="1">
      <c r="A85" s="319" t="s">
        <v>280</v>
      </c>
      <c r="B85" s="296" t="s">
        <v>281</v>
      </c>
      <c r="C85" s="200"/>
    </row>
    <row r="86" spans="1:3" s="65" customFormat="1" ht="12" customHeight="1" thickBot="1">
      <c r="A86" s="320" t="s">
        <v>282</v>
      </c>
      <c r="B86" s="297" t="s">
        <v>283</v>
      </c>
      <c r="C86" s="200"/>
    </row>
    <row r="87" spans="1:3" s="65" customFormat="1" ht="12" customHeight="1" thickBot="1">
      <c r="A87" s="317" t="s">
        <v>284</v>
      </c>
      <c r="B87" s="190" t="s">
        <v>405</v>
      </c>
      <c r="C87" s="329"/>
    </row>
    <row r="88" spans="1:3" s="65" customFormat="1" ht="12" customHeight="1" thickBot="1">
      <c r="A88" s="317" t="s">
        <v>433</v>
      </c>
      <c r="B88" s="190" t="s">
        <v>285</v>
      </c>
      <c r="C88" s="329"/>
    </row>
    <row r="89" spans="1:3" s="65" customFormat="1" ht="12" customHeight="1" thickBot="1">
      <c r="A89" s="317" t="s">
        <v>434</v>
      </c>
      <c r="B89" s="302" t="s">
        <v>408</v>
      </c>
      <c r="C89" s="201">
        <f>+C66+C70+C75+C78+C82+C88+C87</f>
        <v>33247859</v>
      </c>
    </row>
    <row r="90" spans="1:3" s="65" customFormat="1" ht="12" customHeight="1" thickBot="1">
      <c r="A90" s="321" t="s">
        <v>435</v>
      </c>
      <c r="B90" s="303" t="s">
        <v>436</v>
      </c>
      <c r="C90" s="201">
        <f>+C65+C89</f>
        <v>81474555</v>
      </c>
    </row>
    <row r="91" spans="1:3" s="66" customFormat="1" ht="6.75" customHeight="1" thickBot="1">
      <c r="A91" s="156"/>
      <c r="B91" s="157"/>
      <c r="C91" s="256"/>
    </row>
    <row r="92" spans="1:3" s="57" customFormat="1" ht="16.5" customHeight="1" thickBot="1">
      <c r="A92" s="158"/>
      <c r="B92" s="159" t="s">
        <v>47</v>
      </c>
      <c r="C92" s="257"/>
    </row>
    <row r="93" spans="1:3" s="67" customFormat="1" ht="12" customHeight="1" thickBot="1">
      <c r="A93" s="289" t="s">
        <v>11</v>
      </c>
      <c r="B93" s="28" t="s">
        <v>440</v>
      </c>
      <c r="C93" s="194">
        <f>+C94+C95+C96+C97+C98+C111</f>
        <v>46545681</v>
      </c>
    </row>
    <row r="94" spans="1:3" ht="12" customHeight="1">
      <c r="A94" s="322" t="s">
        <v>81</v>
      </c>
      <c r="B94" s="10" t="s">
        <v>41</v>
      </c>
      <c r="C94" s="196">
        <v>9292216</v>
      </c>
    </row>
    <row r="95" spans="1:3" ht="12" customHeight="1">
      <c r="A95" s="315" t="s">
        <v>82</v>
      </c>
      <c r="B95" s="8" t="s">
        <v>142</v>
      </c>
      <c r="C95" s="197">
        <v>1452809</v>
      </c>
    </row>
    <row r="96" spans="1:3" ht="12" customHeight="1">
      <c r="A96" s="315" t="s">
        <v>83</v>
      </c>
      <c r="B96" s="8" t="s">
        <v>110</v>
      </c>
      <c r="C96" s="199">
        <v>17648256</v>
      </c>
    </row>
    <row r="97" spans="1:3" ht="12" customHeight="1">
      <c r="A97" s="315" t="s">
        <v>84</v>
      </c>
      <c r="B97" s="11" t="s">
        <v>143</v>
      </c>
      <c r="C97" s="199">
        <v>3706000</v>
      </c>
    </row>
    <row r="98" spans="1:3" ht="12" customHeight="1">
      <c r="A98" s="315" t="s">
        <v>95</v>
      </c>
      <c r="B98" s="19" t="s">
        <v>144</v>
      </c>
      <c r="C98" s="199">
        <v>1374842</v>
      </c>
    </row>
    <row r="99" spans="1:3" ht="12" customHeight="1">
      <c r="A99" s="315" t="s">
        <v>85</v>
      </c>
      <c r="B99" s="8" t="s">
        <v>437</v>
      </c>
      <c r="C99" s="199"/>
    </row>
    <row r="100" spans="1:3" ht="12" customHeight="1">
      <c r="A100" s="315" t="s">
        <v>86</v>
      </c>
      <c r="B100" s="105" t="s">
        <v>371</v>
      </c>
      <c r="C100" s="199"/>
    </row>
    <row r="101" spans="1:3" ht="12" customHeight="1">
      <c r="A101" s="315" t="s">
        <v>96</v>
      </c>
      <c r="B101" s="105" t="s">
        <v>370</v>
      </c>
      <c r="C101" s="199"/>
    </row>
    <row r="102" spans="1:3" ht="12" customHeight="1">
      <c r="A102" s="315" t="s">
        <v>97</v>
      </c>
      <c r="B102" s="105" t="s">
        <v>301</v>
      </c>
      <c r="C102" s="199"/>
    </row>
    <row r="103" spans="1:3" ht="12" customHeight="1">
      <c r="A103" s="315" t="s">
        <v>98</v>
      </c>
      <c r="B103" s="106" t="s">
        <v>302</v>
      </c>
      <c r="C103" s="199"/>
    </row>
    <row r="104" spans="1:3" ht="12" customHeight="1">
      <c r="A104" s="315" t="s">
        <v>99</v>
      </c>
      <c r="B104" s="106" t="s">
        <v>303</v>
      </c>
      <c r="C104" s="199"/>
    </row>
    <row r="105" spans="1:3" ht="12" customHeight="1">
      <c r="A105" s="315" t="s">
        <v>101</v>
      </c>
      <c r="B105" s="105" t="s">
        <v>304</v>
      </c>
      <c r="C105" s="199"/>
    </row>
    <row r="106" spans="1:3" ht="12" customHeight="1">
      <c r="A106" s="315" t="s">
        <v>145</v>
      </c>
      <c r="B106" s="105" t="s">
        <v>305</v>
      </c>
      <c r="C106" s="199"/>
    </row>
    <row r="107" spans="1:3" ht="12" customHeight="1">
      <c r="A107" s="315" t="s">
        <v>299</v>
      </c>
      <c r="B107" s="106" t="s">
        <v>306</v>
      </c>
      <c r="C107" s="199"/>
    </row>
    <row r="108" spans="1:3" ht="12" customHeight="1">
      <c r="A108" s="323" t="s">
        <v>300</v>
      </c>
      <c r="B108" s="107" t="s">
        <v>307</v>
      </c>
      <c r="C108" s="199"/>
    </row>
    <row r="109" spans="1:3" ht="12" customHeight="1">
      <c r="A109" s="315" t="s">
        <v>368</v>
      </c>
      <c r="B109" s="107" t="s">
        <v>308</v>
      </c>
      <c r="C109" s="199"/>
    </row>
    <row r="110" spans="1:3" ht="12" customHeight="1">
      <c r="A110" s="315" t="s">
        <v>369</v>
      </c>
      <c r="B110" s="106" t="s">
        <v>309</v>
      </c>
      <c r="C110" s="197"/>
    </row>
    <row r="111" spans="1:3" ht="12" customHeight="1">
      <c r="A111" s="315" t="s">
        <v>373</v>
      </c>
      <c r="B111" s="11" t="s">
        <v>42</v>
      </c>
      <c r="C111" s="197">
        <v>13071558</v>
      </c>
    </row>
    <row r="112" spans="1:3" ht="12" customHeight="1">
      <c r="A112" s="316" t="s">
        <v>374</v>
      </c>
      <c r="B112" s="8" t="s">
        <v>438</v>
      </c>
      <c r="C112" s="199"/>
    </row>
    <row r="113" spans="1:3" ht="12" customHeight="1" thickBot="1">
      <c r="A113" s="324" t="s">
        <v>375</v>
      </c>
      <c r="B113" s="108" t="s">
        <v>439</v>
      </c>
      <c r="C113" s="203"/>
    </row>
    <row r="114" spans="1:3" ht="12" customHeight="1" thickBot="1">
      <c r="A114" s="29" t="s">
        <v>12</v>
      </c>
      <c r="B114" s="27" t="s">
        <v>310</v>
      </c>
      <c r="C114" s="195">
        <f>+C115+C117+C119</f>
        <v>33944697</v>
      </c>
    </row>
    <row r="115" spans="1:3" ht="12" customHeight="1">
      <c r="A115" s="314" t="s">
        <v>87</v>
      </c>
      <c r="B115" s="8" t="s">
        <v>183</v>
      </c>
      <c r="C115" s="198">
        <v>31618174</v>
      </c>
    </row>
    <row r="116" spans="1:3" ht="12" customHeight="1">
      <c r="A116" s="314" t="s">
        <v>88</v>
      </c>
      <c r="B116" s="12" t="s">
        <v>314</v>
      </c>
      <c r="C116" s="198">
        <v>16439230</v>
      </c>
    </row>
    <row r="117" spans="1:3" ht="12" customHeight="1">
      <c r="A117" s="314" t="s">
        <v>89</v>
      </c>
      <c r="B117" s="12" t="s">
        <v>146</v>
      </c>
      <c r="C117" s="197">
        <v>2326523</v>
      </c>
    </row>
    <row r="118" spans="1:3" ht="12" customHeight="1">
      <c r="A118" s="314" t="s">
        <v>90</v>
      </c>
      <c r="B118" s="12" t="s">
        <v>315</v>
      </c>
      <c r="C118" s="179"/>
    </row>
    <row r="119" spans="1:3" ht="12" customHeight="1">
      <c r="A119" s="314" t="s">
        <v>91</v>
      </c>
      <c r="B119" s="192" t="s">
        <v>185</v>
      </c>
      <c r="C119" s="179"/>
    </row>
    <row r="120" spans="1:3" ht="12" customHeight="1">
      <c r="A120" s="314" t="s">
        <v>100</v>
      </c>
      <c r="B120" s="191" t="s">
        <v>359</v>
      </c>
      <c r="C120" s="179"/>
    </row>
    <row r="121" spans="1:3" ht="12" customHeight="1">
      <c r="A121" s="314" t="s">
        <v>102</v>
      </c>
      <c r="B121" s="291" t="s">
        <v>320</v>
      </c>
      <c r="C121" s="179"/>
    </row>
    <row r="122" spans="1:3" ht="12" customHeight="1">
      <c r="A122" s="314" t="s">
        <v>147</v>
      </c>
      <c r="B122" s="106" t="s">
        <v>303</v>
      </c>
      <c r="C122" s="179"/>
    </row>
    <row r="123" spans="1:3" ht="12" customHeight="1">
      <c r="A123" s="314" t="s">
        <v>148</v>
      </c>
      <c r="B123" s="106" t="s">
        <v>319</v>
      </c>
      <c r="C123" s="179"/>
    </row>
    <row r="124" spans="1:3" ht="12" customHeight="1">
      <c r="A124" s="314" t="s">
        <v>149</v>
      </c>
      <c r="B124" s="106" t="s">
        <v>318</v>
      </c>
      <c r="C124" s="179"/>
    </row>
    <row r="125" spans="1:3" ht="12" customHeight="1">
      <c r="A125" s="314" t="s">
        <v>311</v>
      </c>
      <c r="B125" s="106" t="s">
        <v>306</v>
      </c>
      <c r="C125" s="179"/>
    </row>
    <row r="126" spans="1:3" ht="12" customHeight="1">
      <c r="A126" s="314" t="s">
        <v>312</v>
      </c>
      <c r="B126" s="106" t="s">
        <v>317</v>
      </c>
      <c r="C126" s="179"/>
    </row>
    <row r="127" spans="1:3" ht="12" customHeight="1" thickBot="1">
      <c r="A127" s="323" t="s">
        <v>313</v>
      </c>
      <c r="B127" s="106" t="s">
        <v>316</v>
      </c>
      <c r="C127" s="181"/>
    </row>
    <row r="128" spans="1:3" ht="12" customHeight="1" thickBot="1">
      <c r="A128" s="29" t="s">
        <v>13</v>
      </c>
      <c r="B128" s="92" t="s">
        <v>378</v>
      </c>
      <c r="C128" s="195">
        <f>+C93+C114</f>
        <v>80490378</v>
      </c>
    </row>
    <row r="129" spans="1:3" ht="12" customHeight="1" thickBot="1">
      <c r="A129" s="29" t="s">
        <v>14</v>
      </c>
      <c r="B129" s="92" t="s">
        <v>379</v>
      </c>
      <c r="C129" s="195">
        <f>+C130+C131+C132</f>
        <v>0</v>
      </c>
    </row>
    <row r="130" spans="1:3" s="67" customFormat="1" ht="12" customHeight="1">
      <c r="A130" s="314" t="s">
        <v>221</v>
      </c>
      <c r="B130" s="9" t="s">
        <v>443</v>
      </c>
      <c r="C130" s="179"/>
    </row>
    <row r="131" spans="1:3" ht="12" customHeight="1">
      <c r="A131" s="314" t="s">
        <v>222</v>
      </c>
      <c r="B131" s="9" t="s">
        <v>387</v>
      </c>
      <c r="C131" s="179"/>
    </row>
    <row r="132" spans="1:3" ht="12" customHeight="1" thickBot="1">
      <c r="A132" s="323" t="s">
        <v>223</v>
      </c>
      <c r="B132" s="7" t="s">
        <v>442</v>
      </c>
      <c r="C132" s="179"/>
    </row>
    <row r="133" spans="1:3" ht="12" customHeight="1" thickBot="1">
      <c r="A133" s="29" t="s">
        <v>15</v>
      </c>
      <c r="B133" s="92" t="s">
        <v>380</v>
      </c>
      <c r="C133" s="195">
        <f>+C134+C135+C136+C137+C138+C139</f>
        <v>0</v>
      </c>
    </row>
    <row r="134" spans="1:3" ht="12" customHeight="1">
      <c r="A134" s="314" t="s">
        <v>74</v>
      </c>
      <c r="B134" s="9" t="s">
        <v>389</v>
      </c>
      <c r="C134" s="179"/>
    </row>
    <row r="135" spans="1:3" ht="12" customHeight="1">
      <c r="A135" s="314" t="s">
        <v>75</v>
      </c>
      <c r="B135" s="9" t="s">
        <v>381</v>
      </c>
      <c r="C135" s="179"/>
    </row>
    <row r="136" spans="1:3" ht="12" customHeight="1">
      <c r="A136" s="314" t="s">
        <v>76</v>
      </c>
      <c r="B136" s="9" t="s">
        <v>382</v>
      </c>
      <c r="C136" s="179"/>
    </row>
    <row r="137" spans="1:3" ht="12" customHeight="1">
      <c r="A137" s="314" t="s">
        <v>134</v>
      </c>
      <c r="B137" s="9" t="s">
        <v>441</v>
      </c>
      <c r="C137" s="179"/>
    </row>
    <row r="138" spans="1:3" ht="12" customHeight="1">
      <c r="A138" s="314" t="s">
        <v>135</v>
      </c>
      <c r="B138" s="9" t="s">
        <v>384</v>
      </c>
      <c r="C138" s="179"/>
    </row>
    <row r="139" spans="1:3" s="67" customFormat="1" ht="12" customHeight="1" thickBot="1">
      <c r="A139" s="323" t="s">
        <v>136</v>
      </c>
      <c r="B139" s="7" t="s">
        <v>385</v>
      </c>
      <c r="C139" s="179"/>
    </row>
    <row r="140" spans="1:11" ht="12" customHeight="1" thickBot="1">
      <c r="A140" s="29" t="s">
        <v>16</v>
      </c>
      <c r="B140" s="92" t="s">
        <v>456</v>
      </c>
      <c r="C140" s="201">
        <f>+C141+C142+C144+C145+C143</f>
        <v>984177</v>
      </c>
      <c r="K140" s="162"/>
    </row>
    <row r="141" spans="1:3" ht="12.75">
      <c r="A141" s="314" t="s">
        <v>77</v>
      </c>
      <c r="B141" s="9" t="s">
        <v>321</v>
      </c>
      <c r="C141" s="179"/>
    </row>
    <row r="142" spans="1:3" ht="12" customHeight="1">
      <c r="A142" s="314" t="s">
        <v>78</v>
      </c>
      <c r="B142" s="9" t="s">
        <v>322</v>
      </c>
      <c r="C142" s="179">
        <v>984177</v>
      </c>
    </row>
    <row r="143" spans="1:3" s="67" customFormat="1" ht="12" customHeight="1">
      <c r="A143" s="314" t="s">
        <v>238</v>
      </c>
      <c r="B143" s="9" t="s">
        <v>455</v>
      </c>
      <c r="C143" s="179"/>
    </row>
    <row r="144" spans="1:3" s="67" customFormat="1" ht="12" customHeight="1">
      <c r="A144" s="314" t="s">
        <v>239</v>
      </c>
      <c r="B144" s="9" t="s">
        <v>394</v>
      </c>
      <c r="C144" s="179"/>
    </row>
    <row r="145" spans="1:3" s="67" customFormat="1" ht="12" customHeight="1" thickBot="1">
      <c r="A145" s="323" t="s">
        <v>240</v>
      </c>
      <c r="B145" s="7" t="s">
        <v>340</v>
      </c>
      <c r="C145" s="179"/>
    </row>
    <row r="146" spans="1:3" s="67" customFormat="1" ht="12" customHeight="1" thickBot="1">
      <c r="A146" s="29" t="s">
        <v>17</v>
      </c>
      <c r="B146" s="92" t="s">
        <v>395</v>
      </c>
      <c r="C146" s="204">
        <f>+C147+C148+C149+C150+C151</f>
        <v>0</v>
      </c>
    </row>
    <row r="147" spans="1:3" s="67" customFormat="1" ht="12" customHeight="1">
      <c r="A147" s="314" t="s">
        <v>79</v>
      </c>
      <c r="B147" s="9" t="s">
        <v>390</v>
      </c>
      <c r="C147" s="179"/>
    </row>
    <row r="148" spans="1:3" s="67" customFormat="1" ht="12" customHeight="1">
      <c r="A148" s="314" t="s">
        <v>80</v>
      </c>
      <c r="B148" s="9" t="s">
        <v>397</v>
      </c>
      <c r="C148" s="179"/>
    </row>
    <row r="149" spans="1:3" s="67" customFormat="1" ht="12" customHeight="1">
      <c r="A149" s="314" t="s">
        <v>250</v>
      </c>
      <c r="B149" s="9" t="s">
        <v>392</v>
      </c>
      <c r="C149" s="179"/>
    </row>
    <row r="150" spans="1:3" ht="12.75" customHeight="1">
      <c r="A150" s="314" t="s">
        <v>251</v>
      </c>
      <c r="B150" s="9" t="s">
        <v>444</v>
      </c>
      <c r="C150" s="179"/>
    </row>
    <row r="151" spans="1:3" ht="12.75" customHeight="1" thickBot="1">
      <c r="A151" s="323" t="s">
        <v>396</v>
      </c>
      <c r="B151" s="7" t="s">
        <v>399</v>
      </c>
      <c r="C151" s="181"/>
    </row>
    <row r="152" spans="1:3" ht="12.75" customHeight="1" thickBot="1">
      <c r="A152" s="354" t="s">
        <v>18</v>
      </c>
      <c r="B152" s="92" t="s">
        <v>400</v>
      </c>
      <c r="C152" s="204"/>
    </row>
    <row r="153" spans="1:3" ht="12" customHeight="1" thickBot="1">
      <c r="A153" s="354" t="s">
        <v>19</v>
      </c>
      <c r="B153" s="92" t="s">
        <v>401</v>
      </c>
      <c r="C153" s="204"/>
    </row>
    <row r="154" spans="1:3" ht="15" customHeight="1" thickBot="1">
      <c r="A154" s="29" t="s">
        <v>20</v>
      </c>
      <c r="B154" s="92" t="s">
        <v>403</v>
      </c>
      <c r="C154" s="305">
        <f>+C129+C133+C140+C146+C152+C153</f>
        <v>984177</v>
      </c>
    </row>
    <row r="155" spans="1:3" ht="13.5" thickBot="1">
      <c r="A155" s="325" t="s">
        <v>21</v>
      </c>
      <c r="B155" s="263" t="s">
        <v>402</v>
      </c>
      <c r="C155" s="305">
        <f>+C128+C154</f>
        <v>81474555</v>
      </c>
    </row>
    <row r="156" spans="1:3" ht="9" customHeight="1" thickBot="1">
      <c r="A156" s="271"/>
      <c r="B156" s="272"/>
      <c r="C156" s="453">
        <f>C90-C155</f>
        <v>0</v>
      </c>
    </row>
    <row r="157" spans="1:3" ht="14.25" customHeight="1" thickBot="1">
      <c r="A157" s="160" t="s">
        <v>445</v>
      </c>
      <c r="B157" s="161"/>
      <c r="C157" s="90">
        <v>1</v>
      </c>
    </row>
    <row r="158" spans="1:3" ht="13.5" thickBot="1">
      <c r="A158" s="160" t="s">
        <v>162</v>
      </c>
      <c r="B158" s="161"/>
      <c r="C158" s="90"/>
    </row>
    <row r="159" spans="1:3" ht="12.75">
      <c r="A159" s="450"/>
      <c r="B159" s="451"/>
      <c r="C159" s="452"/>
    </row>
    <row r="160" spans="1:2" ht="12.75">
      <c r="A160" s="450"/>
      <c r="B160" s="451"/>
    </row>
    <row r="161" spans="1:3" ht="12.75">
      <c r="A161" s="450"/>
      <c r="B161" s="451"/>
      <c r="C161" s="452"/>
    </row>
    <row r="162" spans="1:3" ht="12.75">
      <c r="A162" s="450"/>
      <c r="B162" s="451"/>
      <c r="C162" s="452"/>
    </row>
    <row r="163" spans="1:3" ht="12.75">
      <c r="A163" s="450"/>
      <c r="B163" s="451"/>
      <c r="C163" s="452"/>
    </row>
    <row r="164" spans="1:3" ht="12.75">
      <c r="A164" s="450"/>
      <c r="B164" s="451"/>
      <c r="C164" s="452"/>
    </row>
    <row r="165" spans="1:3" ht="12.75">
      <c r="A165" s="450"/>
      <c r="B165" s="451"/>
      <c r="C165" s="452"/>
    </row>
    <row r="166" spans="1:3" ht="12.75">
      <c r="A166" s="450"/>
      <c r="B166" s="451"/>
      <c r="C166" s="452"/>
    </row>
    <row r="167" spans="1:3" ht="12.75">
      <c r="A167" s="450"/>
      <c r="B167" s="451"/>
      <c r="C167" s="452"/>
    </row>
    <row r="168" spans="1:3" ht="12.75">
      <c r="A168" s="450"/>
      <c r="B168" s="451"/>
      <c r="C168" s="452"/>
    </row>
    <row r="169" spans="1:3" ht="12.75">
      <c r="A169" s="450"/>
      <c r="B169" s="451"/>
      <c r="C169" s="452"/>
    </row>
    <row r="170" spans="1:3" ht="12.75">
      <c r="A170" s="450"/>
      <c r="B170" s="451"/>
      <c r="C170" s="452"/>
    </row>
    <row r="171" spans="1:3" ht="12.75">
      <c r="A171" s="450"/>
      <c r="B171" s="451"/>
      <c r="C171" s="452"/>
    </row>
    <row r="172" spans="1:3" ht="12.75">
      <c r="A172" s="450"/>
      <c r="B172" s="451"/>
      <c r="C172" s="452"/>
    </row>
    <row r="173" spans="1:3" ht="12.75">
      <c r="A173" s="450"/>
      <c r="B173" s="451"/>
      <c r="C173" s="452"/>
    </row>
    <row r="174" spans="1:3" ht="12.75">
      <c r="A174" s="450"/>
      <c r="B174" s="451"/>
      <c r="C174" s="452"/>
    </row>
    <row r="175" spans="1:3" ht="12.75">
      <c r="A175" s="450"/>
      <c r="B175" s="451"/>
      <c r="C175" s="452"/>
    </row>
    <row r="176" spans="1:3" ht="12.75">
      <c r="A176" s="450"/>
      <c r="B176" s="451"/>
      <c r="C176" s="452"/>
    </row>
    <row r="177" spans="1:3" ht="12.75">
      <c r="A177" s="450"/>
      <c r="B177" s="451"/>
      <c r="C177" s="452"/>
    </row>
    <row r="178" spans="1:3" ht="12.75">
      <c r="A178" s="450"/>
      <c r="B178" s="451"/>
      <c r="C178" s="45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39">
      <selection activeCell="C33" sqref="C33"/>
    </sheetView>
  </sheetViews>
  <sheetFormatPr defaultColWidth="9.00390625" defaultRowHeight="12.75"/>
  <cols>
    <col min="1" max="1" width="19.50390625" style="273" customWidth="1"/>
    <col min="2" max="2" width="72.00390625" style="274" customWidth="1"/>
    <col min="3" max="3" width="25.00390625" style="275" customWidth="1"/>
    <col min="4" max="16384" width="9.375" style="3" customWidth="1"/>
  </cols>
  <sheetData>
    <row r="1" spans="1:3" s="2" customFormat="1" ht="16.5" customHeight="1" thickBot="1">
      <c r="A1" s="431"/>
      <c r="B1" s="432"/>
      <c r="C1" s="428" t="str">
        <f>CONCATENATE("9.1.2. melléklet ",ALAPADATOK!A7," ",ALAPADATOK!B7," ",ALAPADATOK!C7," ",ALAPADATOK!D7," ",ALAPADATOK!E7," ",ALAPADATOK!F7," ",ALAPADATOK!G7," ",ALAPADATOK!H7)</f>
        <v>9.1.2. melléklet a … / 2021 ( … ) önkormányzati rendelethez</v>
      </c>
    </row>
    <row r="2" spans="1:3" s="63" customFormat="1" ht="21" customHeight="1">
      <c r="A2" s="433" t="s">
        <v>50</v>
      </c>
      <c r="B2" s="434" t="str">
        <f>CONCATENATE(ALAPADATOK!A3)</f>
        <v>BÁTOR KÖZSÉGI ÖNKORMÁNYZAT</v>
      </c>
      <c r="C2" s="435" t="s">
        <v>44</v>
      </c>
    </row>
    <row r="3" spans="1:3" s="63" customFormat="1" ht="16.5" thickBot="1">
      <c r="A3" s="436" t="s">
        <v>160</v>
      </c>
      <c r="B3" s="437" t="s">
        <v>361</v>
      </c>
      <c r="C3" s="438" t="s">
        <v>49</v>
      </c>
    </row>
    <row r="4" spans="1:3" s="64" customFormat="1" ht="22.5" customHeight="1" thickBot="1">
      <c r="A4" s="439"/>
      <c r="B4" s="439"/>
      <c r="C4" s="440" t="str">
        <f>'KV_9.1.1.sz.mell'!C4</f>
        <v>Forintban!</v>
      </c>
    </row>
    <row r="5" spans="1:3" ht="13.5" thickBot="1">
      <c r="A5" s="441" t="s">
        <v>161</v>
      </c>
      <c r="B5" s="442" t="s">
        <v>478</v>
      </c>
      <c r="C5" s="443" t="s">
        <v>45</v>
      </c>
    </row>
    <row r="6" spans="1:3" s="57" customFormat="1" ht="12.75" customHeight="1" thickBot="1">
      <c r="A6" s="444"/>
      <c r="B6" s="445" t="s">
        <v>423</v>
      </c>
      <c r="C6" s="446" t="s">
        <v>424</v>
      </c>
    </row>
    <row r="7" spans="1:3" s="57" customFormat="1" ht="15.75" customHeight="1" thickBot="1">
      <c r="A7" s="154"/>
      <c r="B7" s="155" t="s">
        <v>46</v>
      </c>
      <c r="C7" s="254"/>
    </row>
    <row r="8" spans="1:3" s="57" customFormat="1" ht="12" customHeight="1" thickBot="1">
      <c r="A8" s="29" t="s">
        <v>11</v>
      </c>
      <c r="B8" s="21" t="s">
        <v>205</v>
      </c>
      <c r="C8" s="195">
        <f>+C9+C10+C11+C12+C13+C14</f>
        <v>0</v>
      </c>
    </row>
    <row r="9" spans="1:3" s="65" customFormat="1" ht="12" customHeight="1">
      <c r="A9" s="314" t="s">
        <v>81</v>
      </c>
      <c r="B9" s="295" t="s">
        <v>206</v>
      </c>
      <c r="C9" s="198"/>
    </row>
    <row r="10" spans="1:3" s="66" customFormat="1" ht="12" customHeight="1">
      <c r="A10" s="315" t="s">
        <v>82</v>
      </c>
      <c r="B10" s="296" t="s">
        <v>207</v>
      </c>
      <c r="C10" s="197"/>
    </row>
    <row r="11" spans="1:3" s="66" customFormat="1" ht="12" customHeight="1">
      <c r="A11" s="315" t="s">
        <v>83</v>
      </c>
      <c r="B11" s="296" t="s">
        <v>465</v>
      </c>
      <c r="C11" s="197"/>
    </row>
    <row r="12" spans="1:3" s="66" customFormat="1" ht="12" customHeight="1">
      <c r="A12" s="315" t="s">
        <v>84</v>
      </c>
      <c r="B12" s="296" t="s">
        <v>209</v>
      </c>
      <c r="C12" s="197"/>
    </row>
    <row r="13" spans="1:3" s="66" customFormat="1" ht="12" customHeight="1">
      <c r="A13" s="315" t="s">
        <v>116</v>
      </c>
      <c r="B13" s="296" t="s">
        <v>432</v>
      </c>
      <c r="C13" s="197"/>
    </row>
    <row r="14" spans="1:3" s="65" customFormat="1" ht="12" customHeight="1" thickBot="1">
      <c r="A14" s="316" t="s">
        <v>85</v>
      </c>
      <c r="B14" s="297" t="s">
        <v>363</v>
      </c>
      <c r="C14" s="197"/>
    </row>
    <row r="15" spans="1:3" s="65" customFormat="1" ht="12" customHeight="1" thickBot="1">
      <c r="A15" s="29" t="s">
        <v>12</v>
      </c>
      <c r="B15" s="190" t="s">
        <v>210</v>
      </c>
      <c r="C15" s="195">
        <f>+C16+C17+C18+C19+C20</f>
        <v>3976775</v>
      </c>
    </row>
    <row r="16" spans="1:3" s="65" customFormat="1" ht="12" customHeight="1">
      <c r="A16" s="314" t="s">
        <v>87</v>
      </c>
      <c r="B16" s="295" t="s">
        <v>211</v>
      </c>
      <c r="C16" s="198"/>
    </row>
    <row r="17" spans="1:3" s="65" customFormat="1" ht="12" customHeight="1">
      <c r="A17" s="315" t="s">
        <v>88</v>
      </c>
      <c r="B17" s="296" t="s">
        <v>212</v>
      </c>
      <c r="C17" s="197"/>
    </row>
    <row r="18" spans="1:3" s="65" customFormat="1" ht="12" customHeight="1">
      <c r="A18" s="315" t="s">
        <v>89</v>
      </c>
      <c r="B18" s="296" t="s">
        <v>353</v>
      </c>
      <c r="C18" s="197"/>
    </row>
    <row r="19" spans="1:3" s="65" customFormat="1" ht="12" customHeight="1">
      <c r="A19" s="315" t="s">
        <v>90</v>
      </c>
      <c r="B19" s="296" t="s">
        <v>354</v>
      </c>
      <c r="C19" s="197"/>
    </row>
    <row r="20" spans="1:3" s="65" customFormat="1" ht="12" customHeight="1">
      <c r="A20" s="315" t="s">
        <v>91</v>
      </c>
      <c r="B20" s="296" t="s">
        <v>213</v>
      </c>
      <c r="C20" s="197">
        <v>3976775</v>
      </c>
    </row>
    <row r="21" spans="1:3" s="66" customFormat="1" ht="12" customHeight="1" thickBot="1">
      <c r="A21" s="316" t="s">
        <v>100</v>
      </c>
      <c r="B21" s="297" t="s">
        <v>214</v>
      </c>
      <c r="C21" s="199"/>
    </row>
    <row r="22" spans="1:3" s="66" customFormat="1" ht="12" customHeight="1" thickBot="1">
      <c r="A22" s="29" t="s">
        <v>13</v>
      </c>
      <c r="B22" s="21" t="s">
        <v>215</v>
      </c>
      <c r="C22" s="195">
        <f>+C23+C24+C25+C26+C27</f>
        <v>0</v>
      </c>
    </row>
    <row r="23" spans="1:3" s="66" customFormat="1" ht="12" customHeight="1">
      <c r="A23" s="314" t="s">
        <v>70</v>
      </c>
      <c r="B23" s="295" t="s">
        <v>216</v>
      </c>
      <c r="C23" s="198"/>
    </row>
    <row r="24" spans="1:3" s="65" customFormat="1" ht="12" customHeight="1">
      <c r="A24" s="315" t="s">
        <v>71</v>
      </c>
      <c r="B24" s="296" t="s">
        <v>217</v>
      </c>
      <c r="C24" s="197"/>
    </row>
    <row r="25" spans="1:3" s="66" customFormat="1" ht="12" customHeight="1">
      <c r="A25" s="315" t="s">
        <v>72</v>
      </c>
      <c r="B25" s="296" t="s">
        <v>355</v>
      </c>
      <c r="C25" s="197"/>
    </row>
    <row r="26" spans="1:3" s="66" customFormat="1" ht="12" customHeight="1">
      <c r="A26" s="315" t="s">
        <v>73</v>
      </c>
      <c r="B26" s="296" t="s">
        <v>356</v>
      </c>
      <c r="C26" s="197"/>
    </row>
    <row r="27" spans="1:3" s="66" customFormat="1" ht="12" customHeight="1">
      <c r="A27" s="315" t="s">
        <v>130</v>
      </c>
      <c r="B27" s="296" t="s">
        <v>218</v>
      </c>
      <c r="C27" s="197"/>
    </row>
    <row r="28" spans="1:3" s="66" customFormat="1" ht="12" customHeight="1" thickBot="1">
      <c r="A28" s="316" t="s">
        <v>131</v>
      </c>
      <c r="B28" s="297" t="s">
        <v>219</v>
      </c>
      <c r="C28" s="199"/>
    </row>
    <row r="29" spans="1:3" s="66" customFormat="1" ht="12" customHeight="1" thickBot="1">
      <c r="A29" s="29" t="s">
        <v>132</v>
      </c>
      <c r="B29" s="21" t="s">
        <v>220</v>
      </c>
      <c r="C29" s="201">
        <f>SUM(C30:C36)</f>
        <v>621864</v>
      </c>
    </row>
    <row r="30" spans="1:3" s="66" customFormat="1" ht="12" customHeight="1">
      <c r="A30" s="314" t="s">
        <v>221</v>
      </c>
      <c r="B30" s="295" t="str">
        <f>'KV_1.1.sz.mell.'!B32</f>
        <v>Építményadó</v>
      </c>
      <c r="C30" s="198"/>
    </row>
    <row r="31" spans="1:3" s="66" customFormat="1" ht="12" customHeight="1">
      <c r="A31" s="315" t="s">
        <v>222</v>
      </c>
      <c r="B31" s="295" t="str">
        <f>'KV_1.1.sz.mell.'!B33</f>
        <v>Idegenforgalmi adó</v>
      </c>
      <c r="C31" s="197"/>
    </row>
    <row r="32" spans="1:3" s="66" customFormat="1" ht="12" customHeight="1">
      <c r="A32" s="315" t="s">
        <v>223</v>
      </c>
      <c r="B32" s="295" t="str">
        <f>'KV_1.1.sz.mell.'!B34</f>
        <v>Iparűzési adó</v>
      </c>
      <c r="C32" s="197">
        <v>121864</v>
      </c>
    </row>
    <row r="33" spans="1:3" s="66" customFormat="1" ht="12" customHeight="1">
      <c r="A33" s="315" t="s">
        <v>224</v>
      </c>
      <c r="B33" s="295" t="str">
        <f>'KV_1.1.sz.mell.'!B35</f>
        <v>Talajterhelési díj</v>
      </c>
      <c r="C33" s="197"/>
    </row>
    <row r="34" spans="1:3" s="66" customFormat="1" ht="12" customHeight="1">
      <c r="A34" s="315" t="s">
        <v>467</v>
      </c>
      <c r="B34" s="295" t="str">
        <f>'KV_1.1.sz.mell.'!B36</f>
        <v>Gépjárműadó</v>
      </c>
      <c r="C34" s="197"/>
    </row>
    <row r="35" spans="1:3" s="66" customFormat="1" ht="12" customHeight="1">
      <c r="A35" s="315" t="s">
        <v>468</v>
      </c>
      <c r="B35" s="295" t="str">
        <f>'KV_1.1.sz.mell.'!B37</f>
        <v>Egyéb közhatalmi bevételek</v>
      </c>
      <c r="C35" s="197"/>
    </row>
    <row r="36" spans="1:3" s="66" customFormat="1" ht="12" customHeight="1" thickBot="1">
      <c r="A36" s="316" t="s">
        <v>469</v>
      </c>
      <c r="B36" s="295" t="str">
        <f>'KV_1.1.sz.mell.'!B38</f>
        <v>Kommunális adó</v>
      </c>
      <c r="C36" s="199">
        <v>500000</v>
      </c>
    </row>
    <row r="37" spans="1:3" s="66" customFormat="1" ht="12" customHeight="1" thickBot="1">
      <c r="A37" s="29" t="s">
        <v>15</v>
      </c>
      <c r="B37" s="21" t="s">
        <v>364</v>
      </c>
      <c r="C37" s="195">
        <f>SUM(C38:C48)</f>
        <v>60000</v>
      </c>
    </row>
    <row r="38" spans="1:3" s="66" customFormat="1" ht="12" customHeight="1">
      <c r="A38" s="314" t="s">
        <v>74</v>
      </c>
      <c r="B38" s="295" t="s">
        <v>228</v>
      </c>
      <c r="C38" s="198"/>
    </row>
    <row r="39" spans="1:3" s="66" customFormat="1" ht="12" customHeight="1">
      <c r="A39" s="315" t="s">
        <v>75</v>
      </c>
      <c r="B39" s="296" t="s">
        <v>229</v>
      </c>
      <c r="C39" s="197"/>
    </row>
    <row r="40" spans="1:3" s="66" customFormat="1" ht="12" customHeight="1">
      <c r="A40" s="315" t="s">
        <v>76</v>
      </c>
      <c r="B40" s="296" t="s">
        <v>230</v>
      </c>
      <c r="C40" s="197"/>
    </row>
    <row r="41" spans="1:3" s="66" customFormat="1" ht="12" customHeight="1">
      <c r="A41" s="315" t="s">
        <v>134</v>
      </c>
      <c r="B41" s="296" t="s">
        <v>231</v>
      </c>
      <c r="C41" s="197"/>
    </row>
    <row r="42" spans="1:3" s="66" customFormat="1" ht="12" customHeight="1">
      <c r="A42" s="315" t="s">
        <v>135</v>
      </c>
      <c r="B42" s="296" t="s">
        <v>232</v>
      </c>
      <c r="C42" s="197"/>
    </row>
    <row r="43" spans="1:3" s="66" customFormat="1" ht="12" customHeight="1">
      <c r="A43" s="315" t="s">
        <v>136</v>
      </c>
      <c r="B43" s="296" t="s">
        <v>233</v>
      </c>
      <c r="C43" s="197"/>
    </row>
    <row r="44" spans="1:3" s="66" customFormat="1" ht="12" customHeight="1">
      <c r="A44" s="315" t="s">
        <v>137</v>
      </c>
      <c r="B44" s="296" t="s">
        <v>234</v>
      </c>
      <c r="C44" s="197"/>
    </row>
    <row r="45" spans="1:3" s="66" customFormat="1" ht="12" customHeight="1">
      <c r="A45" s="315" t="s">
        <v>138</v>
      </c>
      <c r="B45" s="296" t="s">
        <v>476</v>
      </c>
      <c r="C45" s="197"/>
    </row>
    <row r="46" spans="1:3" s="66" customFormat="1" ht="12" customHeight="1">
      <c r="A46" s="315" t="s">
        <v>226</v>
      </c>
      <c r="B46" s="296" t="s">
        <v>235</v>
      </c>
      <c r="C46" s="200"/>
    </row>
    <row r="47" spans="1:3" s="66" customFormat="1" ht="12" customHeight="1">
      <c r="A47" s="316" t="s">
        <v>227</v>
      </c>
      <c r="B47" s="297" t="s">
        <v>366</v>
      </c>
      <c r="C47" s="286"/>
    </row>
    <row r="48" spans="1:3" s="66" customFormat="1" ht="12" customHeight="1" thickBot="1">
      <c r="A48" s="316" t="s">
        <v>365</v>
      </c>
      <c r="B48" s="297" t="s">
        <v>236</v>
      </c>
      <c r="C48" s="286">
        <v>60000</v>
      </c>
    </row>
    <row r="49" spans="1:3" s="66" customFormat="1" ht="12" customHeight="1" thickBot="1">
      <c r="A49" s="29" t="s">
        <v>16</v>
      </c>
      <c r="B49" s="21" t="s">
        <v>237</v>
      </c>
      <c r="C49" s="195">
        <f>SUM(C50:C54)</f>
        <v>0</v>
      </c>
    </row>
    <row r="50" spans="1:3" s="66" customFormat="1" ht="12" customHeight="1">
      <c r="A50" s="314" t="s">
        <v>77</v>
      </c>
      <c r="B50" s="295" t="s">
        <v>241</v>
      </c>
      <c r="C50" s="328"/>
    </row>
    <row r="51" spans="1:3" s="66" customFormat="1" ht="12" customHeight="1">
      <c r="A51" s="315" t="s">
        <v>78</v>
      </c>
      <c r="B51" s="296" t="s">
        <v>242</v>
      </c>
      <c r="C51" s="200"/>
    </row>
    <row r="52" spans="1:3" s="66" customFormat="1" ht="12" customHeight="1">
      <c r="A52" s="315" t="s">
        <v>238</v>
      </c>
      <c r="B52" s="296" t="s">
        <v>243</v>
      </c>
      <c r="C52" s="200"/>
    </row>
    <row r="53" spans="1:3" s="66" customFormat="1" ht="12" customHeight="1">
      <c r="A53" s="315" t="s">
        <v>239</v>
      </c>
      <c r="B53" s="296" t="s">
        <v>244</v>
      </c>
      <c r="C53" s="200"/>
    </row>
    <row r="54" spans="1:3" s="66" customFormat="1" ht="12" customHeight="1" thickBot="1">
      <c r="A54" s="316" t="s">
        <v>240</v>
      </c>
      <c r="B54" s="297" t="s">
        <v>245</v>
      </c>
      <c r="C54" s="286"/>
    </row>
    <row r="55" spans="1:3" s="66" customFormat="1" ht="12" customHeight="1" thickBot="1">
      <c r="A55" s="29" t="s">
        <v>139</v>
      </c>
      <c r="B55" s="21" t="s">
        <v>246</v>
      </c>
      <c r="C55" s="195">
        <f>SUM(C56:C58)</f>
        <v>0</v>
      </c>
    </row>
    <row r="56" spans="1:3" s="66" customFormat="1" ht="12" customHeight="1">
      <c r="A56" s="314" t="s">
        <v>79</v>
      </c>
      <c r="B56" s="295" t="s">
        <v>247</v>
      </c>
      <c r="C56" s="198"/>
    </row>
    <row r="57" spans="1:3" s="66" customFormat="1" ht="12" customHeight="1">
      <c r="A57" s="315" t="s">
        <v>80</v>
      </c>
      <c r="B57" s="296" t="s">
        <v>357</v>
      </c>
      <c r="C57" s="197"/>
    </row>
    <row r="58" spans="1:3" s="66" customFormat="1" ht="12" customHeight="1">
      <c r="A58" s="315" t="s">
        <v>250</v>
      </c>
      <c r="B58" s="296" t="s">
        <v>248</v>
      </c>
      <c r="C58" s="197"/>
    </row>
    <row r="59" spans="1:3" s="66" customFormat="1" ht="12" customHeight="1" thickBot="1">
      <c r="A59" s="316" t="s">
        <v>251</v>
      </c>
      <c r="B59" s="297" t="s">
        <v>249</v>
      </c>
      <c r="C59" s="199"/>
    </row>
    <row r="60" spans="1:3" s="66" customFormat="1" ht="12" customHeight="1" thickBot="1">
      <c r="A60" s="29" t="s">
        <v>18</v>
      </c>
      <c r="B60" s="190" t="s">
        <v>252</v>
      </c>
      <c r="C60" s="195">
        <f>SUM(C61:C63)</f>
        <v>0</v>
      </c>
    </row>
    <row r="61" spans="1:3" s="66" customFormat="1" ht="12" customHeight="1">
      <c r="A61" s="314" t="s">
        <v>140</v>
      </c>
      <c r="B61" s="295" t="s">
        <v>254</v>
      </c>
      <c r="C61" s="200"/>
    </row>
    <row r="62" spans="1:3" s="66" customFormat="1" ht="12" customHeight="1">
      <c r="A62" s="315" t="s">
        <v>141</v>
      </c>
      <c r="B62" s="296" t="s">
        <v>358</v>
      </c>
      <c r="C62" s="200"/>
    </row>
    <row r="63" spans="1:3" s="66" customFormat="1" ht="12" customHeight="1">
      <c r="A63" s="315" t="s">
        <v>184</v>
      </c>
      <c r="B63" s="296" t="s">
        <v>255</v>
      </c>
      <c r="C63" s="200"/>
    </row>
    <row r="64" spans="1:3" s="66" customFormat="1" ht="12" customHeight="1" thickBot="1">
      <c r="A64" s="316" t="s">
        <v>253</v>
      </c>
      <c r="B64" s="297" t="s">
        <v>256</v>
      </c>
      <c r="C64" s="200"/>
    </row>
    <row r="65" spans="1:3" s="66" customFormat="1" ht="12" customHeight="1" thickBot="1">
      <c r="A65" s="29" t="s">
        <v>19</v>
      </c>
      <c r="B65" s="21" t="s">
        <v>257</v>
      </c>
      <c r="C65" s="201">
        <f>+C8+C15+C22+C29+C37+C49+C55+C60</f>
        <v>4658639</v>
      </c>
    </row>
    <row r="66" spans="1:3" s="66" customFormat="1" ht="12" customHeight="1" thickBot="1">
      <c r="A66" s="317" t="s">
        <v>344</v>
      </c>
      <c r="B66" s="190" t="s">
        <v>259</v>
      </c>
      <c r="C66" s="195">
        <f>SUM(C67:C69)</f>
        <v>0</v>
      </c>
    </row>
    <row r="67" spans="1:3" s="66" customFormat="1" ht="12" customHeight="1">
      <c r="A67" s="314" t="s">
        <v>287</v>
      </c>
      <c r="B67" s="295" t="s">
        <v>260</v>
      </c>
      <c r="C67" s="200"/>
    </row>
    <row r="68" spans="1:3" s="66" customFormat="1" ht="12" customHeight="1">
      <c r="A68" s="315" t="s">
        <v>296</v>
      </c>
      <c r="B68" s="296" t="s">
        <v>261</v>
      </c>
      <c r="C68" s="200"/>
    </row>
    <row r="69" spans="1:3" s="66" customFormat="1" ht="12" customHeight="1" thickBot="1">
      <c r="A69" s="316" t="s">
        <v>297</v>
      </c>
      <c r="B69" s="298" t="s">
        <v>262</v>
      </c>
      <c r="C69" s="200"/>
    </row>
    <row r="70" spans="1:3" s="66" customFormat="1" ht="12" customHeight="1" thickBot="1">
      <c r="A70" s="317" t="s">
        <v>263</v>
      </c>
      <c r="B70" s="190" t="s">
        <v>264</v>
      </c>
      <c r="C70" s="195">
        <f>SUM(C71:C74)</f>
        <v>0</v>
      </c>
    </row>
    <row r="71" spans="1:3" s="66" customFormat="1" ht="12" customHeight="1">
      <c r="A71" s="314" t="s">
        <v>117</v>
      </c>
      <c r="B71" s="295" t="s">
        <v>265</v>
      </c>
      <c r="C71" s="200"/>
    </row>
    <row r="72" spans="1:3" s="66" customFormat="1" ht="12" customHeight="1">
      <c r="A72" s="315" t="s">
        <v>118</v>
      </c>
      <c r="B72" s="296" t="s">
        <v>485</v>
      </c>
      <c r="C72" s="200"/>
    </row>
    <row r="73" spans="1:3" s="66" customFormat="1" ht="12" customHeight="1">
      <c r="A73" s="315" t="s">
        <v>288</v>
      </c>
      <c r="B73" s="296" t="s">
        <v>266</v>
      </c>
      <c r="C73" s="200"/>
    </row>
    <row r="74" spans="1:3" s="66" customFormat="1" ht="12" customHeight="1">
      <c r="A74" s="315" t="s">
        <v>289</v>
      </c>
      <c r="B74" s="191" t="s">
        <v>486</v>
      </c>
      <c r="C74" s="200"/>
    </row>
    <row r="75" spans="1:3" s="66" customFormat="1" ht="12" customHeight="1" thickBot="1">
      <c r="A75" s="321" t="s">
        <v>267</v>
      </c>
      <c r="B75" s="416" t="s">
        <v>268</v>
      </c>
      <c r="C75" s="349">
        <f>SUM(C76:C77)</f>
        <v>0</v>
      </c>
    </row>
    <row r="76" spans="1:3" s="66" customFormat="1" ht="12" customHeight="1">
      <c r="A76" s="314" t="s">
        <v>290</v>
      </c>
      <c r="B76" s="295" t="s">
        <v>269</v>
      </c>
      <c r="C76" s="200"/>
    </row>
    <row r="77" spans="1:3" s="66" customFormat="1" ht="12" customHeight="1" thickBot="1">
      <c r="A77" s="316" t="s">
        <v>291</v>
      </c>
      <c r="B77" s="297" t="s">
        <v>270</v>
      </c>
      <c r="C77" s="200"/>
    </row>
    <row r="78" spans="1:3" s="65" customFormat="1" ht="12" customHeight="1" thickBot="1">
      <c r="A78" s="317" t="s">
        <v>271</v>
      </c>
      <c r="B78" s="190" t="s">
        <v>272</v>
      </c>
      <c r="C78" s="195">
        <f>SUM(C79:C81)</f>
        <v>0</v>
      </c>
    </row>
    <row r="79" spans="1:3" s="66" customFormat="1" ht="12" customHeight="1">
      <c r="A79" s="314" t="s">
        <v>292</v>
      </c>
      <c r="B79" s="295" t="s">
        <v>273</v>
      </c>
      <c r="C79" s="200"/>
    </row>
    <row r="80" spans="1:3" s="66" customFormat="1" ht="12" customHeight="1">
      <c r="A80" s="315" t="s">
        <v>293</v>
      </c>
      <c r="B80" s="296" t="s">
        <v>274</v>
      </c>
      <c r="C80" s="200"/>
    </row>
    <row r="81" spans="1:3" s="66" customFormat="1" ht="12" customHeight="1" thickBot="1">
      <c r="A81" s="316" t="s">
        <v>294</v>
      </c>
      <c r="B81" s="297" t="s">
        <v>487</v>
      </c>
      <c r="C81" s="200"/>
    </row>
    <row r="82" spans="1:3" s="66" customFormat="1" ht="12" customHeight="1" thickBot="1">
      <c r="A82" s="317" t="s">
        <v>275</v>
      </c>
      <c r="B82" s="190" t="s">
        <v>295</v>
      </c>
      <c r="C82" s="195">
        <f>SUM(C83:C86)</f>
        <v>0</v>
      </c>
    </row>
    <row r="83" spans="1:3" s="66" customFormat="1" ht="12" customHeight="1">
      <c r="A83" s="318" t="s">
        <v>276</v>
      </c>
      <c r="B83" s="295" t="s">
        <v>277</v>
      </c>
      <c r="C83" s="200"/>
    </row>
    <row r="84" spans="1:3" s="66" customFormat="1" ht="12" customHeight="1">
      <c r="A84" s="319" t="s">
        <v>278</v>
      </c>
      <c r="B84" s="296" t="s">
        <v>279</v>
      </c>
      <c r="C84" s="200"/>
    </row>
    <row r="85" spans="1:3" s="66" customFormat="1" ht="12" customHeight="1">
      <c r="A85" s="319" t="s">
        <v>280</v>
      </c>
      <c r="B85" s="296" t="s">
        <v>281</v>
      </c>
      <c r="C85" s="200"/>
    </row>
    <row r="86" spans="1:3" s="65" customFormat="1" ht="12" customHeight="1" thickBot="1">
      <c r="A86" s="320" t="s">
        <v>282</v>
      </c>
      <c r="B86" s="297" t="s">
        <v>283</v>
      </c>
      <c r="C86" s="200"/>
    </row>
    <row r="87" spans="1:3" s="65" customFormat="1" ht="12" customHeight="1" thickBot="1">
      <c r="A87" s="317" t="s">
        <v>284</v>
      </c>
      <c r="B87" s="190" t="s">
        <v>405</v>
      </c>
      <c r="C87" s="329"/>
    </row>
    <row r="88" spans="1:3" s="65" customFormat="1" ht="12" customHeight="1" thickBot="1">
      <c r="A88" s="317" t="s">
        <v>433</v>
      </c>
      <c r="B88" s="190" t="s">
        <v>285</v>
      </c>
      <c r="C88" s="329"/>
    </row>
    <row r="89" spans="1:3" s="65" customFormat="1" ht="12" customHeight="1" thickBot="1">
      <c r="A89" s="317" t="s">
        <v>434</v>
      </c>
      <c r="B89" s="302" t="s">
        <v>408</v>
      </c>
      <c r="C89" s="201">
        <f>+C66+C70+C75+C78+C82+C88+C87</f>
        <v>0</v>
      </c>
    </row>
    <row r="90" spans="1:3" s="65" customFormat="1" ht="12" customHeight="1" thickBot="1">
      <c r="A90" s="321" t="s">
        <v>435</v>
      </c>
      <c r="B90" s="303" t="s">
        <v>436</v>
      </c>
      <c r="C90" s="201">
        <f>+C65+C89</f>
        <v>4658639</v>
      </c>
    </row>
    <row r="91" spans="1:3" s="66" customFormat="1" ht="6.75" customHeight="1" thickBot="1">
      <c r="A91" s="156"/>
      <c r="B91" s="157"/>
      <c r="C91" s="256"/>
    </row>
    <row r="92" spans="1:3" s="57" customFormat="1" ht="16.5" customHeight="1" thickBot="1">
      <c r="A92" s="158"/>
      <c r="B92" s="159" t="s">
        <v>47</v>
      </c>
      <c r="C92" s="257"/>
    </row>
    <row r="93" spans="1:3" s="67" customFormat="1" ht="12" customHeight="1" thickBot="1">
      <c r="A93" s="289" t="s">
        <v>11</v>
      </c>
      <c r="B93" s="28" t="s">
        <v>440</v>
      </c>
      <c r="C93" s="194">
        <f>+C94+C95+C96+C97+C98+C111</f>
        <v>4658639</v>
      </c>
    </row>
    <row r="94" spans="1:3" ht="12" customHeight="1">
      <c r="A94" s="322" t="s">
        <v>81</v>
      </c>
      <c r="B94" s="10" t="s">
        <v>41</v>
      </c>
      <c r="C94" s="196">
        <v>3490290</v>
      </c>
    </row>
    <row r="95" spans="1:3" ht="12" customHeight="1">
      <c r="A95" s="315" t="s">
        <v>82</v>
      </c>
      <c r="B95" s="8" t="s">
        <v>142</v>
      </c>
      <c r="C95" s="197">
        <v>678349</v>
      </c>
    </row>
    <row r="96" spans="1:3" ht="12" customHeight="1">
      <c r="A96" s="315" t="s">
        <v>83</v>
      </c>
      <c r="B96" s="8" t="s">
        <v>110</v>
      </c>
      <c r="C96" s="199">
        <v>250000</v>
      </c>
    </row>
    <row r="97" spans="1:3" ht="12" customHeight="1">
      <c r="A97" s="315" t="s">
        <v>84</v>
      </c>
      <c r="B97" s="11" t="s">
        <v>143</v>
      </c>
      <c r="C97" s="199"/>
    </row>
    <row r="98" spans="1:3" ht="12" customHeight="1">
      <c r="A98" s="315" t="s">
        <v>95</v>
      </c>
      <c r="B98" s="19" t="s">
        <v>144</v>
      </c>
      <c r="C98" s="199">
        <v>240000</v>
      </c>
    </row>
    <row r="99" spans="1:3" ht="12" customHeight="1">
      <c r="A99" s="315" t="s">
        <v>85</v>
      </c>
      <c r="B99" s="8" t="s">
        <v>437</v>
      </c>
      <c r="C99" s="199"/>
    </row>
    <row r="100" spans="1:3" ht="12" customHeight="1">
      <c r="A100" s="315" t="s">
        <v>86</v>
      </c>
      <c r="B100" s="105" t="s">
        <v>371</v>
      </c>
      <c r="C100" s="199"/>
    </row>
    <row r="101" spans="1:3" ht="12" customHeight="1">
      <c r="A101" s="315" t="s">
        <v>96</v>
      </c>
      <c r="B101" s="105" t="s">
        <v>370</v>
      </c>
      <c r="C101" s="199"/>
    </row>
    <row r="102" spans="1:3" ht="12" customHeight="1">
      <c r="A102" s="315" t="s">
        <v>97</v>
      </c>
      <c r="B102" s="105" t="s">
        <v>301</v>
      </c>
      <c r="C102" s="199"/>
    </row>
    <row r="103" spans="1:3" ht="12" customHeight="1">
      <c r="A103" s="315" t="s">
        <v>98</v>
      </c>
      <c r="B103" s="106" t="s">
        <v>302</v>
      </c>
      <c r="C103" s="199"/>
    </row>
    <row r="104" spans="1:3" ht="12" customHeight="1">
      <c r="A104" s="315" t="s">
        <v>99</v>
      </c>
      <c r="B104" s="106" t="s">
        <v>303</v>
      </c>
      <c r="C104" s="199"/>
    </row>
    <row r="105" spans="1:3" ht="12" customHeight="1">
      <c r="A105" s="315" t="s">
        <v>101</v>
      </c>
      <c r="B105" s="105" t="s">
        <v>304</v>
      </c>
      <c r="C105" s="199"/>
    </row>
    <row r="106" spans="1:3" ht="12" customHeight="1">
      <c r="A106" s="315" t="s">
        <v>145</v>
      </c>
      <c r="B106" s="105" t="s">
        <v>305</v>
      </c>
      <c r="C106" s="199"/>
    </row>
    <row r="107" spans="1:3" ht="12" customHeight="1">
      <c r="A107" s="315" t="s">
        <v>299</v>
      </c>
      <c r="B107" s="106" t="s">
        <v>306</v>
      </c>
      <c r="C107" s="199"/>
    </row>
    <row r="108" spans="1:3" ht="12" customHeight="1">
      <c r="A108" s="323" t="s">
        <v>300</v>
      </c>
      <c r="B108" s="107" t="s">
        <v>307</v>
      </c>
      <c r="C108" s="199"/>
    </row>
    <row r="109" spans="1:3" ht="12" customHeight="1">
      <c r="A109" s="315" t="s">
        <v>368</v>
      </c>
      <c r="B109" s="107" t="s">
        <v>308</v>
      </c>
      <c r="C109" s="199"/>
    </row>
    <row r="110" spans="1:3" ht="12" customHeight="1">
      <c r="A110" s="315" t="s">
        <v>369</v>
      </c>
      <c r="B110" s="106" t="s">
        <v>309</v>
      </c>
      <c r="C110" s="197">
        <v>240000</v>
      </c>
    </row>
    <row r="111" spans="1:3" ht="12" customHeight="1">
      <c r="A111" s="315" t="s">
        <v>373</v>
      </c>
      <c r="B111" s="11" t="s">
        <v>42</v>
      </c>
      <c r="C111" s="197"/>
    </row>
    <row r="112" spans="1:3" ht="12" customHeight="1">
      <c r="A112" s="316" t="s">
        <v>374</v>
      </c>
      <c r="B112" s="8" t="s">
        <v>438</v>
      </c>
      <c r="C112" s="199"/>
    </row>
    <row r="113" spans="1:3" ht="12" customHeight="1" thickBot="1">
      <c r="A113" s="324" t="s">
        <v>375</v>
      </c>
      <c r="B113" s="108" t="s">
        <v>439</v>
      </c>
      <c r="C113" s="203"/>
    </row>
    <row r="114" spans="1:3" ht="12" customHeight="1" thickBot="1">
      <c r="A114" s="29" t="s">
        <v>12</v>
      </c>
      <c r="B114" s="27" t="s">
        <v>310</v>
      </c>
      <c r="C114" s="195">
        <f>+C115+C117+C119</f>
        <v>0</v>
      </c>
    </row>
    <row r="115" spans="1:3" ht="12" customHeight="1">
      <c r="A115" s="314" t="s">
        <v>87</v>
      </c>
      <c r="B115" s="8" t="s">
        <v>183</v>
      </c>
      <c r="C115" s="198"/>
    </row>
    <row r="116" spans="1:3" ht="12" customHeight="1">
      <c r="A116" s="314" t="s">
        <v>88</v>
      </c>
      <c r="B116" s="12" t="s">
        <v>314</v>
      </c>
      <c r="C116" s="198"/>
    </row>
    <row r="117" spans="1:3" ht="12" customHeight="1">
      <c r="A117" s="314" t="s">
        <v>89</v>
      </c>
      <c r="B117" s="12" t="s">
        <v>146</v>
      </c>
      <c r="C117" s="197"/>
    </row>
    <row r="118" spans="1:3" ht="12" customHeight="1">
      <c r="A118" s="314" t="s">
        <v>90</v>
      </c>
      <c r="B118" s="12" t="s">
        <v>315</v>
      </c>
      <c r="C118" s="179"/>
    </row>
    <row r="119" spans="1:3" ht="12" customHeight="1">
      <c r="A119" s="314" t="s">
        <v>91</v>
      </c>
      <c r="B119" s="192" t="s">
        <v>185</v>
      </c>
      <c r="C119" s="179"/>
    </row>
    <row r="120" spans="1:3" ht="12" customHeight="1">
      <c r="A120" s="314" t="s">
        <v>100</v>
      </c>
      <c r="B120" s="191" t="s">
        <v>359</v>
      </c>
      <c r="C120" s="179"/>
    </row>
    <row r="121" spans="1:3" ht="12" customHeight="1">
      <c r="A121" s="314" t="s">
        <v>102</v>
      </c>
      <c r="B121" s="291" t="s">
        <v>320</v>
      </c>
      <c r="C121" s="179"/>
    </row>
    <row r="122" spans="1:3" ht="12" customHeight="1">
      <c r="A122" s="314" t="s">
        <v>147</v>
      </c>
      <c r="B122" s="106" t="s">
        <v>303</v>
      </c>
      <c r="C122" s="179"/>
    </row>
    <row r="123" spans="1:3" ht="12" customHeight="1">
      <c r="A123" s="314" t="s">
        <v>148</v>
      </c>
      <c r="B123" s="106" t="s">
        <v>319</v>
      </c>
      <c r="C123" s="179"/>
    </row>
    <row r="124" spans="1:3" ht="12" customHeight="1">
      <c r="A124" s="314" t="s">
        <v>149</v>
      </c>
      <c r="B124" s="106" t="s">
        <v>318</v>
      </c>
      <c r="C124" s="179"/>
    </row>
    <row r="125" spans="1:3" ht="12" customHeight="1">
      <c r="A125" s="314" t="s">
        <v>311</v>
      </c>
      <c r="B125" s="106" t="s">
        <v>306</v>
      </c>
      <c r="C125" s="179"/>
    </row>
    <row r="126" spans="1:3" ht="12" customHeight="1">
      <c r="A126" s="314" t="s">
        <v>312</v>
      </c>
      <c r="B126" s="106" t="s">
        <v>317</v>
      </c>
      <c r="C126" s="179"/>
    </row>
    <row r="127" spans="1:3" ht="12" customHeight="1" thickBot="1">
      <c r="A127" s="323" t="s">
        <v>313</v>
      </c>
      <c r="B127" s="106" t="s">
        <v>316</v>
      </c>
      <c r="C127" s="181"/>
    </row>
    <row r="128" spans="1:3" ht="12" customHeight="1" thickBot="1">
      <c r="A128" s="29" t="s">
        <v>13</v>
      </c>
      <c r="B128" s="92" t="s">
        <v>378</v>
      </c>
      <c r="C128" s="195">
        <f>+C93+C114</f>
        <v>4658639</v>
      </c>
    </row>
    <row r="129" spans="1:3" ht="12" customHeight="1" thickBot="1">
      <c r="A129" s="29" t="s">
        <v>14</v>
      </c>
      <c r="B129" s="92" t="s">
        <v>379</v>
      </c>
      <c r="C129" s="195">
        <f>+C130+C131+C132</f>
        <v>0</v>
      </c>
    </row>
    <row r="130" spans="1:3" s="67" customFormat="1" ht="12" customHeight="1">
      <c r="A130" s="314" t="s">
        <v>221</v>
      </c>
      <c r="B130" s="9" t="s">
        <v>443</v>
      </c>
      <c r="C130" s="179"/>
    </row>
    <row r="131" spans="1:3" ht="12" customHeight="1">
      <c r="A131" s="314" t="s">
        <v>222</v>
      </c>
      <c r="B131" s="9" t="s">
        <v>387</v>
      </c>
      <c r="C131" s="179"/>
    </row>
    <row r="132" spans="1:3" ht="12" customHeight="1" thickBot="1">
      <c r="A132" s="323" t="s">
        <v>223</v>
      </c>
      <c r="B132" s="7" t="s">
        <v>442</v>
      </c>
      <c r="C132" s="179"/>
    </row>
    <row r="133" spans="1:3" ht="12" customHeight="1" thickBot="1">
      <c r="A133" s="29" t="s">
        <v>15</v>
      </c>
      <c r="B133" s="92" t="s">
        <v>380</v>
      </c>
      <c r="C133" s="195">
        <f>+C134+C135+C136+C137+C138+C139</f>
        <v>0</v>
      </c>
    </row>
    <row r="134" spans="1:3" ht="12" customHeight="1">
      <c r="A134" s="314" t="s">
        <v>74</v>
      </c>
      <c r="B134" s="9" t="s">
        <v>389</v>
      </c>
      <c r="C134" s="179"/>
    </row>
    <row r="135" spans="1:3" ht="12" customHeight="1">
      <c r="A135" s="314" t="s">
        <v>75</v>
      </c>
      <c r="B135" s="9" t="s">
        <v>381</v>
      </c>
      <c r="C135" s="179"/>
    </row>
    <row r="136" spans="1:3" ht="12" customHeight="1">
      <c r="A136" s="314" t="s">
        <v>76</v>
      </c>
      <c r="B136" s="9" t="s">
        <v>382</v>
      </c>
      <c r="C136" s="179"/>
    </row>
    <row r="137" spans="1:3" ht="12" customHeight="1">
      <c r="A137" s="314" t="s">
        <v>134</v>
      </c>
      <c r="B137" s="9" t="s">
        <v>441</v>
      </c>
      <c r="C137" s="179"/>
    </row>
    <row r="138" spans="1:3" ht="12" customHeight="1">
      <c r="A138" s="314" t="s">
        <v>135</v>
      </c>
      <c r="B138" s="9" t="s">
        <v>384</v>
      </c>
      <c r="C138" s="179"/>
    </row>
    <row r="139" spans="1:3" s="67" customFormat="1" ht="12" customHeight="1" thickBot="1">
      <c r="A139" s="323" t="s">
        <v>136</v>
      </c>
      <c r="B139" s="7" t="s">
        <v>385</v>
      </c>
      <c r="C139" s="179"/>
    </row>
    <row r="140" spans="1:11" ht="12" customHeight="1" thickBot="1">
      <c r="A140" s="29" t="s">
        <v>16</v>
      </c>
      <c r="B140" s="92" t="s">
        <v>456</v>
      </c>
      <c r="C140" s="201">
        <f>+C141+C142+C144+C145+C143</f>
        <v>0</v>
      </c>
      <c r="K140" s="162"/>
    </row>
    <row r="141" spans="1:3" ht="12.75">
      <c r="A141" s="314" t="s">
        <v>77</v>
      </c>
      <c r="B141" s="9" t="s">
        <v>321</v>
      </c>
      <c r="C141" s="179"/>
    </row>
    <row r="142" spans="1:3" ht="12" customHeight="1">
      <c r="A142" s="314" t="s">
        <v>78</v>
      </c>
      <c r="B142" s="9" t="s">
        <v>322</v>
      </c>
      <c r="C142" s="179"/>
    </row>
    <row r="143" spans="1:3" s="67" customFormat="1" ht="12" customHeight="1">
      <c r="A143" s="314" t="s">
        <v>238</v>
      </c>
      <c r="B143" s="9" t="s">
        <v>455</v>
      </c>
      <c r="C143" s="179"/>
    </row>
    <row r="144" spans="1:3" s="67" customFormat="1" ht="12" customHeight="1">
      <c r="A144" s="314" t="s">
        <v>239</v>
      </c>
      <c r="B144" s="9" t="s">
        <v>394</v>
      </c>
      <c r="C144" s="179"/>
    </row>
    <row r="145" spans="1:3" s="67" customFormat="1" ht="12" customHeight="1" thickBot="1">
      <c r="A145" s="323" t="s">
        <v>240</v>
      </c>
      <c r="B145" s="7" t="s">
        <v>340</v>
      </c>
      <c r="C145" s="179"/>
    </row>
    <row r="146" spans="1:3" s="67" customFormat="1" ht="12" customHeight="1" thickBot="1">
      <c r="A146" s="29" t="s">
        <v>17</v>
      </c>
      <c r="B146" s="92" t="s">
        <v>395</v>
      </c>
      <c r="C146" s="204">
        <f>+C147+C148+C149+C150+C151</f>
        <v>0</v>
      </c>
    </row>
    <row r="147" spans="1:3" s="67" customFormat="1" ht="12" customHeight="1">
      <c r="A147" s="314" t="s">
        <v>79</v>
      </c>
      <c r="B147" s="9" t="s">
        <v>390</v>
      </c>
      <c r="C147" s="179"/>
    </row>
    <row r="148" spans="1:3" s="67" customFormat="1" ht="12" customHeight="1">
      <c r="A148" s="314" t="s">
        <v>80</v>
      </c>
      <c r="B148" s="9" t="s">
        <v>397</v>
      </c>
      <c r="C148" s="179"/>
    </row>
    <row r="149" spans="1:3" s="67" customFormat="1" ht="12" customHeight="1">
      <c r="A149" s="314" t="s">
        <v>250</v>
      </c>
      <c r="B149" s="9" t="s">
        <v>392</v>
      </c>
      <c r="C149" s="179"/>
    </row>
    <row r="150" spans="1:3" ht="12.75" customHeight="1">
      <c r="A150" s="314" t="s">
        <v>251</v>
      </c>
      <c r="B150" s="9" t="s">
        <v>444</v>
      </c>
      <c r="C150" s="179"/>
    </row>
    <row r="151" spans="1:3" ht="12.75" customHeight="1" thickBot="1">
      <c r="A151" s="323" t="s">
        <v>396</v>
      </c>
      <c r="B151" s="7" t="s">
        <v>399</v>
      </c>
      <c r="C151" s="181"/>
    </row>
    <row r="152" spans="1:3" ht="12.75" customHeight="1" thickBot="1">
      <c r="A152" s="354" t="s">
        <v>18</v>
      </c>
      <c r="B152" s="92" t="s">
        <v>400</v>
      </c>
      <c r="C152" s="204"/>
    </row>
    <row r="153" spans="1:3" ht="12" customHeight="1" thickBot="1">
      <c r="A153" s="354" t="s">
        <v>19</v>
      </c>
      <c r="B153" s="92" t="s">
        <v>401</v>
      </c>
      <c r="C153" s="204"/>
    </row>
    <row r="154" spans="1:3" ht="15" customHeight="1" thickBot="1">
      <c r="A154" s="29" t="s">
        <v>20</v>
      </c>
      <c r="B154" s="92" t="s">
        <v>403</v>
      </c>
      <c r="C154" s="305">
        <f>+C129+C133+C140+C146+C152+C153</f>
        <v>0</v>
      </c>
    </row>
    <row r="155" spans="1:3" ht="13.5" thickBot="1">
      <c r="A155" s="325" t="s">
        <v>21</v>
      </c>
      <c r="B155" s="263" t="s">
        <v>402</v>
      </c>
      <c r="C155" s="305">
        <f>+C128+C154</f>
        <v>4658639</v>
      </c>
    </row>
    <row r="156" spans="1:3" ht="7.5" customHeight="1" thickBot="1">
      <c r="A156" s="271"/>
      <c r="B156" s="272"/>
      <c r="C156" s="453">
        <f>C90-C155</f>
        <v>0</v>
      </c>
    </row>
    <row r="157" spans="1:3" ht="14.25" customHeight="1" thickBot="1">
      <c r="A157" s="160" t="s">
        <v>445</v>
      </c>
      <c r="B157" s="161"/>
      <c r="C157" s="90">
        <v>1</v>
      </c>
    </row>
    <row r="158" spans="1:3" ht="13.5" thickBot="1">
      <c r="A158" s="160" t="s">
        <v>162</v>
      </c>
      <c r="B158" s="161"/>
      <c r="C158" s="90">
        <v>4</v>
      </c>
    </row>
    <row r="159" spans="1:3" ht="12.75">
      <c r="A159" s="450"/>
      <c r="B159" s="451"/>
      <c r="C159" s="452"/>
    </row>
    <row r="160" spans="1:2" ht="12.75">
      <c r="A160" s="450"/>
      <c r="B160" s="451"/>
    </row>
    <row r="161" spans="1:3" ht="12.75">
      <c r="A161" s="450"/>
      <c r="B161" s="451"/>
      <c r="C161" s="452"/>
    </row>
    <row r="162" spans="1:3" ht="12.75">
      <c r="A162" s="450"/>
      <c r="B162" s="451"/>
      <c r="C162" s="452"/>
    </row>
    <row r="163" spans="1:3" ht="12.75">
      <c r="A163" s="450"/>
      <c r="B163" s="451"/>
      <c r="C163" s="452"/>
    </row>
    <row r="164" spans="1:3" ht="12.75">
      <c r="A164" s="450"/>
      <c r="B164" s="451"/>
      <c r="C164" s="452"/>
    </row>
    <row r="165" spans="1:3" ht="12.75">
      <c r="A165" s="450"/>
      <c r="B165" s="451"/>
      <c r="C165" s="452"/>
    </row>
    <row r="166" spans="1:3" ht="12.75">
      <c r="A166" s="450"/>
      <c r="B166" s="451"/>
      <c r="C166" s="452"/>
    </row>
    <row r="167" spans="1:3" ht="12.75">
      <c r="A167" s="450"/>
      <c r="B167" s="451"/>
      <c r="C167" s="452"/>
    </row>
    <row r="168" spans="1:3" ht="12.75">
      <c r="A168" s="450"/>
      <c r="B168" s="451"/>
      <c r="C168" s="452"/>
    </row>
    <row r="169" spans="1:3" ht="12.75">
      <c r="A169" s="450"/>
      <c r="B169" s="451"/>
      <c r="C169" s="452"/>
    </row>
    <row r="170" spans="1:3" ht="12.75">
      <c r="A170" s="450"/>
      <c r="B170" s="451"/>
      <c r="C170" s="452"/>
    </row>
    <row r="171" spans="1:3" ht="12.75">
      <c r="A171" s="450"/>
      <c r="B171" s="451"/>
      <c r="C171" s="452"/>
    </row>
    <row r="172" spans="1:3" ht="12.75">
      <c r="A172" s="450"/>
      <c r="B172" s="451"/>
      <c r="C172" s="452"/>
    </row>
    <row r="173" spans="1:3" ht="12.75">
      <c r="A173" s="450"/>
      <c r="B173" s="451"/>
      <c r="C173" s="452"/>
    </row>
    <row r="174" spans="1:3" ht="12.75">
      <c r="A174" s="450"/>
      <c r="B174" s="451"/>
      <c r="C174" s="452"/>
    </row>
    <row r="175" spans="1:3" ht="12.75">
      <c r="A175" s="450"/>
      <c r="B175" s="451"/>
      <c r="C175" s="452"/>
    </row>
    <row r="176" spans="1:3" ht="12.75">
      <c r="A176" s="450"/>
      <c r="B176" s="451"/>
      <c r="C176" s="452"/>
    </row>
    <row r="177" spans="1:3" ht="12.75">
      <c r="A177" s="450"/>
      <c r="B177" s="451"/>
      <c r="C177" s="452"/>
    </row>
    <row r="178" spans="1:3" ht="12.75">
      <c r="A178" s="450"/>
      <c r="B178" s="451"/>
      <c r="C178" s="452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G11" sqref="G11"/>
    </sheetView>
  </sheetViews>
  <sheetFormatPr defaultColWidth="9.00390625" defaultRowHeight="12.75"/>
  <cols>
    <col min="1" max="1" width="5.50390625" style="39" customWidth="1"/>
    <col min="2" max="2" width="33.125" style="39" customWidth="1"/>
    <col min="3" max="3" width="12.375" style="39" customWidth="1"/>
    <col min="4" max="4" width="11.50390625" style="39" customWidth="1"/>
    <col min="5" max="5" width="11.375" style="39" customWidth="1"/>
    <col min="6" max="6" width="11.00390625" style="39" customWidth="1"/>
    <col min="7" max="7" width="14.375" style="39" customWidth="1"/>
    <col min="8" max="16384" width="9.375" style="39" customWidth="1"/>
  </cols>
  <sheetData>
    <row r="2" spans="2:7" ht="15">
      <c r="B2" s="624" t="str">
        <f>CONCATENATE("10. melléklet ",ALAPADATOK!A7," ",ALAPADATOK!B7," ",ALAPADATOK!C7," ",ALAPADATOK!D7," ",ALAPADATOK!E7," ",ALAPADATOK!F7," ",ALAPADATOK!G7," ",ALAPADATOK!H7)</f>
        <v>10. melléklet a … / 2021 ( … ) önkormányzati rendelethez</v>
      </c>
      <c r="C2" s="624"/>
      <c r="D2" s="624"/>
      <c r="E2" s="624"/>
      <c r="F2" s="624"/>
      <c r="G2" s="624"/>
    </row>
    <row r="4" spans="1:7" ht="43.5" customHeight="1">
      <c r="A4" s="623" t="s">
        <v>2</v>
      </c>
      <c r="B4" s="623"/>
      <c r="C4" s="623"/>
      <c r="D4" s="623"/>
      <c r="E4" s="623"/>
      <c r="F4" s="623"/>
      <c r="G4" s="623"/>
    </row>
    <row r="6" spans="1:7" s="122" customFormat="1" ht="27" customHeight="1">
      <c r="A6" s="497" t="s">
        <v>163</v>
      </c>
      <c r="C6" s="622" t="s">
        <v>164</v>
      </c>
      <c r="D6" s="622"/>
      <c r="E6" s="622"/>
      <c r="F6" s="622"/>
      <c r="G6" s="622"/>
    </row>
    <row r="7" s="122" customFormat="1" ht="15.75"/>
    <row r="8" spans="1:6" s="122" customFormat="1" ht="24.75" customHeight="1">
      <c r="A8" s="497" t="s">
        <v>165</v>
      </c>
      <c r="C8" s="622" t="s">
        <v>164</v>
      </c>
      <c r="D8" s="622"/>
      <c r="E8" s="622"/>
      <c r="F8" s="622"/>
    </row>
    <row r="9" s="123" customFormat="1" ht="12.75"/>
    <row r="10" spans="1:7" s="124" customFormat="1" ht="15" customHeight="1">
      <c r="A10" s="177" t="s">
        <v>480</v>
      </c>
      <c r="B10" s="176"/>
      <c r="C10" s="176"/>
      <c r="D10" s="176"/>
      <c r="E10" s="176"/>
      <c r="F10" s="176"/>
      <c r="G10" s="176"/>
    </row>
    <row r="11" spans="1:7" s="124" customFormat="1" ht="15" customHeight="1" thickBot="1">
      <c r="A11" s="177" t="s">
        <v>166</v>
      </c>
      <c r="B11" s="176"/>
      <c r="C11" s="176"/>
      <c r="D11" s="176"/>
      <c r="E11" s="176"/>
      <c r="F11" s="176"/>
      <c r="G11" s="493" t="e">
        <f>#REF!</f>
        <v>#REF!</v>
      </c>
    </row>
    <row r="12" spans="1:7" s="58" customFormat="1" ht="42" customHeight="1" thickBot="1">
      <c r="A12" s="148" t="s">
        <v>9</v>
      </c>
      <c r="B12" s="149" t="s">
        <v>167</v>
      </c>
      <c r="C12" s="149" t="s">
        <v>168</v>
      </c>
      <c r="D12" s="149" t="s">
        <v>169</v>
      </c>
      <c r="E12" s="149" t="s">
        <v>170</v>
      </c>
      <c r="F12" s="149" t="s">
        <v>171</v>
      </c>
      <c r="G12" s="150" t="s">
        <v>43</v>
      </c>
    </row>
    <row r="13" spans="1:7" ht="24" customHeight="1">
      <c r="A13" s="163" t="s">
        <v>11</v>
      </c>
      <c r="B13" s="151" t="s">
        <v>172</v>
      </c>
      <c r="C13" s="125"/>
      <c r="D13" s="125"/>
      <c r="E13" s="125"/>
      <c r="F13" s="125"/>
      <c r="G13" s="164">
        <f>SUM(C13:F13)</f>
        <v>0</v>
      </c>
    </row>
    <row r="14" spans="1:7" ht="24" customHeight="1">
      <c r="A14" s="165" t="s">
        <v>12</v>
      </c>
      <c r="B14" s="152" t="s">
        <v>173</v>
      </c>
      <c r="C14" s="126"/>
      <c r="D14" s="126"/>
      <c r="E14" s="126"/>
      <c r="F14" s="126"/>
      <c r="G14" s="166">
        <f aca="true" t="shared" si="0" ref="G14:G19">SUM(C14:F14)</f>
        <v>0</v>
      </c>
    </row>
    <row r="15" spans="1:7" ht="24" customHeight="1">
      <c r="A15" s="165" t="s">
        <v>13</v>
      </c>
      <c r="B15" s="152" t="s">
        <v>174</v>
      </c>
      <c r="C15" s="126"/>
      <c r="D15" s="126"/>
      <c r="E15" s="126"/>
      <c r="F15" s="126"/>
      <c r="G15" s="166">
        <f t="shared" si="0"/>
        <v>0</v>
      </c>
    </row>
    <row r="16" spans="1:7" ht="24" customHeight="1">
      <c r="A16" s="165" t="s">
        <v>14</v>
      </c>
      <c r="B16" s="152" t="s">
        <v>175</v>
      </c>
      <c r="C16" s="126"/>
      <c r="D16" s="126"/>
      <c r="E16" s="126"/>
      <c r="F16" s="126"/>
      <c r="G16" s="166">
        <f t="shared" si="0"/>
        <v>0</v>
      </c>
    </row>
    <row r="17" spans="1:7" ht="24" customHeight="1">
      <c r="A17" s="165" t="s">
        <v>15</v>
      </c>
      <c r="B17" s="152" t="s">
        <v>176</v>
      </c>
      <c r="C17" s="126"/>
      <c r="D17" s="126"/>
      <c r="E17" s="126"/>
      <c r="F17" s="126"/>
      <c r="G17" s="166">
        <f t="shared" si="0"/>
        <v>0</v>
      </c>
    </row>
    <row r="18" spans="1:7" ht="24" customHeight="1" thickBot="1">
      <c r="A18" s="167" t="s">
        <v>16</v>
      </c>
      <c r="B18" s="168" t="s">
        <v>177</v>
      </c>
      <c r="C18" s="127"/>
      <c r="D18" s="127"/>
      <c r="E18" s="127"/>
      <c r="F18" s="127"/>
      <c r="G18" s="169">
        <f t="shared" si="0"/>
        <v>0</v>
      </c>
    </row>
    <row r="19" spans="1:7" s="128" customFormat="1" ht="24" customHeight="1" thickBot="1">
      <c r="A19" s="170" t="s">
        <v>17</v>
      </c>
      <c r="B19" s="171" t="s">
        <v>43</v>
      </c>
      <c r="C19" s="172">
        <f>SUM(C13:C18)</f>
        <v>0</v>
      </c>
      <c r="D19" s="172">
        <f>SUM(D13:D18)</f>
        <v>0</v>
      </c>
      <c r="E19" s="172">
        <f>SUM(E13:E18)</f>
        <v>0</v>
      </c>
      <c r="F19" s="172">
        <f>SUM(F13:F18)</f>
        <v>0</v>
      </c>
      <c r="G19" s="173">
        <f t="shared" si="0"/>
        <v>0</v>
      </c>
    </row>
    <row r="20" spans="1:7" s="123" customFormat="1" ht="12.75">
      <c r="A20" s="153"/>
      <c r="B20" s="153"/>
      <c r="C20" s="153"/>
      <c r="D20" s="153"/>
      <c r="E20" s="153"/>
      <c r="F20" s="153"/>
      <c r="G20" s="153"/>
    </row>
    <row r="21" spans="1:7" s="123" customFormat="1" ht="12.75">
      <c r="A21" s="153"/>
      <c r="B21" s="153"/>
      <c r="C21" s="153"/>
      <c r="D21" s="153"/>
      <c r="E21" s="153"/>
      <c r="F21" s="153"/>
      <c r="G21" s="153"/>
    </row>
    <row r="22" spans="1:7" s="123" customFormat="1" ht="12.75">
      <c r="A22" s="153"/>
      <c r="B22" s="153"/>
      <c r="C22" s="153"/>
      <c r="D22" s="153"/>
      <c r="E22" s="153"/>
      <c r="F22" s="153"/>
      <c r="G22" s="153"/>
    </row>
    <row r="23" spans="1:7" s="123" customFormat="1" ht="15.75">
      <c r="A23" s="122" t="str">
        <f>+CONCATENATE("......................, ",LEFT(KV_ÖSSZEFÜGGÉSEK!A5,4),". .......................... hó ..... nap")</f>
        <v>......................, 2021. .......................... hó ..... nap</v>
      </c>
      <c r="F23" s="153"/>
      <c r="G23" s="153"/>
    </row>
    <row r="24" spans="6:7" s="123" customFormat="1" ht="12.75">
      <c r="F24" s="153"/>
      <c r="G24" s="153"/>
    </row>
    <row r="25" spans="1:7" ht="12.75">
      <c r="A25" s="153"/>
      <c r="B25" s="153"/>
      <c r="C25" s="153"/>
      <c r="D25" s="153"/>
      <c r="E25" s="153"/>
      <c r="F25" s="153"/>
      <c r="G25" s="153"/>
    </row>
    <row r="26" spans="1:7" ht="12.75">
      <c r="A26" s="153"/>
      <c r="B26" s="153"/>
      <c r="C26" s="123"/>
      <c r="D26" s="123"/>
      <c r="E26" s="123"/>
      <c r="F26" s="123"/>
      <c r="G26" s="153"/>
    </row>
    <row r="27" spans="1:7" ht="13.5">
      <c r="A27" s="153"/>
      <c r="B27" s="153"/>
      <c r="C27" s="174"/>
      <c r="D27" s="175" t="s">
        <v>178</v>
      </c>
      <c r="E27" s="175"/>
      <c r="F27" s="174"/>
      <c r="G27" s="153"/>
    </row>
    <row r="28" spans="3:6" ht="13.5">
      <c r="C28" s="129"/>
      <c r="D28" s="130"/>
      <c r="E28" s="130"/>
      <c r="F28" s="129"/>
    </row>
    <row r="29" spans="3:6" ht="13.5">
      <c r="C29" s="129"/>
      <c r="D29" s="130"/>
      <c r="E29" s="130"/>
      <c r="F29" s="129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SheetLayoutView="100" workbookViewId="0" topLeftCell="A124">
      <selection activeCell="E146" sqref="E146"/>
    </sheetView>
  </sheetViews>
  <sheetFormatPr defaultColWidth="9.00390625" defaultRowHeight="12.75"/>
  <cols>
    <col min="1" max="1" width="9.00390625" style="266" customWidth="1"/>
    <col min="2" max="2" width="75.875" style="266" customWidth="1"/>
    <col min="3" max="3" width="15.50390625" style="267" customWidth="1"/>
    <col min="4" max="5" width="15.50390625" style="266" customWidth="1"/>
    <col min="6" max="6" width="9.00390625" style="32" customWidth="1"/>
    <col min="7" max="16384" width="9.375" style="32" customWidth="1"/>
  </cols>
  <sheetData>
    <row r="1" spans="1:5" ht="14.25" customHeight="1">
      <c r="A1" s="456"/>
      <c r="B1" s="456"/>
      <c r="C1" s="460"/>
      <c r="D1" s="456"/>
      <c r="E1" s="484" t="str">
        <f>CONCATENATE("1. tájékoztató tábla ",ALAPADATOK!A7," ",ALAPADATOK!B7," ",ALAPADATOK!C7," ",ALAPADATOK!D7," ",ALAPADATOK!E7," ",ALAPADATOK!F7," ",ALAPADATOK!G7," ",ALAPADATOK!H7)</f>
        <v>1. tájékoztató tábla a … / 2021 ( … ) önkormányzati rendelethez</v>
      </c>
    </row>
    <row r="2" spans="1:5" ht="15.75">
      <c r="A2" s="625" t="str">
        <f>CONCATENATE(ALAPADATOK!A3)</f>
        <v>BÁTOR KÖZSÉGI ÖNKORMÁNYZAT</v>
      </c>
      <c r="B2" s="625"/>
      <c r="C2" s="626"/>
      <c r="D2" s="625"/>
      <c r="E2" s="625"/>
    </row>
    <row r="3" spans="1:5" ht="15.75">
      <c r="A3" s="625" t="str">
        <f>CONCATENATE("Tájékoztató a ",ALAPADATOK!D7-2,". évi tény, ",ALAPADATOK!D7-1,". évi várható és ",ALAPADATOK!D7,". évi terv adatokról")</f>
        <v>Tájékoztató a 2019. évi tény, 2020. évi várható és 2021. évi terv adatokról</v>
      </c>
      <c r="B3" s="625"/>
      <c r="C3" s="626"/>
      <c r="D3" s="625"/>
      <c r="E3" s="625"/>
    </row>
    <row r="4" spans="1:5" ht="15.75" customHeight="1">
      <c r="A4" s="562" t="s">
        <v>8</v>
      </c>
      <c r="B4" s="562"/>
      <c r="C4" s="562"/>
      <c r="D4" s="562"/>
      <c r="E4" s="562"/>
    </row>
    <row r="5" spans="1:5" ht="15.75" customHeight="1" thickBot="1">
      <c r="A5" s="563" t="s">
        <v>120</v>
      </c>
      <c r="B5" s="563"/>
      <c r="C5" s="460"/>
      <c r="D5" s="485"/>
      <c r="E5" s="494" t="s">
        <v>585</v>
      </c>
    </row>
    <row r="6" spans="1:5" ht="30.75" customHeight="1" thickBot="1">
      <c r="A6" s="461" t="s">
        <v>57</v>
      </c>
      <c r="B6" s="462" t="s">
        <v>10</v>
      </c>
      <c r="C6" s="462" t="str">
        <f>+CONCATENATE(LEFT(KV_ÖSSZEFÜGGÉSEK!A5,4)-2,". évi tény")</f>
        <v>2019. évi tény</v>
      </c>
      <c r="D6" s="495" t="str">
        <f>+CONCATENATE(LEFT(KV_ÖSSZEFÜGGÉSEK!A5,4)-1,". évi várható")</f>
        <v>2020. évi várható</v>
      </c>
      <c r="E6" s="496" t="str">
        <f>+'KV_1.1.sz.mell.'!C8</f>
        <v>2021. évi előirányzat</v>
      </c>
    </row>
    <row r="7" spans="1:5" s="33" customFormat="1" ht="12" customHeight="1" thickBot="1">
      <c r="A7" s="29" t="s">
        <v>423</v>
      </c>
      <c r="B7" s="30" t="s">
        <v>424</v>
      </c>
      <c r="C7" s="30" t="s">
        <v>425</v>
      </c>
      <c r="D7" s="30" t="s">
        <v>427</v>
      </c>
      <c r="E7" s="327" t="s">
        <v>426</v>
      </c>
    </row>
    <row r="8" spans="1:5" s="1" customFormat="1" ht="12" customHeight="1" thickBot="1">
      <c r="A8" s="20" t="s">
        <v>11</v>
      </c>
      <c r="B8" s="21" t="s">
        <v>205</v>
      </c>
      <c r="C8" s="280">
        <f>+C9+C10+C11+C12+C13+C14</f>
        <v>30986426</v>
      </c>
      <c r="D8" s="280">
        <f>+D9+D10+D11+D12+D13+D14</f>
        <v>26709313</v>
      </c>
      <c r="E8" s="178">
        <f>+E9+E10+E11+E12+E13+E14</f>
        <v>24604423</v>
      </c>
    </row>
    <row r="9" spans="1:5" s="1" customFormat="1" ht="12" customHeight="1">
      <c r="A9" s="15" t="s">
        <v>81</v>
      </c>
      <c r="B9" s="295" t="s">
        <v>206</v>
      </c>
      <c r="C9" s="282">
        <v>12379367</v>
      </c>
      <c r="D9" s="282">
        <v>12184710</v>
      </c>
      <c r="E9" s="180">
        <v>12590743</v>
      </c>
    </row>
    <row r="10" spans="1:5" s="1" customFormat="1" ht="12" customHeight="1">
      <c r="A10" s="14" t="s">
        <v>82</v>
      </c>
      <c r="B10" s="296" t="s">
        <v>207</v>
      </c>
      <c r="C10" s="281"/>
      <c r="D10" s="281"/>
      <c r="E10" s="179"/>
    </row>
    <row r="11" spans="1:5" s="1" customFormat="1" ht="12" customHeight="1">
      <c r="A11" s="14" t="s">
        <v>83</v>
      </c>
      <c r="B11" s="296" t="s">
        <v>208</v>
      </c>
      <c r="C11" s="281">
        <v>9103309</v>
      </c>
      <c r="D11" s="281">
        <v>8865453</v>
      </c>
      <c r="E11" s="179">
        <v>9743680</v>
      </c>
    </row>
    <row r="12" spans="1:5" s="1" customFormat="1" ht="12" customHeight="1">
      <c r="A12" s="14" t="s">
        <v>84</v>
      </c>
      <c r="B12" s="296" t="s">
        <v>209</v>
      </c>
      <c r="C12" s="281">
        <v>1800000</v>
      </c>
      <c r="D12" s="281">
        <v>2000000</v>
      </c>
      <c r="E12" s="179">
        <v>2270000</v>
      </c>
    </row>
    <row r="13" spans="1:5" s="1" customFormat="1" ht="12" customHeight="1">
      <c r="A13" s="14" t="s">
        <v>116</v>
      </c>
      <c r="B13" s="191" t="s">
        <v>362</v>
      </c>
      <c r="C13" s="281">
        <v>7703750</v>
      </c>
      <c r="D13" s="281">
        <v>3659150</v>
      </c>
      <c r="E13" s="179"/>
    </row>
    <row r="14" spans="1:5" s="1" customFormat="1" ht="12" customHeight="1" thickBot="1">
      <c r="A14" s="16" t="s">
        <v>85</v>
      </c>
      <c r="B14" s="192" t="s">
        <v>363</v>
      </c>
      <c r="C14" s="281"/>
      <c r="D14" s="281"/>
      <c r="E14" s="179"/>
    </row>
    <row r="15" spans="1:5" s="1" customFormat="1" ht="12" customHeight="1" thickBot="1">
      <c r="A15" s="20" t="s">
        <v>12</v>
      </c>
      <c r="B15" s="190" t="s">
        <v>210</v>
      </c>
      <c r="C15" s="280">
        <f>+C16+C17+C18+C19+C20</f>
        <v>25096750</v>
      </c>
      <c r="D15" s="280">
        <f>+D16+D17+D18+D19+D20</f>
        <v>9253694</v>
      </c>
      <c r="E15" s="178">
        <f>+E16+E17+E18+E19+E20</f>
        <v>8831375</v>
      </c>
    </row>
    <row r="16" spans="1:5" s="1" customFormat="1" ht="12" customHeight="1">
      <c r="A16" s="15" t="s">
        <v>87</v>
      </c>
      <c r="B16" s="295" t="s">
        <v>211</v>
      </c>
      <c r="C16" s="282"/>
      <c r="D16" s="282"/>
      <c r="E16" s="180"/>
    </row>
    <row r="17" spans="1:5" s="1" customFormat="1" ht="12" customHeight="1">
      <c r="A17" s="14" t="s">
        <v>88</v>
      </c>
      <c r="B17" s="296" t="s">
        <v>212</v>
      </c>
      <c r="C17" s="281"/>
      <c r="D17" s="281"/>
      <c r="E17" s="179"/>
    </row>
    <row r="18" spans="1:5" s="1" customFormat="1" ht="12" customHeight="1">
      <c r="A18" s="14" t="s">
        <v>89</v>
      </c>
      <c r="B18" s="296" t="s">
        <v>353</v>
      </c>
      <c r="C18" s="281"/>
      <c r="D18" s="281"/>
      <c r="E18" s="179"/>
    </row>
    <row r="19" spans="1:5" s="1" customFormat="1" ht="12" customHeight="1">
      <c r="A19" s="14" t="s">
        <v>90</v>
      </c>
      <c r="B19" s="296" t="s">
        <v>354</v>
      </c>
      <c r="C19" s="281"/>
      <c r="D19" s="281"/>
      <c r="E19" s="179"/>
    </row>
    <row r="20" spans="1:5" s="1" customFormat="1" ht="12" customHeight="1">
      <c r="A20" s="14" t="s">
        <v>91</v>
      </c>
      <c r="B20" s="296" t="s">
        <v>213</v>
      </c>
      <c r="C20" s="281">
        <v>25096750</v>
      </c>
      <c r="D20" s="281">
        <v>9253694</v>
      </c>
      <c r="E20" s="179">
        <v>8831375</v>
      </c>
    </row>
    <row r="21" spans="1:5" s="1" customFormat="1" ht="12" customHeight="1" thickBot="1">
      <c r="A21" s="16" t="s">
        <v>100</v>
      </c>
      <c r="B21" s="192" t="s">
        <v>214</v>
      </c>
      <c r="C21" s="283"/>
      <c r="D21" s="283"/>
      <c r="E21" s="181"/>
    </row>
    <row r="22" spans="1:5" s="1" customFormat="1" ht="12" customHeight="1" thickBot="1">
      <c r="A22" s="20" t="s">
        <v>13</v>
      </c>
      <c r="B22" s="21" t="s">
        <v>215</v>
      </c>
      <c r="C22" s="280">
        <f>+C23+C24+C25+C26+C27</f>
        <v>0</v>
      </c>
      <c r="D22" s="280">
        <f>+D23+D24+D25+D26+D27</f>
        <v>14442584</v>
      </c>
      <c r="E22" s="178">
        <f>+E23+E24+E25+E26+E27</f>
        <v>12789537</v>
      </c>
    </row>
    <row r="23" spans="1:5" s="1" customFormat="1" ht="12" customHeight="1">
      <c r="A23" s="15" t="s">
        <v>70</v>
      </c>
      <c r="B23" s="295" t="s">
        <v>216</v>
      </c>
      <c r="C23" s="282"/>
      <c r="D23" s="282">
        <v>3736000</v>
      </c>
      <c r="E23" s="180"/>
    </row>
    <row r="24" spans="1:5" s="1" customFormat="1" ht="12" customHeight="1">
      <c r="A24" s="14" t="s">
        <v>71</v>
      </c>
      <c r="B24" s="296" t="s">
        <v>217</v>
      </c>
      <c r="C24" s="281"/>
      <c r="D24" s="281"/>
      <c r="E24" s="179"/>
    </row>
    <row r="25" spans="1:5" s="1" customFormat="1" ht="12" customHeight="1">
      <c r="A25" s="14" t="s">
        <v>72</v>
      </c>
      <c r="B25" s="296" t="s">
        <v>355</v>
      </c>
      <c r="C25" s="281"/>
      <c r="D25" s="281"/>
      <c r="E25" s="179"/>
    </row>
    <row r="26" spans="1:5" s="1" customFormat="1" ht="12" customHeight="1">
      <c r="A26" s="14" t="s">
        <v>73</v>
      </c>
      <c r="B26" s="296" t="s">
        <v>356</v>
      </c>
      <c r="C26" s="281"/>
      <c r="D26" s="281"/>
      <c r="E26" s="179"/>
    </row>
    <row r="27" spans="1:5" s="1" customFormat="1" ht="12" customHeight="1">
      <c r="A27" s="14" t="s">
        <v>130</v>
      </c>
      <c r="B27" s="296" t="s">
        <v>218</v>
      </c>
      <c r="C27" s="281"/>
      <c r="D27" s="281">
        <v>10706584</v>
      </c>
      <c r="E27" s="179">
        <v>12789537</v>
      </c>
    </row>
    <row r="28" spans="1:5" s="1" customFormat="1" ht="12" customHeight="1" thickBot="1">
      <c r="A28" s="16" t="s">
        <v>131</v>
      </c>
      <c r="B28" s="297" t="s">
        <v>219</v>
      </c>
      <c r="C28" s="283"/>
      <c r="D28" s="283"/>
      <c r="E28" s="181"/>
    </row>
    <row r="29" spans="1:5" s="1" customFormat="1" ht="12" customHeight="1" thickBot="1">
      <c r="A29" s="20" t="s">
        <v>132</v>
      </c>
      <c r="B29" s="21" t="s">
        <v>220</v>
      </c>
      <c r="C29" s="287">
        <f>SUM(C30:C36)</f>
        <v>11688025</v>
      </c>
      <c r="D29" s="287">
        <f>SUM(D30:D36)</f>
        <v>5921023</v>
      </c>
      <c r="E29" s="326">
        <f>SUM(E30:E36)</f>
        <v>6600000</v>
      </c>
    </row>
    <row r="30" spans="1:5" s="1" customFormat="1" ht="12" customHeight="1">
      <c r="A30" s="15" t="s">
        <v>221</v>
      </c>
      <c r="B30" s="295" t="str">
        <f>'KV_1.1.sz.mell.'!B32</f>
        <v>Építményadó</v>
      </c>
      <c r="C30" s="282"/>
      <c r="D30" s="282"/>
      <c r="E30" s="196"/>
    </row>
    <row r="31" spans="1:5" s="1" customFormat="1" ht="12" customHeight="1">
      <c r="A31" s="14" t="s">
        <v>222</v>
      </c>
      <c r="B31" s="295" t="str">
        <f>'KV_1.1.sz.mell.'!B33</f>
        <v>Idegenforgalmi adó</v>
      </c>
      <c r="C31" s="281"/>
      <c r="D31" s="281"/>
      <c r="E31" s="197"/>
    </row>
    <row r="32" spans="1:5" s="1" customFormat="1" ht="12" customHeight="1">
      <c r="A32" s="14" t="s">
        <v>223</v>
      </c>
      <c r="B32" s="295" t="str">
        <f>'KV_1.1.sz.mell.'!B34</f>
        <v>Iparűzési adó</v>
      </c>
      <c r="C32" s="281">
        <v>8914701</v>
      </c>
      <c r="D32" s="281">
        <v>4148773</v>
      </c>
      <c r="E32" s="197">
        <v>5000000</v>
      </c>
    </row>
    <row r="33" spans="1:5" s="1" customFormat="1" ht="12" customHeight="1">
      <c r="A33" s="14" t="s">
        <v>224</v>
      </c>
      <c r="B33" s="295" t="str">
        <f>'KV_1.1.sz.mell.'!B35</f>
        <v>Talajterhelési díj</v>
      </c>
      <c r="C33" s="281">
        <v>332492</v>
      </c>
      <c r="D33" s="281"/>
      <c r="E33" s="197"/>
    </row>
    <row r="34" spans="1:5" s="1" customFormat="1" ht="12" customHeight="1">
      <c r="A34" s="14" t="s">
        <v>467</v>
      </c>
      <c r="B34" s="295" t="str">
        <f>'KV_1.1.sz.mell.'!B36</f>
        <v>Gépjárműadó</v>
      </c>
      <c r="C34" s="281">
        <v>782474</v>
      </c>
      <c r="D34" s="281">
        <v>0</v>
      </c>
      <c r="E34" s="197"/>
    </row>
    <row r="35" spans="1:5" s="1" customFormat="1" ht="12" customHeight="1">
      <c r="A35" s="14" t="s">
        <v>468</v>
      </c>
      <c r="B35" s="295" t="str">
        <f>'KV_1.1.sz.mell.'!B37</f>
        <v>Egyéb közhatalmi bevételek</v>
      </c>
      <c r="C35" s="281">
        <v>66358</v>
      </c>
      <c r="D35" s="281">
        <v>139483</v>
      </c>
      <c r="E35" s="197"/>
    </row>
    <row r="36" spans="1:5" s="1" customFormat="1" ht="12" customHeight="1" thickBot="1">
      <c r="A36" s="16" t="s">
        <v>469</v>
      </c>
      <c r="B36" s="295" t="str">
        <f>'KV_1.1.sz.mell.'!B38</f>
        <v>Kommunális adó</v>
      </c>
      <c r="C36" s="283">
        <v>1592000</v>
      </c>
      <c r="D36" s="283">
        <v>1632767</v>
      </c>
      <c r="E36" s="203">
        <v>1600000</v>
      </c>
    </row>
    <row r="37" spans="1:5" s="1" customFormat="1" ht="12" customHeight="1" thickBot="1">
      <c r="A37" s="20" t="s">
        <v>15</v>
      </c>
      <c r="B37" s="21" t="s">
        <v>364</v>
      </c>
      <c r="C37" s="280">
        <f>SUM(C38:C48)</f>
        <v>1630119</v>
      </c>
      <c r="D37" s="280">
        <f>SUM(D38:D48)</f>
        <v>1379536</v>
      </c>
      <c r="E37" s="178">
        <f>SUM(E38:E48)</f>
        <v>60000</v>
      </c>
    </row>
    <row r="38" spans="1:5" s="1" customFormat="1" ht="12" customHeight="1">
      <c r="A38" s="15" t="s">
        <v>74</v>
      </c>
      <c r="B38" s="295" t="s">
        <v>228</v>
      </c>
      <c r="C38" s="282"/>
      <c r="D38" s="282"/>
      <c r="E38" s="180"/>
    </row>
    <row r="39" spans="1:5" s="1" customFormat="1" ht="12" customHeight="1">
      <c r="A39" s="14" t="s">
        <v>75</v>
      </c>
      <c r="B39" s="296" t="s">
        <v>229</v>
      </c>
      <c r="C39" s="281">
        <v>1469100</v>
      </c>
      <c r="D39" s="281">
        <v>321000</v>
      </c>
      <c r="E39" s="179"/>
    </row>
    <row r="40" spans="1:5" s="1" customFormat="1" ht="12" customHeight="1">
      <c r="A40" s="14" t="s">
        <v>76</v>
      </c>
      <c r="B40" s="296" t="s">
        <v>230</v>
      </c>
      <c r="C40" s="281"/>
      <c r="D40" s="281">
        <v>364750</v>
      </c>
      <c r="E40" s="179"/>
    </row>
    <row r="41" spans="1:5" s="1" customFormat="1" ht="12" customHeight="1">
      <c r="A41" s="14" t="s">
        <v>134</v>
      </c>
      <c r="B41" s="296" t="s">
        <v>231</v>
      </c>
      <c r="C41" s="281">
        <v>29807</v>
      </c>
      <c r="D41" s="281"/>
      <c r="E41" s="179"/>
    </row>
    <row r="42" spans="1:5" s="1" customFormat="1" ht="12" customHeight="1">
      <c r="A42" s="14" t="s">
        <v>135</v>
      </c>
      <c r="B42" s="296" t="s">
        <v>232</v>
      </c>
      <c r="C42" s="281"/>
      <c r="D42" s="281"/>
      <c r="E42" s="179"/>
    </row>
    <row r="43" spans="1:5" s="1" customFormat="1" ht="12" customHeight="1">
      <c r="A43" s="14" t="s">
        <v>136</v>
      </c>
      <c r="B43" s="296" t="s">
        <v>233</v>
      </c>
      <c r="C43" s="281"/>
      <c r="D43" s="281"/>
      <c r="E43" s="179"/>
    </row>
    <row r="44" spans="1:5" s="1" customFormat="1" ht="12" customHeight="1">
      <c r="A44" s="14" t="s">
        <v>137</v>
      </c>
      <c r="B44" s="296" t="s">
        <v>234</v>
      </c>
      <c r="C44" s="281"/>
      <c r="D44" s="281"/>
      <c r="E44" s="179"/>
    </row>
    <row r="45" spans="1:5" s="1" customFormat="1" ht="12" customHeight="1">
      <c r="A45" s="14" t="s">
        <v>138</v>
      </c>
      <c r="B45" s="296" t="s">
        <v>474</v>
      </c>
      <c r="C45" s="281">
        <v>17</v>
      </c>
      <c r="D45" s="281">
        <v>16</v>
      </c>
      <c r="E45" s="179"/>
    </row>
    <row r="46" spans="1:5" s="1" customFormat="1" ht="12" customHeight="1">
      <c r="A46" s="14" t="s">
        <v>226</v>
      </c>
      <c r="B46" s="296" t="s">
        <v>235</v>
      </c>
      <c r="C46" s="284"/>
      <c r="D46" s="284"/>
      <c r="E46" s="182"/>
    </row>
    <row r="47" spans="1:5" s="1" customFormat="1" ht="12" customHeight="1">
      <c r="A47" s="16" t="s">
        <v>227</v>
      </c>
      <c r="B47" s="297" t="s">
        <v>366</v>
      </c>
      <c r="C47" s="285"/>
      <c r="D47" s="285"/>
      <c r="E47" s="183"/>
    </row>
    <row r="48" spans="1:5" s="1" customFormat="1" ht="12" customHeight="1" thickBot="1">
      <c r="A48" s="16" t="s">
        <v>365</v>
      </c>
      <c r="B48" s="192" t="s">
        <v>236</v>
      </c>
      <c r="C48" s="285">
        <v>131195</v>
      </c>
      <c r="D48" s="285">
        <v>693770</v>
      </c>
      <c r="E48" s="183">
        <v>60000</v>
      </c>
    </row>
    <row r="49" spans="1:5" s="1" customFormat="1" ht="12" customHeight="1" thickBot="1">
      <c r="A49" s="20" t="s">
        <v>16</v>
      </c>
      <c r="B49" s="21" t="s">
        <v>237</v>
      </c>
      <c r="C49" s="280">
        <f>SUM(C50:C54)</f>
        <v>240000</v>
      </c>
      <c r="D49" s="280">
        <f>SUM(D50:D54)</f>
        <v>3540000</v>
      </c>
      <c r="E49" s="178">
        <f>SUM(E50:E54)</f>
        <v>0</v>
      </c>
    </row>
    <row r="50" spans="1:5" s="1" customFormat="1" ht="12" customHeight="1">
      <c r="A50" s="15" t="s">
        <v>77</v>
      </c>
      <c r="B50" s="295" t="s">
        <v>241</v>
      </c>
      <c r="C50" s="330"/>
      <c r="D50" s="330"/>
      <c r="E50" s="189"/>
    </row>
    <row r="51" spans="1:5" s="1" customFormat="1" ht="12" customHeight="1">
      <c r="A51" s="14" t="s">
        <v>78</v>
      </c>
      <c r="B51" s="296" t="s">
        <v>242</v>
      </c>
      <c r="C51" s="284">
        <v>240000</v>
      </c>
      <c r="D51" s="284">
        <v>3540000</v>
      </c>
      <c r="E51" s="182"/>
    </row>
    <row r="52" spans="1:5" s="1" customFormat="1" ht="12" customHeight="1">
      <c r="A52" s="14" t="s">
        <v>238</v>
      </c>
      <c r="B52" s="296" t="s">
        <v>243</v>
      </c>
      <c r="C52" s="284"/>
      <c r="D52" s="284"/>
      <c r="E52" s="182"/>
    </row>
    <row r="53" spans="1:5" s="1" customFormat="1" ht="12" customHeight="1">
      <c r="A53" s="14" t="s">
        <v>239</v>
      </c>
      <c r="B53" s="296" t="s">
        <v>244</v>
      </c>
      <c r="C53" s="284"/>
      <c r="D53" s="284"/>
      <c r="E53" s="182"/>
    </row>
    <row r="54" spans="1:5" s="1" customFormat="1" ht="12" customHeight="1" thickBot="1">
      <c r="A54" s="16" t="s">
        <v>240</v>
      </c>
      <c r="B54" s="192" t="s">
        <v>245</v>
      </c>
      <c r="C54" s="285"/>
      <c r="D54" s="285"/>
      <c r="E54" s="183"/>
    </row>
    <row r="55" spans="1:5" s="1" customFormat="1" ht="12" customHeight="1" thickBot="1">
      <c r="A55" s="20" t="s">
        <v>139</v>
      </c>
      <c r="B55" s="21" t="s">
        <v>246</v>
      </c>
      <c r="C55" s="280">
        <f>SUM(C56:C58)</f>
        <v>0</v>
      </c>
      <c r="D55" s="280">
        <f>SUM(D56:D58)</f>
        <v>21900</v>
      </c>
      <c r="E55" s="178">
        <f>SUM(E56:E58)</f>
        <v>0</v>
      </c>
    </row>
    <row r="56" spans="1:5" s="1" customFormat="1" ht="12" customHeight="1">
      <c r="A56" s="15" t="s">
        <v>79</v>
      </c>
      <c r="B56" s="295" t="s">
        <v>247</v>
      </c>
      <c r="C56" s="282"/>
      <c r="D56" s="282"/>
      <c r="E56" s="180"/>
    </row>
    <row r="57" spans="1:5" s="1" customFormat="1" ht="12" customHeight="1">
      <c r="A57" s="14" t="s">
        <v>80</v>
      </c>
      <c r="B57" s="296" t="s">
        <v>357</v>
      </c>
      <c r="C57" s="281"/>
      <c r="D57" s="281">
        <v>21900</v>
      </c>
      <c r="E57" s="179"/>
    </row>
    <row r="58" spans="1:5" s="1" customFormat="1" ht="12" customHeight="1">
      <c r="A58" s="14" t="s">
        <v>250</v>
      </c>
      <c r="B58" s="296" t="s">
        <v>248</v>
      </c>
      <c r="C58" s="281"/>
      <c r="D58" s="281"/>
      <c r="E58" s="179"/>
    </row>
    <row r="59" spans="1:5" s="1" customFormat="1" ht="12" customHeight="1" thickBot="1">
      <c r="A59" s="16" t="s">
        <v>251</v>
      </c>
      <c r="B59" s="192" t="s">
        <v>249</v>
      </c>
      <c r="C59" s="283"/>
      <c r="D59" s="283"/>
      <c r="E59" s="181"/>
    </row>
    <row r="60" spans="1:5" s="1" customFormat="1" ht="12" customHeight="1" thickBot="1">
      <c r="A60" s="20" t="s">
        <v>18</v>
      </c>
      <c r="B60" s="190" t="s">
        <v>252</v>
      </c>
      <c r="C60" s="280">
        <f>SUM(C61:C63)</f>
        <v>0</v>
      </c>
      <c r="D60" s="280">
        <f>SUM(D61:D63)</f>
        <v>0</v>
      </c>
      <c r="E60" s="178">
        <f>SUM(E61:E63)</f>
        <v>0</v>
      </c>
    </row>
    <row r="61" spans="1:5" s="1" customFormat="1" ht="12" customHeight="1">
      <c r="A61" s="15" t="s">
        <v>140</v>
      </c>
      <c r="B61" s="295" t="s">
        <v>254</v>
      </c>
      <c r="C61" s="284"/>
      <c r="D61" s="284"/>
      <c r="E61" s="182"/>
    </row>
    <row r="62" spans="1:5" s="1" customFormat="1" ht="12" customHeight="1">
      <c r="A62" s="14" t="s">
        <v>141</v>
      </c>
      <c r="B62" s="296" t="s">
        <v>358</v>
      </c>
      <c r="C62" s="284"/>
      <c r="D62" s="284"/>
      <c r="E62" s="182"/>
    </row>
    <row r="63" spans="1:5" s="1" customFormat="1" ht="12" customHeight="1">
      <c r="A63" s="14" t="s">
        <v>184</v>
      </c>
      <c r="B63" s="296" t="s">
        <v>255</v>
      </c>
      <c r="C63" s="284"/>
      <c r="D63" s="284"/>
      <c r="E63" s="182"/>
    </row>
    <row r="64" spans="1:5" s="1" customFormat="1" ht="12" customHeight="1" thickBot="1">
      <c r="A64" s="16" t="s">
        <v>253</v>
      </c>
      <c r="B64" s="192" t="s">
        <v>256</v>
      </c>
      <c r="C64" s="284"/>
      <c r="D64" s="284"/>
      <c r="E64" s="182"/>
    </row>
    <row r="65" spans="1:5" s="1" customFormat="1" ht="12" customHeight="1" thickBot="1">
      <c r="A65" s="352" t="s">
        <v>406</v>
      </c>
      <c r="B65" s="21" t="s">
        <v>257</v>
      </c>
      <c r="C65" s="287">
        <f>+C8+C15+C22+C29+C37+C49+C55+C60</f>
        <v>69641320</v>
      </c>
      <c r="D65" s="287">
        <f>+D8+D15+D22+D29+D37+D49+D55+D60</f>
        <v>61268050</v>
      </c>
      <c r="E65" s="326">
        <f>+E8+E15+E22+E29+E37+E49+E55+E60</f>
        <v>52885335</v>
      </c>
    </row>
    <row r="66" spans="1:5" s="1" customFormat="1" ht="12" customHeight="1" thickBot="1">
      <c r="A66" s="331" t="s">
        <v>258</v>
      </c>
      <c r="B66" s="190" t="s">
        <v>458</v>
      </c>
      <c r="C66" s="280">
        <f>SUM(C67:C69)</f>
        <v>0</v>
      </c>
      <c r="D66" s="280">
        <f>SUM(D67:D69)</f>
        <v>0</v>
      </c>
      <c r="E66" s="178">
        <f>SUM(E67:E69)</f>
        <v>0</v>
      </c>
    </row>
    <row r="67" spans="1:5" s="1" customFormat="1" ht="12" customHeight="1">
      <c r="A67" s="15" t="s">
        <v>287</v>
      </c>
      <c r="B67" s="295" t="s">
        <v>260</v>
      </c>
      <c r="C67" s="284"/>
      <c r="D67" s="284"/>
      <c r="E67" s="182"/>
    </row>
    <row r="68" spans="1:5" s="1" customFormat="1" ht="12" customHeight="1">
      <c r="A68" s="14" t="s">
        <v>296</v>
      </c>
      <c r="B68" s="296" t="s">
        <v>261</v>
      </c>
      <c r="C68" s="284"/>
      <c r="D68" s="284"/>
      <c r="E68" s="182"/>
    </row>
    <row r="69" spans="1:5" s="1" customFormat="1" ht="12" customHeight="1" thickBot="1">
      <c r="A69" s="16" t="s">
        <v>297</v>
      </c>
      <c r="B69" s="346" t="s">
        <v>391</v>
      </c>
      <c r="C69" s="284"/>
      <c r="D69" s="284"/>
      <c r="E69" s="182"/>
    </row>
    <row r="70" spans="1:5" s="1" customFormat="1" ht="12" customHeight="1" thickBot="1">
      <c r="A70" s="331" t="s">
        <v>263</v>
      </c>
      <c r="B70" s="190" t="s">
        <v>264</v>
      </c>
      <c r="C70" s="280">
        <f>SUM(C71:C74)</f>
        <v>0</v>
      </c>
      <c r="D70" s="280">
        <f>SUM(D71:D74)</f>
        <v>0</v>
      </c>
      <c r="E70" s="178">
        <f>SUM(E71:E74)</f>
        <v>0</v>
      </c>
    </row>
    <row r="71" spans="1:5" s="1" customFormat="1" ht="12" customHeight="1">
      <c r="A71" s="15" t="s">
        <v>117</v>
      </c>
      <c r="B71" s="398" t="s">
        <v>265</v>
      </c>
      <c r="C71" s="284"/>
      <c r="D71" s="284"/>
      <c r="E71" s="182"/>
    </row>
    <row r="72" spans="1:7" s="1" customFormat="1" ht="13.5" customHeight="1">
      <c r="A72" s="14" t="s">
        <v>118</v>
      </c>
      <c r="B72" s="398" t="s">
        <v>485</v>
      </c>
      <c r="C72" s="284"/>
      <c r="D72" s="284"/>
      <c r="E72" s="182"/>
      <c r="G72" s="34"/>
    </row>
    <row r="73" spans="1:5" s="1" customFormat="1" ht="12" customHeight="1">
      <c r="A73" s="14" t="s">
        <v>288</v>
      </c>
      <c r="B73" s="398" t="s">
        <v>266</v>
      </c>
      <c r="C73" s="284"/>
      <c r="D73" s="284"/>
      <c r="E73" s="182"/>
    </row>
    <row r="74" spans="1:5" s="1" customFormat="1" ht="12" customHeight="1" thickBot="1">
      <c r="A74" s="16" t="s">
        <v>289</v>
      </c>
      <c r="B74" s="399" t="s">
        <v>486</v>
      </c>
      <c r="C74" s="284"/>
      <c r="D74" s="284"/>
      <c r="E74" s="182"/>
    </row>
    <row r="75" spans="1:5" s="1" customFormat="1" ht="12" customHeight="1" thickBot="1">
      <c r="A75" s="331" t="s">
        <v>267</v>
      </c>
      <c r="B75" s="190" t="s">
        <v>268</v>
      </c>
      <c r="C75" s="280">
        <f>SUM(C76:C77)</f>
        <v>76739458</v>
      </c>
      <c r="D75" s="280">
        <f>SUM(D76:D77)</f>
        <v>48466174</v>
      </c>
      <c r="E75" s="178">
        <f>SUM(E76:E77)</f>
        <v>33247859</v>
      </c>
    </row>
    <row r="76" spans="1:5" s="1" customFormat="1" ht="12" customHeight="1">
      <c r="A76" s="15" t="s">
        <v>290</v>
      </c>
      <c r="B76" s="295" t="s">
        <v>269</v>
      </c>
      <c r="C76" s="284">
        <v>76739458</v>
      </c>
      <c r="D76" s="284">
        <v>48466174</v>
      </c>
      <c r="E76" s="182">
        <v>33247859</v>
      </c>
    </row>
    <row r="77" spans="1:5" s="1" customFormat="1" ht="12" customHeight="1" thickBot="1">
      <c r="A77" s="16" t="s">
        <v>291</v>
      </c>
      <c r="B77" s="192" t="s">
        <v>270</v>
      </c>
      <c r="C77" s="284"/>
      <c r="D77" s="284"/>
      <c r="E77" s="182"/>
    </row>
    <row r="78" spans="1:5" s="1" customFormat="1" ht="12" customHeight="1" thickBot="1">
      <c r="A78" s="331" t="s">
        <v>271</v>
      </c>
      <c r="B78" s="190" t="s">
        <v>272</v>
      </c>
      <c r="C78" s="280">
        <f>SUM(C79:C81)</f>
        <v>1209430</v>
      </c>
      <c r="D78" s="280">
        <f>SUM(D79:D81)</f>
        <v>1205457</v>
      </c>
      <c r="E78" s="178">
        <f>SUM(E79:E81)</f>
        <v>0</v>
      </c>
    </row>
    <row r="79" spans="1:5" s="1" customFormat="1" ht="12" customHeight="1">
      <c r="A79" s="15" t="s">
        <v>292</v>
      </c>
      <c r="B79" s="295" t="s">
        <v>273</v>
      </c>
      <c r="C79" s="284">
        <v>1209430</v>
      </c>
      <c r="D79" s="284">
        <v>1205457</v>
      </c>
      <c r="E79" s="182"/>
    </row>
    <row r="80" spans="1:5" s="1" customFormat="1" ht="12" customHeight="1">
      <c r="A80" s="14" t="s">
        <v>293</v>
      </c>
      <c r="B80" s="296" t="s">
        <v>274</v>
      </c>
      <c r="C80" s="284"/>
      <c r="D80" s="284"/>
      <c r="E80" s="182"/>
    </row>
    <row r="81" spans="1:5" s="1" customFormat="1" ht="12" customHeight="1" thickBot="1">
      <c r="A81" s="16" t="s">
        <v>294</v>
      </c>
      <c r="B81" s="192" t="s">
        <v>487</v>
      </c>
      <c r="C81" s="284"/>
      <c r="D81" s="284"/>
      <c r="E81" s="182"/>
    </row>
    <row r="82" spans="1:5" s="1" customFormat="1" ht="12" customHeight="1" thickBot="1">
      <c r="A82" s="331" t="s">
        <v>275</v>
      </c>
      <c r="B82" s="190" t="s">
        <v>295</v>
      </c>
      <c r="C82" s="280">
        <f>SUM(C83:C86)</f>
        <v>0</v>
      </c>
      <c r="D82" s="280">
        <f>SUM(D83:D86)</f>
        <v>0</v>
      </c>
      <c r="E82" s="178">
        <f>SUM(E83:E86)</f>
        <v>0</v>
      </c>
    </row>
    <row r="83" spans="1:5" s="1" customFormat="1" ht="12" customHeight="1">
      <c r="A83" s="299" t="s">
        <v>276</v>
      </c>
      <c r="B83" s="295" t="s">
        <v>277</v>
      </c>
      <c r="C83" s="284"/>
      <c r="D83" s="284"/>
      <c r="E83" s="182"/>
    </row>
    <row r="84" spans="1:5" s="1" customFormat="1" ht="12" customHeight="1">
      <c r="A84" s="300" t="s">
        <v>278</v>
      </c>
      <c r="B84" s="296" t="s">
        <v>279</v>
      </c>
      <c r="C84" s="284"/>
      <c r="D84" s="284"/>
      <c r="E84" s="182"/>
    </row>
    <row r="85" spans="1:5" s="1" customFormat="1" ht="12" customHeight="1">
      <c r="A85" s="300" t="s">
        <v>280</v>
      </c>
      <c r="B85" s="296" t="s">
        <v>281</v>
      </c>
      <c r="C85" s="284"/>
      <c r="D85" s="284"/>
      <c r="E85" s="182"/>
    </row>
    <row r="86" spans="1:5" s="1" customFormat="1" ht="12" customHeight="1" thickBot="1">
      <c r="A86" s="301" t="s">
        <v>282</v>
      </c>
      <c r="B86" s="192" t="s">
        <v>283</v>
      </c>
      <c r="C86" s="284"/>
      <c r="D86" s="284"/>
      <c r="E86" s="182"/>
    </row>
    <row r="87" spans="1:5" s="1" customFormat="1" ht="12" customHeight="1" thickBot="1">
      <c r="A87" s="331" t="s">
        <v>284</v>
      </c>
      <c r="B87" s="190" t="s">
        <v>405</v>
      </c>
      <c r="C87" s="333"/>
      <c r="D87" s="333"/>
      <c r="E87" s="334"/>
    </row>
    <row r="88" spans="1:5" s="1" customFormat="1" ht="12" customHeight="1" thickBot="1">
      <c r="A88" s="331" t="s">
        <v>286</v>
      </c>
      <c r="B88" s="190" t="s">
        <v>285</v>
      </c>
      <c r="C88" s="333"/>
      <c r="D88" s="333"/>
      <c r="E88" s="334"/>
    </row>
    <row r="89" spans="1:5" s="1" customFormat="1" ht="12" customHeight="1" thickBot="1">
      <c r="A89" s="331" t="s">
        <v>298</v>
      </c>
      <c r="B89" s="302" t="s">
        <v>408</v>
      </c>
      <c r="C89" s="287">
        <f>+C66+C70+C75+C78+C82+C88+C87</f>
        <v>77948888</v>
      </c>
      <c r="D89" s="287">
        <f>+D66+D70+D75+D78+D82+D88+D87</f>
        <v>49671631</v>
      </c>
      <c r="E89" s="326">
        <f>+E66+E70+E75+E78+E82+E88+E87</f>
        <v>33247859</v>
      </c>
    </row>
    <row r="90" spans="1:5" s="1" customFormat="1" ht="12" customHeight="1" thickBot="1">
      <c r="A90" s="332" t="s">
        <v>407</v>
      </c>
      <c r="B90" s="303" t="s">
        <v>409</v>
      </c>
      <c r="C90" s="287">
        <f>+C65+C89</f>
        <v>147590208</v>
      </c>
      <c r="D90" s="287">
        <f>+D65+D89</f>
        <v>110939681</v>
      </c>
      <c r="E90" s="326">
        <f>+E65+E89</f>
        <v>86133194</v>
      </c>
    </row>
    <row r="91" spans="1:5" s="1" customFormat="1" ht="12" customHeight="1">
      <c r="A91" s="258"/>
      <c r="B91" s="259"/>
      <c r="C91" s="260"/>
      <c r="D91" s="261"/>
      <c r="E91" s="262"/>
    </row>
    <row r="92" spans="1:5" s="1" customFormat="1" ht="12" customHeight="1">
      <c r="A92" s="567" t="s">
        <v>39</v>
      </c>
      <c r="B92" s="567"/>
      <c r="C92" s="567"/>
      <c r="D92" s="567"/>
      <c r="E92" s="567"/>
    </row>
    <row r="93" spans="1:5" s="1" customFormat="1" ht="12" customHeight="1" thickBot="1">
      <c r="A93" s="564" t="s">
        <v>121</v>
      </c>
      <c r="B93" s="564"/>
      <c r="C93" s="267"/>
      <c r="D93" s="104"/>
      <c r="E93" s="205" t="str">
        <f>E5</f>
        <v>Forintban</v>
      </c>
    </row>
    <row r="94" spans="1:6" s="1" customFormat="1" ht="24" customHeight="1" thickBot="1">
      <c r="A94" s="23" t="s">
        <v>9</v>
      </c>
      <c r="B94" s="24" t="s">
        <v>40</v>
      </c>
      <c r="C94" s="24" t="str">
        <f>+C6</f>
        <v>2019. évi tény</v>
      </c>
      <c r="D94" s="24" t="str">
        <f>+D6</f>
        <v>2020. évi várható</v>
      </c>
      <c r="E94" s="121" t="str">
        <f>+E6</f>
        <v>2021. évi előirányzat</v>
      </c>
      <c r="F94" s="111"/>
    </row>
    <row r="95" spans="1:6" s="1" customFormat="1" ht="12" customHeight="1" thickBot="1">
      <c r="A95" s="29" t="s">
        <v>423</v>
      </c>
      <c r="B95" s="30" t="s">
        <v>424</v>
      </c>
      <c r="C95" s="30" t="s">
        <v>425</v>
      </c>
      <c r="D95" s="30" t="s">
        <v>427</v>
      </c>
      <c r="E95" s="327" t="s">
        <v>426</v>
      </c>
      <c r="F95" s="111"/>
    </row>
    <row r="96" spans="1:6" s="1" customFormat="1" ht="15" customHeight="1" thickBot="1">
      <c r="A96" s="22" t="s">
        <v>11</v>
      </c>
      <c r="B96" s="28" t="s">
        <v>367</v>
      </c>
      <c r="C96" s="279">
        <f>C97+C98+C99+C100+C101+C114</f>
        <v>65597948</v>
      </c>
      <c r="D96" s="279">
        <f>D97+D98+D99+D100+D101+D114</f>
        <v>42007326</v>
      </c>
      <c r="E96" s="355">
        <f>E97+E98+E99+E100+E101+E114</f>
        <v>51204320</v>
      </c>
      <c r="F96" s="111"/>
    </row>
    <row r="97" spans="1:5" s="1" customFormat="1" ht="12.75" customHeight="1">
      <c r="A97" s="17" t="s">
        <v>81</v>
      </c>
      <c r="B97" s="10" t="s">
        <v>41</v>
      </c>
      <c r="C97" s="362">
        <v>14791224</v>
      </c>
      <c r="D97" s="362">
        <v>14698348</v>
      </c>
      <c r="E97" s="356">
        <v>12782506</v>
      </c>
    </row>
    <row r="98" spans="1:5" ht="16.5" customHeight="1">
      <c r="A98" s="14" t="s">
        <v>82</v>
      </c>
      <c r="B98" s="8" t="s">
        <v>142</v>
      </c>
      <c r="C98" s="281">
        <v>2296738</v>
      </c>
      <c r="D98" s="281">
        <v>1918529</v>
      </c>
      <c r="E98" s="179">
        <v>2131158</v>
      </c>
    </row>
    <row r="99" spans="1:5" ht="15.75">
      <c r="A99" s="14" t="s">
        <v>83</v>
      </c>
      <c r="B99" s="8" t="s">
        <v>110</v>
      </c>
      <c r="C99" s="283">
        <v>37372683</v>
      </c>
      <c r="D99" s="283">
        <v>18199926</v>
      </c>
      <c r="E99" s="181">
        <v>17898256</v>
      </c>
    </row>
    <row r="100" spans="1:5" s="33" customFormat="1" ht="12" customHeight="1">
      <c r="A100" s="14" t="s">
        <v>84</v>
      </c>
      <c r="B100" s="11" t="s">
        <v>143</v>
      </c>
      <c r="C100" s="283">
        <v>3162005</v>
      </c>
      <c r="D100" s="283">
        <v>2725000</v>
      </c>
      <c r="E100" s="181">
        <v>3706000</v>
      </c>
    </row>
    <row r="101" spans="1:5" ht="12" customHeight="1">
      <c r="A101" s="14" t="s">
        <v>95</v>
      </c>
      <c r="B101" s="19" t="s">
        <v>144</v>
      </c>
      <c r="C101" s="283">
        <v>7975298</v>
      </c>
      <c r="D101" s="283">
        <v>4465523</v>
      </c>
      <c r="E101" s="181">
        <v>1614842</v>
      </c>
    </row>
    <row r="102" spans="1:5" ht="12" customHeight="1">
      <c r="A102" s="14" t="s">
        <v>85</v>
      </c>
      <c r="B102" s="8" t="s">
        <v>372</v>
      </c>
      <c r="C102" s="283"/>
      <c r="D102" s="283">
        <v>31530</v>
      </c>
      <c r="E102" s="181"/>
    </row>
    <row r="103" spans="1:5" ht="12" customHeight="1">
      <c r="A103" s="14" t="s">
        <v>86</v>
      </c>
      <c r="B103" s="107" t="s">
        <v>371</v>
      </c>
      <c r="C103" s="283"/>
      <c r="D103" s="283"/>
      <c r="E103" s="181"/>
    </row>
    <row r="104" spans="1:5" ht="12" customHeight="1">
      <c r="A104" s="14" t="s">
        <v>96</v>
      </c>
      <c r="B104" s="107" t="s">
        <v>370</v>
      </c>
      <c r="C104" s="283"/>
      <c r="D104" s="283"/>
      <c r="E104" s="181"/>
    </row>
    <row r="105" spans="1:5" ht="12" customHeight="1">
      <c r="A105" s="14" t="s">
        <v>97</v>
      </c>
      <c r="B105" s="105" t="s">
        <v>301</v>
      </c>
      <c r="C105" s="283"/>
      <c r="D105" s="283"/>
      <c r="E105" s="181"/>
    </row>
    <row r="106" spans="1:5" ht="12" customHeight="1">
      <c r="A106" s="14" t="s">
        <v>98</v>
      </c>
      <c r="B106" s="106" t="s">
        <v>302</v>
      </c>
      <c r="C106" s="283"/>
      <c r="D106" s="283"/>
      <c r="E106" s="181"/>
    </row>
    <row r="107" spans="1:5" ht="12" customHeight="1">
      <c r="A107" s="14" t="s">
        <v>99</v>
      </c>
      <c r="B107" s="106" t="s">
        <v>303</v>
      </c>
      <c r="C107" s="283"/>
      <c r="D107" s="283"/>
      <c r="E107" s="181"/>
    </row>
    <row r="108" spans="1:5" ht="12" customHeight="1">
      <c r="A108" s="14" t="s">
        <v>101</v>
      </c>
      <c r="B108" s="105" t="s">
        <v>304</v>
      </c>
      <c r="C108" s="283">
        <v>1181225</v>
      </c>
      <c r="D108" s="283">
        <v>1477793</v>
      </c>
      <c r="E108" s="181">
        <v>1374842</v>
      </c>
    </row>
    <row r="109" spans="1:5" ht="12" customHeight="1">
      <c r="A109" s="14" t="s">
        <v>145</v>
      </c>
      <c r="B109" s="105" t="s">
        <v>305</v>
      </c>
      <c r="C109" s="283"/>
      <c r="D109" s="283"/>
      <c r="E109" s="181"/>
    </row>
    <row r="110" spans="1:5" ht="12" customHeight="1">
      <c r="A110" s="14" t="s">
        <v>299</v>
      </c>
      <c r="B110" s="106" t="s">
        <v>306</v>
      </c>
      <c r="C110" s="283"/>
      <c r="D110" s="283"/>
      <c r="E110" s="181"/>
    </row>
    <row r="111" spans="1:5" ht="12" customHeight="1">
      <c r="A111" s="13" t="s">
        <v>300</v>
      </c>
      <c r="B111" s="107" t="s">
        <v>307</v>
      </c>
      <c r="C111" s="283"/>
      <c r="D111" s="283"/>
      <c r="E111" s="181"/>
    </row>
    <row r="112" spans="1:5" ht="12" customHeight="1">
      <c r="A112" s="14" t="s">
        <v>368</v>
      </c>
      <c r="B112" s="107" t="s">
        <v>308</v>
      </c>
      <c r="C112" s="283"/>
      <c r="D112" s="283"/>
      <c r="E112" s="181"/>
    </row>
    <row r="113" spans="1:5" ht="12" customHeight="1">
      <c r="A113" s="16" t="s">
        <v>369</v>
      </c>
      <c r="B113" s="107" t="s">
        <v>309</v>
      </c>
      <c r="C113" s="283">
        <v>6794073</v>
      </c>
      <c r="D113" s="283">
        <v>2956200</v>
      </c>
      <c r="E113" s="181">
        <v>240000</v>
      </c>
    </row>
    <row r="114" spans="1:5" ht="12" customHeight="1">
      <c r="A114" s="14" t="s">
        <v>373</v>
      </c>
      <c r="B114" s="11" t="s">
        <v>42</v>
      </c>
      <c r="C114" s="281"/>
      <c r="D114" s="281"/>
      <c r="E114" s="179">
        <v>13071558</v>
      </c>
    </row>
    <row r="115" spans="1:5" ht="12" customHeight="1">
      <c r="A115" s="14" t="s">
        <v>374</v>
      </c>
      <c r="B115" s="8" t="s">
        <v>376</v>
      </c>
      <c r="C115" s="281"/>
      <c r="D115" s="281"/>
      <c r="E115" s="179"/>
    </row>
    <row r="116" spans="1:5" ht="12" customHeight="1" thickBot="1">
      <c r="A116" s="18" t="s">
        <v>375</v>
      </c>
      <c r="B116" s="350" t="s">
        <v>377</v>
      </c>
      <c r="C116" s="363"/>
      <c r="D116" s="363"/>
      <c r="E116" s="357"/>
    </row>
    <row r="117" spans="1:5" ht="12" customHeight="1" thickBot="1">
      <c r="A117" s="347" t="s">
        <v>12</v>
      </c>
      <c r="B117" s="348" t="s">
        <v>310</v>
      </c>
      <c r="C117" s="364">
        <f>+C118+C120+C122</f>
        <v>17442530</v>
      </c>
      <c r="D117" s="364">
        <f>+D118+D120+D122</f>
        <v>34578502</v>
      </c>
      <c r="E117" s="358">
        <f>+E118+E120+E122</f>
        <v>33944697</v>
      </c>
    </row>
    <row r="118" spans="1:5" ht="12" customHeight="1">
      <c r="A118" s="15" t="s">
        <v>87</v>
      </c>
      <c r="B118" s="8" t="s">
        <v>183</v>
      </c>
      <c r="C118" s="282">
        <v>1528160</v>
      </c>
      <c r="D118" s="282">
        <v>1700458</v>
      </c>
      <c r="E118" s="180">
        <v>31618174</v>
      </c>
    </row>
    <row r="119" spans="1:5" ht="15.75">
      <c r="A119" s="15" t="s">
        <v>88</v>
      </c>
      <c r="B119" s="12" t="s">
        <v>314</v>
      </c>
      <c r="C119" s="282"/>
      <c r="D119" s="282"/>
      <c r="E119" s="180">
        <v>16439230</v>
      </c>
    </row>
    <row r="120" spans="1:5" ht="12" customHeight="1">
      <c r="A120" s="15" t="s">
        <v>89</v>
      </c>
      <c r="B120" s="12" t="s">
        <v>146</v>
      </c>
      <c r="C120" s="281">
        <v>15914370</v>
      </c>
      <c r="D120" s="281">
        <v>32878044</v>
      </c>
      <c r="E120" s="179">
        <v>2326523</v>
      </c>
    </row>
    <row r="121" spans="1:5" ht="12" customHeight="1">
      <c r="A121" s="15" t="s">
        <v>90</v>
      </c>
      <c r="B121" s="12" t="s">
        <v>315</v>
      </c>
      <c r="C121" s="281">
        <v>10959348</v>
      </c>
      <c r="D121" s="281">
        <v>32878044</v>
      </c>
      <c r="E121" s="179"/>
    </row>
    <row r="122" spans="1:5" ht="12" customHeight="1">
      <c r="A122" s="15" t="s">
        <v>91</v>
      </c>
      <c r="B122" s="192" t="s">
        <v>185</v>
      </c>
      <c r="C122" s="281"/>
      <c r="D122" s="281"/>
      <c r="E122" s="179"/>
    </row>
    <row r="123" spans="1:5" ht="12" customHeight="1">
      <c r="A123" s="15" t="s">
        <v>100</v>
      </c>
      <c r="B123" s="191" t="s">
        <v>359</v>
      </c>
      <c r="C123" s="281"/>
      <c r="D123" s="281"/>
      <c r="E123" s="179"/>
    </row>
    <row r="124" spans="1:5" ht="12" customHeight="1">
      <c r="A124" s="15" t="s">
        <v>102</v>
      </c>
      <c r="B124" s="291" t="s">
        <v>320</v>
      </c>
      <c r="C124" s="281"/>
      <c r="D124" s="281"/>
      <c r="E124" s="179"/>
    </row>
    <row r="125" spans="1:5" ht="12" customHeight="1">
      <c r="A125" s="15" t="s">
        <v>147</v>
      </c>
      <c r="B125" s="106" t="s">
        <v>303</v>
      </c>
      <c r="C125" s="281"/>
      <c r="D125" s="281"/>
      <c r="E125" s="179"/>
    </row>
    <row r="126" spans="1:5" ht="12" customHeight="1">
      <c r="A126" s="15" t="s">
        <v>148</v>
      </c>
      <c r="B126" s="106" t="s">
        <v>319</v>
      </c>
      <c r="C126" s="281"/>
      <c r="D126" s="281"/>
      <c r="E126" s="179"/>
    </row>
    <row r="127" spans="1:5" ht="12" customHeight="1">
      <c r="A127" s="15" t="s">
        <v>149</v>
      </c>
      <c r="B127" s="106" t="s">
        <v>318</v>
      </c>
      <c r="C127" s="281"/>
      <c r="D127" s="281"/>
      <c r="E127" s="179"/>
    </row>
    <row r="128" spans="1:5" ht="12" customHeight="1">
      <c r="A128" s="15" t="s">
        <v>311</v>
      </c>
      <c r="B128" s="106" t="s">
        <v>306</v>
      </c>
      <c r="C128" s="281"/>
      <c r="D128" s="281"/>
      <c r="E128" s="179"/>
    </row>
    <row r="129" spans="1:5" ht="12" customHeight="1">
      <c r="A129" s="15" t="s">
        <v>312</v>
      </c>
      <c r="B129" s="106" t="s">
        <v>317</v>
      </c>
      <c r="C129" s="281"/>
      <c r="D129" s="281"/>
      <c r="E129" s="179"/>
    </row>
    <row r="130" spans="1:5" ht="12" customHeight="1" thickBot="1">
      <c r="A130" s="13" t="s">
        <v>313</v>
      </c>
      <c r="B130" s="106" t="s">
        <v>316</v>
      </c>
      <c r="C130" s="283"/>
      <c r="D130" s="283"/>
      <c r="E130" s="181"/>
    </row>
    <row r="131" spans="1:5" ht="12" customHeight="1" thickBot="1">
      <c r="A131" s="20" t="s">
        <v>13</v>
      </c>
      <c r="B131" s="92" t="s">
        <v>378</v>
      </c>
      <c r="C131" s="280">
        <f>+C96+C117</f>
        <v>83040478</v>
      </c>
      <c r="D131" s="280">
        <f>+D96+D117</f>
        <v>76585828</v>
      </c>
      <c r="E131" s="178">
        <f>+E96+E117</f>
        <v>85149017</v>
      </c>
    </row>
    <row r="132" spans="1:5" ht="12" customHeight="1" thickBot="1">
      <c r="A132" s="20" t="s">
        <v>14</v>
      </c>
      <c r="B132" s="92" t="s">
        <v>379</v>
      </c>
      <c r="C132" s="280">
        <f>+C133+C134+C135</f>
        <v>0</v>
      </c>
      <c r="D132" s="280">
        <f>+D133+D134+D135</f>
        <v>0</v>
      </c>
      <c r="E132" s="178">
        <f>+E133+E134+E135</f>
        <v>0</v>
      </c>
    </row>
    <row r="133" spans="1:5" ht="12" customHeight="1">
      <c r="A133" s="15" t="s">
        <v>221</v>
      </c>
      <c r="B133" s="12" t="s">
        <v>386</v>
      </c>
      <c r="C133" s="281"/>
      <c r="D133" s="281"/>
      <c r="E133" s="179"/>
    </row>
    <row r="134" spans="1:5" ht="12" customHeight="1">
      <c r="A134" s="15" t="s">
        <v>222</v>
      </c>
      <c r="B134" s="12" t="s">
        <v>387</v>
      </c>
      <c r="C134" s="281"/>
      <c r="D134" s="281"/>
      <c r="E134" s="179"/>
    </row>
    <row r="135" spans="1:5" ht="12" customHeight="1" thickBot="1">
      <c r="A135" s="13" t="s">
        <v>223</v>
      </c>
      <c r="B135" s="12" t="s">
        <v>388</v>
      </c>
      <c r="C135" s="281"/>
      <c r="D135" s="281"/>
      <c r="E135" s="179"/>
    </row>
    <row r="136" spans="1:5" ht="12" customHeight="1" thickBot="1">
      <c r="A136" s="20" t="s">
        <v>15</v>
      </c>
      <c r="B136" s="92" t="s">
        <v>380</v>
      </c>
      <c r="C136" s="280">
        <f>SUM(C137:C142)</f>
        <v>0</v>
      </c>
      <c r="D136" s="280">
        <f>SUM(D137:D142)</f>
        <v>0</v>
      </c>
      <c r="E136" s="178">
        <f>SUM(E137:E142)</f>
        <v>0</v>
      </c>
    </row>
    <row r="137" spans="1:5" ht="12" customHeight="1">
      <c r="A137" s="15" t="s">
        <v>74</v>
      </c>
      <c r="B137" s="9" t="s">
        <v>389</v>
      </c>
      <c r="C137" s="281"/>
      <c r="D137" s="281"/>
      <c r="E137" s="179"/>
    </row>
    <row r="138" spans="1:5" ht="12" customHeight="1">
      <c r="A138" s="15" t="s">
        <v>75</v>
      </c>
      <c r="B138" s="9" t="s">
        <v>381</v>
      </c>
      <c r="C138" s="281"/>
      <c r="D138" s="281"/>
      <c r="E138" s="179"/>
    </row>
    <row r="139" spans="1:5" ht="12" customHeight="1">
      <c r="A139" s="15" t="s">
        <v>76</v>
      </c>
      <c r="B139" s="9" t="s">
        <v>382</v>
      </c>
      <c r="C139" s="281"/>
      <c r="D139" s="281"/>
      <c r="E139" s="179"/>
    </row>
    <row r="140" spans="1:5" ht="12" customHeight="1">
      <c r="A140" s="15" t="s">
        <v>134</v>
      </c>
      <c r="B140" s="9" t="s">
        <v>383</v>
      </c>
      <c r="C140" s="281"/>
      <c r="D140" s="281"/>
      <c r="E140" s="179"/>
    </row>
    <row r="141" spans="1:5" ht="12" customHeight="1">
      <c r="A141" s="15" t="s">
        <v>135</v>
      </c>
      <c r="B141" s="9" t="s">
        <v>384</v>
      </c>
      <c r="C141" s="281"/>
      <c r="D141" s="281"/>
      <c r="E141" s="179"/>
    </row>
    <row r="142" spans="1:5" ht="12" customHeight="1" thickBot="1">
      <c r="A142" s="13" t="s">
        <v>136</v>
      </c>
      <c r="B142" s="9" t="s">
        <v>385</v>
      </c>
      <c r="C142" s="281"/>
      <c r="D142" s="281"/>
      <c r="E142" s="179"/>
    </row>
    <row r="143" spans="1:5" ht="12" customHeight="1" thickBot="1">
      <c r="A143" s="20" t="s">
        <v>16</v>
      </c>
      <c r="B143" s="92" t="s">
        <v>393</v>
      </c>
      <c r="C143" s="287">
        <f>+C144+C145+C146+C147</f>
        <v>1192837</v>
      </c>
      <c r="D143" s="287">
        <f>+D144+D145+D146+D147</f>
        <v>1105994</v>
      </c>
      <c r="E143" s="326">
        <f>+E144+E145+E146+E147</f>
        <v>984177</v>
      </c>
    </row>
    <row r="144" spans="1:5" ht="12" customHeight="1">
      <c r="A144" s="15" t="s">
        <v>77</v>
      </c>
      <c r="B144" s="9" t="s">
        <v>321</v>
      </c>
      <c r="C144" s="281"/>
      <c r="D144" s="281"/>
      <c r="E144" s="179"/>
    </row>
    <row r="145" spans="1:5" ht="12" customHeight="1">
      <c r="A145" s="15" t="s">
        <v>78</v>
      </c>
      <c r="B145" s="9" t="s">
        <v>322</v>
      </c>
      <c r="C145" s="281">
        <v>1192837</v>
      </c>
      <c r="D145" s="281">
        <v>1105994</v>
      </c>
      <c r="E145" s="179">
        <v>984177</v>
      </c>
    </row>
    <row r="146" spans="1:5" ht="12" customHeight="1">
      <c r="A146" s="15" t="s">
        <v>238</v>
      </c>
      <c r="B146" s="9" t="s">
        <v>394</v>
      </c>
      <c r="C146" s="281"/>
      <c r="D146" s="281"/>
      <c r="E146" s="179"/>
    </row>
    <row r="147" spans="1:5" ht="12" customHeight="1" thickBot="1">
      <c r="A147" s="13" t="s">
        <v>239</v>
      </c>
      <c r="B147" s="7" t="s">
        <v>340</v>
      </c>
      <c r="C147" s="281"/>
      <c r="D147" s="281"/>
      <c r="E147" s="179"/>
    </row>
    <row r="148" spans="1:5" ht="12" customHeight="1" thickBot="1">
      <c r="A148" s="20" t="s">
        <v>17</v>
      </c>
      <c r="B148" s="92" t="s">
        <v>395</v>
      </c>
      <c r="C148" s="365">
        <f>SUM(C149:C153)</f>
        <v>0</v>
      </c>
      <c r="D148" s="365">
        <f>SUM(D149:D153)</f>
        <v>0</v>
      </c>
      <c r="E148" s="359">
        <f>SUM(E149:E153)</f>
        <v>0</v>
      </c>
    </row>
    <row r="149" spans="1:5" ht="12" customHeight="1">
      <c r="A149" s="15" t="s">
        <v>79</v>
      </c>
      <c r="B149" s="9" t="s">
        <v>390</v>
      </c>
      <c r="C149" s="281"/>
      <c r="D149" s="281"/>
      <c r="E149" s="179"/>
    </row>
    <row r="150" spans="1:5" ht="12" customHeight="1">
      <c r="A150" s="15" t="s">
        <v>80</v>
      </c>
      <c r="B150" s="9" t="s">
        <v>397</v>
      </c>
      <c r="C150" s="281"/>
      <c r="D150" s="281"/>
      <c r="E150" s="179"/>
    </row>
    <row r="151" spans="1:5" ht="12" customHeight="1">
      <c r="A151" s="15" t="s">
        <v>250</v>
      </c>
      <c r="B151" s="9" t="s">
        <v>392</v>
      </c>
      <c r="C151" s="281"/>
      <c r="D151" s="281"/>
      <c r="E151" s="179"/>
    </row>
    <row r="152" spans="1:5" ht="12" customHeight="1">
      <c r="A152" s="15" t="s">
        <v>251</v>
      </c>
      <c r="B152" s="9" t="s">
        <v>398</v>
      </c>
      <c r="C152" s="281"/>
      <c r="D152" s="281"/>
      <c r="E152" s="179"/>
    </row>
    <row r="153" spans="1:5" ht="12" customHeight="1" thickBot="1">
      <c r="A153" s="15" t="s">
        <v>396</v>
      </c>
      <c r="B153" s="9" t="s">
        <v>399</v>
      </c>
      <c r="C153" s="281"/>
      <c r="D153" s="281"/>
      <c r="E153" s="179"/>
    </row>
    <row r="154" spans="1:5" ht="12" customHeight="1" thickBot="1">
      <c r="A154" s="20" t="s">
        <v>18</v>
      </c>
      <c r="B154" s="92" t="s">
        <v>400</v>
      </c>
      <c r="C154" s="366"/>
      <c r="D154" s="366"/>
      <c r="E154" s="360"/>
    </row>
    <row r="155" spans="1:5" ht="12" customHeight="1" thickBot="1">
      <c r="A155" s="20" t="s">
        <v>19</v>
      </c>
      <c r="B155" s="92" t="s">
        <v>401</v>
      </c>
      <c r="C155" s="366"/>
      <c r="D155" s="366"/>
      <c r="E155" s="360"/>
    </row>
    <row r="156" spans="1:6" ht="15" customHeight="1" thickBot="1">
      <c r="A156" s="20" t="s">
        <v>20</v>
      </c>
      <c r="B156" s="92" t="s">
        <v>403</v>
      </c>
      <c r="C156" s="367">
        <f>+C132+C136+C143+C148+C154+C155</f>
        <v>1192837</v>
      </c>
      <c r="D156" s="367">
        <f>+D132+D136+D143+D148+D154+D155</f>
        <v>1105994</v>
      </c>
      <c r="E156" s="361">
        <f>+E132+E136+E143+E148+E154+E155</f>
        <v>984177</v>
      </c>
      <c r="F156" s="93"/>
    </row>
    <row r="157" spans="1:5" s="1" customFormat="1" ht="12.75" customHeight="1" thickBot="1">
      <c r="A157" s="193" t="s">
        <v>21</v>
      </c>
      <c r="B157" s="263" t="s">
        <v>402</v>
      </c>
      <c r="C157" s="367">
        <f>+C131+C156</f>
        <v>84233315</v>
      </c>
      <c r="D157" s="367">
        <f>+D131+D156</f>
        <v>77691822</v>
      </c>
      <c r="E157" s="361">
        <f>+E131+E156</f>
        <v>86133194</v>
      </c>
    </row>
    <row r="158" spans="3:5" ht="15.75">
      <c r="C158" s="266"/>
      <c r="E158" s="480">
        <f>E90-E157</f>
        <v>0</v>
      </c>
    </row>
    <row r="159" ht="15.75">
      <c r="C159" s="266"/>
    </row>
    <row r="160" ht="15.75">
      <c r="C160" s="266"/>
    </row>
    <row r="161" ht="16.5" customHeight="1">
      <c r="C161" s="266"/>
    </row>
    <row r="162" ht="15.75">
      <c r="C162" s="266"/>
    </row>
    <row r="163" ht="15.75">
      <c r="C163" s="266"/>
    </row>
    <row r="164" ht="15.75">
      <c r="C164" s="266"/>
    </row>
    <row r="165" ht="15.75">
      <c r="C165" s="266"/>
    </row>
    <row r="166" ht="15.75">
      <c r="C166" s="266"/>
    </row>
    <row r="167" ht="15.75">
      <c r="C167" s="266"/>
    </row>
    <row r="168" ht="15.75">
      <c r="C168" s="266"/>
    </row>
    <row r="169" ht="15.75">
      <c r="C169" s="266"/>
    </row>
    <row r="170" ht="15.75">
      <c r="C170" s="266"/>
    </row>
  </sheetData>
  <sheetProtection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orientation="portrait" paperSize="9" scale="65" r:id="rId1"/>
  <rowBreaks count="1" manualBreakCount="1">
    <brk id="91" max="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7">
      <selection activeCell="O28" sqref="O28"/>
    </sheetView>
  </sheetViews>
  <sheetFormatPr defaultColWidth="9.00390625" defaultRowHeight="12.75"/>
  <cols>
    <col min="1" max="1" width="4.875" style="71" customWidth="1"/>
    <col min="2" max="2" width="31.125" style="84" customWidth="1"/>
    <col min="3" max="4" width="9.00390625" style="84" customWidth="1"/>
    <col min="5" max="5" width="9.50390625" style="84" customWidth="1"/>
    <col min="6" max="6" width="8.875" style="84" customWidth="1"/>
    <col min="7" max="7" width="8.625" style="84" customWidth="1"/>
    <col min="8" max="8" width="8.875" style="84" customWidth="1"/>
    <col min="9" max="9" width="8.125" style="84" customWidth="1"/>
    <col min="10" max="14" width="9.50390625" style="84" customWidth="1"/>
    <col min="15" max="15" width="12.625" style="71" customWidth="1"/>
    <col min="16" max="16384" width="9.375" style="84" customWidth="1"/>
  </cols>
  <sheetData>
    <row r="1" spans="13:15" ht="15.75">
      <c r="M1" s="473"/>
      <c r="N1" s="427"/>
      <c r="O1" s="479" t="str">
        <f>CONCATENATE("2. tájékoztató tábla ",ALAPADATOK!A7," ",ALAPADATOK!B7," ",ALAPADATOK!C7," ",ALAPADATOK!D7," ",ALAPADATOK!E7," ",ALAPADATOK!F7," ",ALAPADATOK!G7," ",ALAPADATOK!H7)</f>
        <v>2. tájékoztató tábla a … / 2021 ( … ) önkormányzati rendelethez</v>
      </c>
    </row>
    <row r="2" spans="1:15" ht="31.5" customHeight="1">
      <c r="A2" s="630" t="str">
        <f>+CONCATENATE("Előirányzat-felhasználási terv",CHAR(10),LEFT(KV_ÖSSZEFÜGGÉSEK!A5,4),". évre")</f>
        <v>Előirányzat-felhasználási terv
2021. évre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3" ht="16.5" thickBot="1">
      <c r="O3" s="4" t="s">
        <v>585</v>
      </c>
    </row>
    <row r="4" spans="1:15" s="71" customFormat="1" ht="25.5" customHeight="1" thickBot="1">
      <c r="A4" s="68" t="s">
        <v>9</v>
      </c>
      <c r="B4" s="69" t="s">
        <v>50</v>
      </c>
      <c r="C4" s="69" t="s">
        <v>58</v>
      </c>
      <c r="D4" s="69" t="s">
        <v>59</v>
      </c>
      <c r="E4" s="69" t="s">
        <v>60</v>
      </c>
      <c r="F4" s="69" t="s">
        <v>61</v>
      </c>
      <c r="G4" s="69" t="s">
        <v>62</v>
      </c>
      <c r="H4" s="69" t="s">
        <v>63</v>
      </c>
      <c r="I4" s="69" t="s">
        <v>64</v>
      </c>
      <c r="J4" s="69" t="s">
        <v>65</v>
      </c>
      <c r="K4" s="69" t="s">
        <v>66</v>
      </c>
      <c r="L4" s="69" t="s">
        <v>67</v>
      </c>
      <c r="M4" s="69" t="s">
        <v>68</v>
      </c>
      <c r="N4" s="69" t="s">
        <v>69</v>
      </c>
      <c r="O4" s="70" t="s">
        <v>43</v>
      </c>
    </row>
    <row r="5" spans="1:15" s="73" customFormat="1" ht="15" customHeight="1" thickBot="1">
      <c r="A5" s="72" t="s">
        <v>11</v>
      </c>
      <c r="B5" s="627" t="s">
        <v>46</v>
      </c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  <c r="N5" s="628"/>
      <c r="O5" s="629"/>
    </row>
    <row r="6" spans="1:17" s="73" customFormat="1" ht="22.5">
      <c r="A6" s="74" t="s">
        <v>12</v>
      </c>
      <c r="B6" s="344" t="s">
        <v>324</v>
      </c>
      <c r="C6" s="389">
        <f>24604423/12</f>
        <v>2050368.5833333333</v>
      </c>
      <c r="D6" s="389">
        <f aca="true" t="shared" si="0" ref="D6:N6">24604423/12</f>
        <v>2050368.5833333333</v>
      </c>
      <c r="E6" s="389">
        <f t="shared" si="0"/>
        <v>2050368.5833333333</v>
      </c>
      <c r="F6" s="389">
        <f t="shared" si="0"/>
        <v>2050368.5833333333</v>
      </c>
      <c r="G6" s="389">
        <f t="shared" si="0"/>
        <v>2050368.5833333333</v>
      </c>
      <c r="H6" s="389">
        <f t="shared" si="0"/>
        <v>2050368.5833333333</v>
      </c>
      <c r="I6" s="389">
        <f t="shared" si="0"/>
        <v>2050368.5833333333</v>
      </c>
      <c r="J6" s="389">
        <f t="shared" si="0"/>
        <v>2050368.5833333333</v>
      </c>
      <c r="K6" s="389">
        <f t="shared" si="0"/>
        <v>2050368.5833333333</v>
      </c>
      <c r="L6" s="389">
        <f t="shared" si="0"/>
        <v>2050368.5833333333</v>
      </c>
      <c r="M6" s="389">
        <f t="shared" si="0"/>
        <v>2050368.5833333333</v>
      </c>
      <c r="N6" s="389">
        <f t="shared" si="0"/>
        <v>2050368.5833333333</v>
      </c>
      <c r="O6" s="75">
        <f aca="true" t="shared" si="1" ref="O6:O26">SUM(C6:N6)</f>
        <v>24604422.999999996</v>
      </c>
      <c r="Q6" s="477"/>
    </row>
    <row r="7" spans="1:15" s="78" customFormat="1" ht="22.5">
      <c r="A7" s="76" t="s">
        <v>13</v>
      </c>
      <c r="B7" s="186" t="s">
        <v>350</v>
      </c>
      <c r="C7" s="390">
        <f>8831375/12</f>
        <v>735947.9166666666</v>
      </c>
      <c r="D7" s="390">
        <f aca="true" t="shared" si="2" ref="D7:N7">8831375/12</f>
        <v>735947.9166666666</v>
      </c>
      <c r="E7" s="390">
        <f t="shared" si="2"/>
        <v>735947.9166666666</v>
      </c>
      <c r="F7" s="390">
        <f t="shared" si="2"/>
        <v>735947.9166666666</v>
      </c>
      <c r="G7" s="390">
        <f t="shared" si="2"/>
        <v>735947.9166666666</v>
      </c>
      <c r="H7" s="390">
        <f t="shared" si="2"/>
        <v>735947.9166666666</v>
      </c>
      <c r="I7" s="390">
        <f t="shared" si="2"/>
        <v>735947.9166666666</v>
      </c>
      <c r="J7" s="390">
        <f t="shared" si="2"/>
        <v>735947.9166666666</v>
      </c>
      <c r="K7" s="390">
        <f t="shared" si="2"/>
        <v>735947.9166666666</v>
      </c>
      <c r="L7" s="390">
        <f t="shared" si="2"/>
        <v>735947.9166666666</v>
      </c>
      <c r="M7" s="390">
        <f t="shared" si="2"/>
        <v>735947.9166666666</v>
      </c>
      <c r="N7" s="390">
        <f t="shared" si="2"/>
        <v>735947.9166666666</v>
      </c>
      <c r="O7" s="77">
        <f t="shared" si="1"/>
        <v>8831375.000000002</v>
      </c>
    </row>
    <row r="8" spans="1:15" s="78" customFormat="1" ht="22.5">
      <c r="A8" s="76" t="s">
        <v>14</v>
      </c>
      <c r="B8" s="185" t="s">
        <v>351</v>
      </c>
      <c r="C8" s="391">
        <v>12789537</v>
      </c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79">
        <f t="shared" si="1"/>
        <v>12789537</v>
      </c>
    </row>
    <row r="9" spans="1:15" s="78" customFormat="1" ht="13.5" customHeight="1">
      <c r="A9" s="76" t="s">
        <v>15</v>
      </c>
      <c r="B9" s="184" t="s">
        <v>133</v>
      </c>
      <c r="C9" s="390">
        <f>6600000/12</f>
        <v>550000</v>
      </c>
      <c r="D9" s="390">
        <f aca="true" t="shared" si="3" ref="D9:N9">6600000/12</f>
        <v>550000</v>
      </c>
      <c r="E9" s="390">
        <f t="shared" si="3"/>
        <v>550000</v>
      </c>
      <c r="F9" s="390">
        <f t="shared" si="3"/>
        <v>550000</v>
      </c>
      <c r="G9" s="390">
        <f t="shared" si="3"/>
        <v>550000</v>
      </c>
      <c r="H9" s="390">
        <f t="shared" si="3"/>
        <v>550000</v>
      </c>
      <c r="I9" s="390">
        <f t="shared" si="3"/>
        <v>550000</v>
      </c>
      <c r="J9" s="390">
        <f t="shared" si="3"/>
        <v>550000</v>
      </c>
      <c r="K9" s="390">
        <f t="shared" si="3"/>
        <v>550000</v>
      </c>
      <c r="L9" s="390">
        <f t="shared" si="3"/>
        <v>550000</v>
      </c>
      <c r="M9" s="390">
        <f t="shared" si="3"/>
        <v>550000</v>
      </c>
      <c r="N9" s="390">
        <f t="shared" si="3"/>
        <v>550000</v>
      </c>
      <c r="O9" s="77">
        <f t="shared" si="1"/>
        <v>6600000</v>
      </c>
    </row>
    <row r="10" spans="1:15" s="78" customFormat="1" ht="13.5" customHeight="1">
      <c r="A10" s="76" t="s">
        <v>16</v>
      </c>
      <c r="B10" s="184" t="s">
        <v>352</v>
      </c>
      <c r="C10" s="390">
        <v>60000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77">
        <f t="shared" si="1"/>
        <v>60000</v>
      </c>
    </row>
    <row r="11" spans="1:15" s="78" customFormat="1" ht="13.5" customHeight="1">
      <c r="A11" s="76" t="s">
        <v>17</v>
      </c>
      <c r="B11" s="184" t="s">
        <v>4</v>
      </c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77">
        <f t="shared" si="1"/>
        <v>0</v>
      </c>
    </row>
    <row r="12" spans="1:15" s="78" customFormat="1" ht="13.5" customHeight="1">
      <c r="A12" s="76" t="s">
        <v>18</v>
      </c>
      <c r="B12" s="184" t="s">
        <v>326</v>
      </c>
      <c r="C12" s="390"/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77">
        <f t="shared" si="1"/>
        <v>0</v>
      </c>
    </row>
    <row r="13" spans="1:15" s="78" customFormat="1" ht="22.5">
      <c r="A13" s="76" t="s">
        <v>19</v>
      </c>
      <c r="B13" s="186" t="s">
        <v>349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77">
        <f t="shared" si="1"/>
        <v>0</v>
      </c>
    </row>
    <row r="14" spans="1:15" s="78" customFormat="1" ht="13.5" customHeight="1" thickBot="1">
      <c r="A14" s="76" t="s">
        <v>20</v>
      </c>
      <c r="B14" s="184" t="s">
        <v>5</v>
      </c>
      <c r="C14" s="390">
        <v>33247859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77">
        <f t="shared" si="1"/>
        <v>33247859</v>
      </c>
    </row>
    <row r="15" spans="1:15" s="73" customFormat="1" ht="15.75" customHeight="1" thickBot="1">
      <c r="A15" s="72" t="s">
        <v>21</v>
      </c>
      <c r="B15" s="31" t="s">
        <v>92</v>
      </c>
      <c r="C15" s="392">
        <f aca="true" t="shared" si="4" ref="C15:N15">SUM(C6:C14)</f>
        <v>49433712.5</v>
      </c>
      <c r="D15" s="392">
        <f t="shared" si="4"/>
        <v>3336316.5</v>
      </c>
      <c r="E15" s="392">
        <f t="shared" si="4"/>
        <v>3336316.5</v>
      </c>
      <c r="F15" s="392">
        <f t="shared" si="4"/>
        <v>3336316.5</v>
      </c>
      <c r="G15" s="392">
        <f t="shared" si="4"/>
        <v>3336316.5</v>
      </c>
      <c r="H15" s="392">
        <f t="shared" si="4"/>
        <v>3336316.5</v>
      </c>
      <c r="I15" s="392">
        <f t="shared" si="4"/>
        <v>3336316.5</v>
      </c>
      <c r="J15" s="392">
        <f t="shared" si="4"/>
        <v>3336316.5</v>
      </c>
      <c r="K15" s="392">
        <f t="shared" si="4"/>
        <v>3336316.5</v>
      </c>
      <c r="L15" s="392">
        <f t="shared" si="4"/>
        <v>3336316.5</v>
      </c>
      <c r="M15" s="392">
        <f t="shared" si="4"/>
        <v>3336316.5</v>
      </c>
      <c r="N15" s="392">
        <f t="shared" si="4"/>
        <v>3336316.5</v>
      </c>
      <c r="O15" s="80">
        <f>SUM(C15:N15)</f>
        <v>86133194</v>
      </c>
    </row>
    <row r="16" spans="1:15" s="73" customFormat="1" ht="15" customHeight="1" thickBot="1">
      <c r="A16" s="72" t="s">
        <v>22</v>
      </c>
      <c r="B16" s="627" t="s">
        <v>47</v>
      </c>
      <c r="C16" s="628"/>
      <c r="D16" s="628"/>
      <c r="E16" s="628"/>
      <c r="F16" s="628"/>
      <c r="G16" s="628"/>
      <c r="H16" s="628"/>
      <c r="I16" s="628"/>
      <c r="J16" s="628"/>
      <c r="K16" s="628"/>
      <c r="L16" s="628"/>
      <c r="M16" s="628"/>
      <c r="N16" s="628"/>
      <c r="O16" s="629"/>
    </row>
    <row r="17" spans="1:15" s="78" customFormat="1" ht="13.5" customHeight="1">
      <c r="A17" s="81" t="s">
        <v>23</v>
      </c>
      <c r="B17" s="187" t="s">
        <v>51</v>
      </c>
      <c r="C17" s="391">
        <f>12782506/12</f>
        <v>1065208.8333333333</v>
      </c>
      <c r="D17" s="391">
        <f aca="true" t="shared" si="5" ref="D17:N17">12782506/12</f>
        <v>1065208.8333333333</v>
      </c>
      <c r="E17" s="391">
        <f t="shared" si="5"/>
        <v>1065208.8333333333</v>
      </c>
      <c r="F17" s="391">
        <f t="shared" si="5"/>
        <v>1065208.8333333333</v>
      </c>
      <c r="G17" s="391">
        <f t="shared" si="5"/>
        <v>1065208.8333333333</v>
      </c>
      <c r="H17" s="391">
        <f t="shared" si="5"/>
        <v>1065208.8333333333</v>
      </c>
      <c r="I17" s="391">
        <f t="shared" si="5"/>
        <v>1065208.8333333333</v>
      </c>
      <c r="J17" s="391">
        <f t="shared" si="5"/>
        <v>1065208.8333333333</v>
      </c>
      <c r="K17" s="391">
        <f t="shared" si="5"/>
        <v>1065208.8333333333</v>
      </c>
      <c r="L17" s="391">
        <f t="shared" si="5"/>
        <v>1065208.8333333333</v>
      </c>
      <c r="M17" s="391">
        <f t="shared" si="5"/>
        <v>1065208.8333333333</v>
      </c>
      <c r="N17" s="391">
        <f t="shared" si="5"/>
        <v>1065208.8333333333</v>
      </c>
      <c r="O17" s="79">
        <f t="shared" si="1"/>
        <v>12782506.000000002</v>
      </c>
    </row>
    <row r="18" spans="1:15" s="78" customFormat="1" ht="27" customHeight="1">
      <c r="A18" s="76" t="s">
        <v>24</v>
      </c>
      <c r="B18" s="186" t="s">
        <v>142</v>
      </c>
      <c r="C18" s="390">
        <f>2131158/12</f>
        <v>177596.5</v>
      </c>
      <c r="D18" s="390">
        <f aca="true" t="shared" si="6" ref="D18:N18">2131158/12</f>
        <v>177596.5</v>
      </c>
      <c r="E18" s="390">
        <f t="shared" si="6"/>
        <v>177596.5</v>
      </c>
      <c r="F18" s="390">
        <f t="shared" si="6"/>
        <v>177596.5</v>
      </c>
      <c r="G18" s="390">
        <f t="shared" si="6"/>
        <v>177596.5</v>
      </c>
      <c r="H18" s="390">
        <f t="shared" si="6"/>
        <v>177596.5</v>
      </c>
      <c r="I18" s="390">
        <f t="shared" si="6"/>
        <v>177596.5</v>
      </c>
      <c r="J18" s="390">
        <f t="shared" si="6"/>
        <v>177596.5</v>
      </c>
      <c r="K18" s="390">
        <f t="shared" si="6"/>
        <v>177596.5</v>
      </c>
      <c r="L18" s="390">
        <f t="shared" si="6"/>
        <v>177596.5</v>
      </c>
      <c r="M18" s="390">
        <f t="shared" si="6"/>
        <v>177596.5</v>
      </c>
      <c r="N18" s="390">
        <f t="shared" si="6"/>
        <v>177596.5</v>
      </c>
      <c r="O18" s="77">
        <f t="shared" si="1"/>
        <v>2131158</v>
      </c>
    </row>
    <row r="19" spans="1:15" s="78" customFormat="1" ht="13.5" customHeight="1">
      <c r="A19" s="76" t="s">
        <v>25</v>
      </c>
      <c r="B19" s="184" t="s">
        <v>110</v>
      </c>
      <c r="C19" s="390">
        <f>17898256/12</f>
        <v>1491521.3333333333</v>
      </c>
      <c r="D19" s="390">
        <f aca="true" t="shared" si="7" ref="D19:N19">17898256/12</f>
        <v>1491521.3333333333</v>
      </c>
      <c r="E19" s="390">
        <f t="shared" si="7"/>
        <v>1491521.3333333333</v>
      </c>
      <c r="F19" s="390">
        <f t="shared" si="7"/>
        <v>1491521.3333333333</v>
      </c>
      <c r="G19" s="390">
        <f t="shared" si="7"/>
        <v>1491521.3333333333</v>
      </c>
      <c r="H19" s="390">
        <f t="shared" si="7"/>
        <v>1491521.3333333333</v>
      </c>
      <c r="I19" s="390">
        <f t="shared" si="7"/>
        <v>1491521.3333333333</v>
      </c>
      <c r="J19" s="390">
        <f t="shared" si="7"/>
        <v>1491521.3333333333</v>
      </c>
      <c r="K19" s="390">
        <f t="shared" si="7"/>
        <v>1491521.3333333333</v>
      </c>
      <c r="L19" s="390">
        <f t="shared" si="7"/>
        <v>1491521.3333333333</v>
      </c>
      <c r="M19" s="390">
        <f t="shared" si="7"/>
        <v>1491521.3333333333</v>
      </c>
      <c r="N19" s="390">
        <f t="shared" si="7"/>
        <v>1491521.3333333333</v>
      </c>
      <c r="O19" s="77">
        <f t="shared" si="1"/>
        <v>17898256.000000004</v>
      </c>
    </row>
    <row r="20" spans="1:15" s="78" customFormat="1" ht="13.5" customHeight="1">
      <c r="A20" s="76" t="s">
        <v>26</v>
      </c>
      <c r="B20" s="184" t="s">
        <v>143</v>
      </c>
      <c r="C20" s="390">
        <f>3706000/12</f>
        <v>308833.3333333333</v>
      </c>
      <c r="D20" s="390">
        <f aca="true" t="shared" si="8" ref="D20:N20">3706000/12</f>
        <v>308833.3333333333</v>
      </c>
      <c r="E20" s="390">
        <f t="shared" si="8"/>
        <v>308833.3333333333</v>
      </c>
      <c r="F20" s="390">
        <f t="shared" si="8"/>
        <v>308833.3333333333</v>
      </c>
      <c r="G20" s="390">
        <f t="shared" si="8"/>
        <v>308833.3333333333</v>
      </c>
      <c r="H20" s="390">
        <f t="shared" si="8"/>
        <v>308833.3333333333</v>
      </c>
      <c r="I20" s="390">
        <f t="shared" si="8"/>
        <v>308833.3333333333</v>
      </c>
      <c r="J20" s="390">
        <f t="shared" si="8"/>
        <v>308833.3333333333</v>
      </c>
      <c r="K20" s="390">
        <f t="shared" si="8"/>
        <v>308833.3333333333</v>
      </c>
      <c r="L20" s="390">
        <f t="shared" si="8"/>
        <v>308833.3333333333</v>
      </c>
      <c r="M20" s="390">
        <f t="shared" si="8"/>
        <v>308833.3333333333</v>
      </c>
      <c r="N20" s="390">
        <f t="shared" si="8"/>
        <v>308833.3333333333</v>
      </c>
      <c r="O20" s="77">
        <f t="shared" si="1"/>
        <v>3706000.0000000005</v>
      </c>
    </row>
    <row r="21" spans="1:15" s="78" customFormat="1" ht="13.5" customHeight="1">
      <c r="A21" s="76" t="s">
        <v>27</v>
      </c>
      <c r="B21" s="184" t="s">
        <v>6</v>
      </c>
      <c r="C21" s="390">
        <f>1140000/12</f>
        <v>95000</v>
      </c>
      <c r="D21" s="390">
        <f aca="true" t="shared" si="9" ref="D21:N21">1140000/12</f>
        <v>95000</v>
      </c>
      <c r="E21" s="390">
        <f t="shared" si="9"/>
        <v>95000</v>
      </c>
      <c r="F21" s="390">
        <f>(1140000/12)+234842</f>
        <v>329842</v>
      </c>
      <c r="G21" s="390">
        <f t="shared" si="9"/>
        <v>95000</v>
      </c>
      <c r="H21" s="390">
        <f t="shared" si="9"/>
        <v>95000</v>
      </c>
      <c r="I21" s="390">
        <f t="shared" si="9"/>
        <v>95000</v>
      </c>
      <c r="J21" s="390">
        <f>(1140000/12)+240000</f>
        <v>335000</v>
      </c>
      <c r="K21" s="390">
        <f t="shared" si="9"/>
        <v>95000</v>
      </c>
      <c r="L21" s="390">
        <f t="shared" si="9"/>
        <v>95000</v>
      </c>
      <c r="M21" s="390">
        <f t="shared" si="9"/>
        <v>95000</v>
      </c>
      <c r="N21" s="390">
        <f t="shared" si="9"/>
        <v>95000</v>
      </c>
      <c r="O21" s="77">
        <f t="shared" si="1"/>
        <v>1614842</v>
      </c>
    </row>
    <row r="22" spans="1:15" s="78" customFormat="1" ht="13.5" customHeight="1">
      <c r="A22" s="76" t="s">
        <v>28</v>
      </c>
      <c r="B22" s="184" t="s">
        <v>183</v>
      </c>
      <c r="C22" s="390">
        <f aca="true" t="shared" si="10" ref="C22:H22">31618174/6</f>
        <v>5269695.666666667</v>
      </c>
      <c r="D22" s="390">
        <f t="shared" si="10"/>
        <v>5269695.666666667</v>
      </c>
      <c r="E22" s="390">
        <f t="shared" si="10"/>
        <v>5269695.666666667</v>
      </c>
      <c r="F22" s="390">
        <f t="shared" si="10"/>
        <v>5269695.666666667</v>
      </c>
      <c r="G22" s="390">
        <f t="shared" si="10"/>
        <v>5269695.666666667</v>
      </c>
      <c r="H22" s="390">
        <f t="shared" si="10"/>
        <v>5269695.666666667</v>
      </c>
      <c r="I22" s="390"/>
      <c r="J22" s="390"/>
      <c r="K22" s="390"/>
      <c r="L22" s="390"/>
      <c r="M22" s="390"/>
      <c r="N22" s="390"/>
      <c r="O22" s="77">
        <f t="shared" si="1"/>
        <v>31618174.000000004</v>
      </c>
    </row>
    <row r="23" spans="1:15" s="78" customFormat="1" ht="15.75">
      <c r="A23" s="76" t="s">
        <v>29</v>
      </c>
      <c r="B23" s="186" t="s">
        <v>146</v>
      </c>
      <c r="C23" s="390"/>
      <c r="D23" s="390"/>
      <c r="E23" s="390"/>
      <c r="F23" s="390">
        <f>2326523/5</f>
        <v>465304.6</v>
      </c>
      <c r="G23" s="390">
        <f>2326523/5</f>
        <v>465304.6</v>
      </c>
      <c r="H23" s="390">
        <f>2326523/5</f>
        <v>465304.6</v>
      </c>
      <c r="I23" s="390">
        <f>2326523/5</f>
        <v>465304.6</v>
      </c>
      <c r="J23" s="390">
        <f>2326523/5</f>
        <v>465304.6</v>
      </c>
      <c r="K23" s="390"/>
      <c r="L23" s="390"/>
      <c r="M23" s="390"/>
      <c r="N23" s="390"/>
      <c r="O23" s="77">
        <f t="shared" si="1"/>
        <v>2326523</v>
      </c>
    </row>
    <row r="24" spans="1:15" s="78" customFormat="1" ht="13.5" customHeight="1">
      <c r="A24" s="76" t="s">
        <v>30</v>
      </c>
      <c r="B24" s="184" t="s">
        <v>185</v>
      </c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77">
        <f t="shared" si="1"/>
        <v>0</v>
      </c>
    </row>
    <row r="25" spans="1:15" s="78" customFormat="1" ht="13.5" customHeight="1" thickBot="1">
      <c r="A25" s="76" t="s">
        <v>31</v>
      </c>
      <c r="B25" s="184" t="s">
        <v>7</v>
      </c>
      <c r="C25" s="390">
        <v>984177</v>
      </c>
      <c r="D25" s="390"/>
      <c r="E25" s="390"/>
      <c r="F25" s="390"/>
      <c r="G25" s="390"/>
      <c r="H25" s="390"/>
      <c r="I25" s="390"/>
      <c r="J25" s="390"/>
      <c r="K25" s="390"/>
      <c r="L25" s="390"/>
      <c r="M25" s="390"/>
      <c r="N25" s="390">
        <v>13071558</v>
      </c>
      <c r="O25" s="77">
        <f t="shared" si="1"/>
        <v>14055735</v>
      </c>
    </row>
    <row r="26" spans="1:15" s="73" customFormat="1" ht="15.75" customHeight="1" thickBot="1">
      <c r="A26" s="82" t="s">
        <v>32</v>
      </c>
      <c r="B26" s="31" t="s">
        <v>93</v>
      </c>
      <c r="C26" s="392">
        <f aca="true" t="shared" si="11" ref="C26:N26">SUM(C17:C25)</f>
        <v>9392032.666666668</v>
      </c>
      <c r="D26" s="392">
        <f t="shared" si="11"/>
        <v>8407855.666666668</v>
      </c>
      <c r="E26" s="392">
        <f t="shared" si="11"/>
        <v>8407855.666666668</v>
      </c>
      <c r="F26" s="392">
        <f t="shared" si="11"/>
        <v>9108002.266666668</v>
      </c>
      <c r="G26" s="392">
        <f t="shared" si="11"/>
        <v>8873160.266666668</v>
      </c>
      <c r="H26" s="392">
        <f t="shared" si="11"/>
        <v>8873160.266666668</v>
      </c>
      <c r="I26" s="392">
        <f t="shared" si="11"/>
        <v>3603464.6</v>
      </c>
      <c r="J26" s="392">
        <f t="shared" si="11"/>
        <v>3843464.6</v>
      </c>
      <c r="K26" s="392">
        <f t="shared" si="11"/>
        <v>3138160</v>
      </c>
      <c r="L26" s="392">
        <f t="shared" si="11"/>
        <v>3138160</v>
      </c>
      <c r="M26" s="392">
        <f t="shared" si="11"/>
        <v>3138160</v>
      </c>
      <c r="N26" s="392">
        <f t="shared" si="11"/>
        <v>16209718</v>
      </c>
      <c r="O26" s="80">
        <f t="shared" si="1"/>
        <v>86133194</v>
      </c>
    </row>
    <row r="27" spans="1:15" ht="16.5" thickBot="1">
      <c r="A27" s="82" t="s">
        <v>33</v>
      </c>
      <c r="B27" s="188" t="s">
        <v>94</v>
      </c>
      <c r="C27" s="393">
        <f aca="true" t="shared" si="12" ref="C27:O27">C15-C26</f>
        <v>40041679.83333333</v>
      </c>
      <c r="D27" s="393">
        <f t="shared" si="12"/>
        <v>-5071539.166666668</v>
      </c>
      <c r="E27" s="393">
        <f t="shared" si="12"/>
        <v>-5071539.166666668</v>
      </c>
      <c r="F27" s="393">
        <f t="shared" si="12"/>
        <v>-5771685.766666668</v>
      </c>
      <c r="G27" s="393">
        <f t="shared" si="12"/>
        <v>-5536843.766666668</v>
      </c>
      <c r="H27" s="393">
        <f t="shared" si="12"/>
        <v>-5536843.766666668</v>
      </c>
      <c r="I27" s="393">
        <f t="shared" si="12"/>
        <v>-267148.1000000001</v>
      </c>
      <c r="J27" s="393">
        <f t="shared" si="12"/>
        <v>-507148.1000000001</v>
      </c>
      <c r="K27" s="393">
        <f t="shared" si="12"/>
        <v>198156.5</v>
      </c>
      <c r="L27" s="393">
        <f t="shared" si="12"/>
        <v>198156.5</v>
      </c>
      <c r="M27" s="393">
        <f t="shared" si="12"/>
        <v>198156.5</v>
      </c>
      <c r="N27" s="393">
        <f t="shared" si="12"/>
        <v>-12873401.5</v>
      </c>
      <c r="O27" s="83">
        <f t="shared" si="12"/>
        <v>0</v>
      </c>
    </row>
    <row r="28" ht="15.75">
      <c r="A28" s="85"/>
    </row>
    <row r="29" spans="2:15" ht="15.75">
      <c r="B29" s="86"/>
      <c r="C29" s="87"/>
      <c r="D29" s="87"/>
      <c r="O29" s="84"/>
    </row>
    <row r="30" ht="15.75">
      <c r="O30" s="84"/>
    </row>
    <row r="31" ht="15.75">
      <c r="O31" s="84"/>
    </row>
    <row r="32" ht="15.75">
      <c r="O32" s="84"/>
    </row>
    <row r="33" ht="15.75">
      <c r="O33" s="84"/>
    </row>
    <row r="34" ht="15.75">
      <c r="O34" s="84"/>
    </row>
    <row r="35" ht="15.75">
      <c r="O35" s="84"/>
    </row>
    <row r="36" ht="15.75">
      <c r="O36" s="84"/>
    </row>
    <row r="37" ht="15.75">
      <c r="O37" s="84"/>
    </row>
    <row r="38" ht="15.75">
      <c r="O38" s="84"/>
    </row>
    <row r="39" ht="15.75">
      <c r="O39" s="84"/>
    </row>
    <row r="40" ht="15.75">
      <c r="O40" s="84"/>
    </row>
    <row r="41" ht="15.75">
      <c r="O41" s="84"/>
    </row>
    <row r="42" ht="15.75">
      <c r="O42" s="84"/>
    </row>
    <row r="43" ht="15.75">
      <c r="O43" s="84"/>
    </row>
    <row r="44" ht="15.75">
      <c r="O44" s="84"/>
    </row>
    <row r="45" ht="15.75">
      <c r="O45" s="84"/>
    </row>
    <row r="46" ht="15.75">
      <c r="O46" s="84"/>
    </row>
    <row r="47" ht="15.75">
      <c r="O47" s="84"/>
    </row>
    <row r="48" ht="15.75">
      <c r="O48" s="84"/>
    </row>
    <row r="49" ht="15.75">
      <c r="O49" s="84"/>
    </row>
    <row r="50" ht="15.75">
      <c r="O50" s="84"/>
    </row>
    <row r="51" ht="15.75">
      <c r="O51" s="84"/>
    </row>
    <row r="52" ht="15.75">
      <c r="O52" s="84"/>
    </row>
    <row r="53" ht="15.75">
      <c r="O53" s="84"/>
    </row>
    <row r="54" ht="15.75">
      <c r="O54" s="84"/>
    </row>
    <row r="55" ht="15.75">
      <c r="O55" s="84"/>
    </row>
    <row r="56" ht="15.75">
      <c r="O56" s="84"/>
    </row>
    <row r="57" ht="15.75">
      <c r="O57" s="84"/>
    </row>
    <row r="58" ht="15.75">
      <c r="O58" s="84"/>
    </row>
    <row r="59" ht="15.75">
      <c r="O59" s="84"/>
    </row>
    <row r="60" ht="15.75">
      <c r="O60" s="84"/>
    </row>
    <row r="61" ht="15.75">
      <c r="O61" s="84"/>
    </row>
    <row r="62" ht="15.75">
      <c r="O62" s="84"/>
    </row>
    <row r="63" ht="15.75">
      <c r="O63" s="84"/>
    </row>
    <row r="64" ht="15.75">
      <c r="O64" s="84"/>
    </row>
    <row r="65" ht="15.75">
      <c r="O65" s="84"/>
    </row>
    <row r="66" ht="15.75">
      <c r="O66" s="84"/>
    </row>
    <row r="67" ht="15.75">
      <c r="O67" s="84"/>
    </row>
    <row r="68" ht="15.75">
      <c r="O68" s="84"/>
    </row>
    <row r="69" ht="15.75">
      <c r="O69" s="84"/>
    </row>
    <row r="70" ht="15.75">
      <c r="O70" s="84"/>
    </row>
    <row r="71" ht="15.75">
      <c r="O71" s="84"/>
    </row>
    <row r="72" ht="15.75">
      <c r="O72" s="84"/>
    </row>
    <row r="73" ht="15.75">
      <c r="O73" s="84"/>
    </row>
    <row r="74" ht="15.75">
      <c r="O74" s="84"/>
    </row>
    <row r="75" ht="15.75">
      <c r="O75" s="84"/>
    </row>
    <row r="76" ht="15.75">
      <c r="O76" s="84"/>
    </row>
    <row r="77" ht="15.75">
      <c r="O77" s="84"/>
    </row>
    <row r="78" ht="15.75">
      <c r="O78" s="84"/>
    </row>
    <row r="79" ht="15.75">
      <c r="O79" s="84"/>
    </row>
    <row r="80" ht="15.75">
      <c r="O80" s="84"/>
    </row>
    <row r="81" ht="15.75">
      <c r="O81" s="84"/>
    </row>
    <row r="82" ht="15.75">
      <c r="O82" s="84"/>
    </row>
  </sheetData>
  <sheetProtection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0" zoomScaleNormal="120" zoomScalePageLayoutView="0" workbookViewId="0" topLeftCell="A1">
      <selection activeCell="D7" sqref="D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555" t="s">
        <v>496</v>
      </c>
      <c r="B1" s="555"/>
      <c r="C1" s="555"/>
      <c r="D1" s="555"/>
      <c r="E1" s="555"/>
      <c r="F1" s="555"/>
      <c r="G1" s="555"/>
      <c r="H1" s="555"/>
      <c r="I1" s="555"/>
      <c r="J1" s="555"/>
      <c r="K1" s="481"/>
      <c r="L1" s="481"/>
    </row>
    <row r="2" spans="1:12" ht="12.75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</row>
    <row r="3" spans="1:12" ht="15.75">
      <c r="A3" s="554" t="s">
        <v>609</v>
      </c>
      <c r="B3" s="554"/>
      <c r="C3" s="554"/>
      <c r="D3" s="554"/>
      <c r="E3" s="554"/>
      <c r="F3" s="554"/>
      <c r="G3" s="554"/>
      <c r="H3" s="554"/>
      <c r="I3" s="554"/>
      <c r="J3" s="554"/>
      <c r="K3" s="481"/>
      <c r="L3" s="481"/>
    </row>
    <row r="4" spans="1:12" ht="12.75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2" ht="12.7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</row>
    <row r="6" spans="1:12" ht="14.25">
      <c r="A6" s="543" t="s">
        <v>583</v>
      </c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</row>
    <row r="7" spans="1:12" ht="12.75">
      <c r="A7" s="523" t="s">
        <v>562</v>
      </c>
      <c r="B7" s="541" t="s">
        <v>561</v>
      </c>
      <c r="C7" s="123" t="s">
        <v>558</v>
      </c>
      <c r="D7" s="123">
        <f>TARTALOMJEGYZÉK!A1</f>
        <v>2021</v>
      </c>
      <c r="E7" s="123" t="s">
        <v>559</v>
      </c>
      <c r="F7" s="541" t="s">
        <v>561</v>
      </c>
      <c r="G7" s="123" t="s">
        <v>560</v>
      </c>
      <c r="H7" s="123" t="s">
        <v>563</v>
      </c>
      <c r="I7" s="123"/>
      <c r="J7" s="123"/>
      <c r="K7" s="123"/>
      <c r="L7" s="481"/>
    </row>
    <row r="8" spans="1:12" ht="12.75">
      <c r="A8" s="544"/>
      <c r="B8" s="542"/>
      <c r="C8" s="481"/>
      <c r="D8" s="481"/>
      <c r="E8" s="481"/>
      <c r="F8" s="542"/>
      <c r="G8" s="481"/>
      <c r="H8" s="481"/>
      <c r="I8" s="481"/>
      <c r="J8" s="481"/>
      <c r="K8" s="481"/>
      <c r="L8" s="481"/>
    </row>
    <row r="9" spans="1:12" ht="12.75">
      <c r="A9" s="544"/>
      <c r="B9" s="542"/>
      <c r="C9" s="481"/>
      <c r="D9" s="481"/>
      <c r="E9" s="481"/>
      <c r="F9" s="542"/>
      <c r="G9" s="481"/>
      <c r="H9" s="481"/>
      <c r="I9" s="481"/>
      <c r="J9" s="481"/>
      <c r="K9" s="481"/>
      <c r="L9" s="481"/>
    </row>
    <row r="10" spans="1:12" ht="13.5" thickBot="1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99" t="s">
        <v>588</v>
      </c>
      <c r="L10" s="481"/>
    </row>
    <row r="11" spans="1:16" ht="17.25" thickBot="1" thickTop="1">
      <c r="A11" s="554" t="s">
        <v>606</v>
      </c>
      <c r="B11" s="558"/>
      <c r="C11" s="558"/>
      <c r="D11" s="558"/>
      <c r="E11" s="558"/>
      <c r="F11" s="558"/>
      <c r="G11" s="558"/>
      <c r="H11" s="559"/>
      <c r="I11" s="559"/>
      <c r="J11" s="559"/>
      <c r="K11" s="545" t="s">
        <v>596</v>
      </c>
      <c r="L11" s="481"/>
      <c r="M11" s="500" t="s">
        <v>19</v>
      </c>
      <c r="N11">
        <f>IF($K$11="Nem","",2)</f>
        <v>2</v>
      </c>
      <c r="O11" t="s">
        <v>589</v>
      </c>
      <c r="P11" t="str">
        <f>CONCATENATE(M11,N11,O11)</f>
        <v>9.2.</v>
      </c>
    </row>
    <row r="12" spans="1:12" ht="13.5" thickTop="1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</row>
    <row r="13" spans="1:16" ht="14.25">
      <c r="A13" s="546" t="s">
        <v>498</v>
      </c>
      <c r="B13" s="556" t="s">
        <v>607</v>
      </c>
      <c r="C13" s="557"/>
      <c r="D13" s="557"/>
      <c r="E13" s="557"/>
      <c r="F13" s="557"/>
      <c r="G13" s="557"/>
      <c r="H13" s="557"/>
      <c r="I13" s="557"/>
      <c r="J13" s="557"/>
      <c r="K13" s="481"/>
      <c r="L13" s="481"/>
      <c r="M13" s="500" t="s">
        <v>19</v>
      </c>
      <c r="N13">
        <f>IF(K11="Nem",2,3)</f>
        <v>3</v>
      </c>
      <c r="O13" t="s">
        <v>589</v>
      </c>
      <c r="P13" t="str">
        <f>CONCATENATE(M13,N13,O13)</f>
        <v>9.3.</v>
      </c>
    </row>
    <row r="14" spans="1:12" ht="14.25">
      <c r="A14" s="481"/>
      <c r="B14" s="482"/>
      <c r="C14" s="481"/>
      <c r="D14" s="481"/>
      <c r="E14" s="481"/>
      <c r="F14" s="481"/>
      <c r="G14" s="481"/>
      <c r="H14" s="481"/>
      <c r="I14" s="481"/>
      <c r="J14" s="481"/>
      <c r="K14" s="481"/>
      <c r="L14" s="481"/>
    </row>
    <row r="15" spans="1:16" ht="14.25">
      <c r="A15" s="546" t="s">
        <v>499</v>
      </c>
      <c r="B15" s="556" t="s">
        <v>507</v>
      </c>
      <c r="C15" s="557"/>
      <c r="D15" s="557"/>
      <c r="E15" s="557"/>
      <c r="F15" s="557"/>
      <c r="G15" s="557"/>
      <c r="H15" s="557"/>
      <c r="I15" s="557"/>
      <c r="J15" s="557"/>
      <c r="K15" s="481"/>
      <c r="L15" s="481"/>
      <c r="M15" s="500" t="s">
        <v>19</v>
      </c>
      <c r="N15">
        <f>N13+1</f>
        <v>4</v>
      </c>
      <c r="O15" t="s">
        <v>589</v>
      </c>
      <c r="P15" t="str">
        <f>CONCATENATE(M15,N15,O15)</f>
        <v>9.4.</v>
      </c>
    </row>
    <row r="16" spans="1:12" ht="14.25">
      <c r="A16" s="481"/>
      <c r="B16" s="482"/>
      <c r="C16" s="481"/>
      <c r="D16" s="481"/>
      <c r="E16" s="481"/>
      <c r="F16" s="481"/>
      <c r="G16" s="481"/>
      <c r="H16" s="481"/>
      <c r="I16" s="481"/>
      <c r="J16" s="481"/>
      <c r="K16" s="481"/>
      <c r="L16" s="481"/>
    </row>
    <row r="17" spans="1:16" ht="14.25">
      <c r="A17" s="546" t="s">
        <v>500</v>
      </c>
      <c r="B17" s="556" t="s">
        <v>584</v>
      </c>
      <c r="C17" s="557"/>
      <c r="D17" s="557"/>
      <c r="E17" s="557"/>
      <c r="F17" s="557"/>
      <c r="G17" s="557"/>
      <c r="H17" s="557"/>
      <c r="I17" s="557"/>
      <c r="J17" s="557"/>
      <c r="K17" s="481"/>
      <c r="L17" s="481"/>
      <c r="M17" s="500" t="s">
        <v>19</v>
      </c>
      <c r="N17">
        <f>N15+1</f>
        <v>5</v>
      </c>
      <c r="O17" t="s">
        <v>589</v>
      </c>
      <c r="P17" t="str">
        <f>CONCATENATE(M17,N17,O17)</f>
        <v>9.5.</v>
      </c>
    </row>
    <row r="18" spans="1:12" ht="14.25">
      <c r="A18" s="481"/>
      <c r="B18" s="482"/>
      <c r="C18" s="481"/>
      <c r="D18" s="481"/>
      <c r="E18" s="481"/>
      <c r="F18" s="481"/>
      <c r="G18" s="481"/>
      <c r="H18" s="481"/>
      <c r="I18" s="481"/>
      <c r="J18" s="481"/>
      <c r="K18" s="481"/>
      <c r="L18" s="481"/>
    </row>
    <row r="19" spans="1:16" ht="14.25">
      <c r="A19" s="546" t="s">
        <v>501</v>
      </c>
      <c r="B19" s="556" t="s">
        <v>508</v>
      </c>
      <c r="C19" s="557"/>
      <c r="D19" s="557"/>
      <c r="E19" s="557"/>
      <c r="F19" s="557"/>
      <c r="G19" s="557"/>
      <c r="H19" s="557"/>
      <c r="I19" s="557"/>
      <c r="J19" s="557"/>
      <c r="K19" s="481"/>
      <c r="L19" s="481"/>
      <c r="M19" s="500" t="s">
        <v>19</v>
      </c>
      <c r="N19">
        <f>N17+1</f>
        <v>6</v>
      </c>
      <c r="O19" t="s">
        <v>589</v>
      </c>
      <c r="P19" t="str">
        <f>CONCATENATE(M19,N19,O19)</f>
        <v>9.6.</v>
      </c>
    </row>
    <row r="20" spans="1:12" ht="14.25">
      <c r="A20" s="481"/>
      <c r="B20" s="482"/>
      <c r="C20" s="481"/>
      <c r="D20" s="481"/>
      <c r="E20" s="481"/>
      <c r="F20" s="481"/>
      <c r="G20" s="481"/>
      <c r="H20" s="481"/>
      <c r="I20" s="481"/>
      <c r="J20" s="481"/>
      <c r="K20" s="481"/>
      <c r="L20" s="481"/>
    </row>
    <row r="21" spans="1:16" ht="14.25">
      <c r="A21" s="546" t="s">
        <v>502</v>
      </c>
      <c r="B21" s="556" t="s">
        <v>509</v>
      </c>
      <c r="C21" s="557"/>
      <c r="D21" s="557"/>
      <c r="E21" s="557"/>
      <c r="F21" s="557"/>
      <c r="G21" s="557"/>
      <c r="H21" s="557"/>
      <c r="I21" s="557"/>
      <c r="J21" s="557"/>
      <c r="K21" s="481"/>
      <c r="L21" s="481"/>
      <c r="M21" s="500" t="s">
        <v>19</v>
      </c>
      <c r="N21">
        <f>N19+1</f>
        <v>7</v>
      </c>
      <c r="O21" t="s">
        <v>589</v>
      </c>
      <c r="P21" t="str">
        <f>CONCATENATE(M21,N21,O21)</f>
        <v>9.7.</v>
      </c>
    </row>
    <row r="22" spans="1:12" ht="14.25">
      <c r="A22" s="481"/>
      <c r="B22" s="482"/>
      <c r="C22" s="481"/>
      <c r="D22" s="481"/>
      <c r="E22" s="481"/>
      <c r="F22" s="481"/>
      <c r="G22" s="481"/>
      <c r="H22" s="481"/>
      <c r="I22" s="481"/>
      <c r="J22" s="481"/>
      <c r="K22" s="481"/>
      <c r="L22" s="481"/>
    </row>
    <row r="23" spans="1:16" ht="14.25">
      <c r="A23" s="546" t="s">
        <v>503</v>
      </c>
      <c r="B23" s="556" t="s">
        <v>510</v>
      </c>
      <c r="C23" s="557"/>
      <c r="D23" s="557"/>
      <c r="E23" s="557"/>
      <c r="F23" s="557"/>
      <c r="G23" s="557"/>
      <c r="H23" s="557"/>
      <c r="I23" s="557"/>
      <c r="J23" s="557"/>
      <c r="K23" s="481"/>
      <c r="L23" s="481"/>
      <c r="M23" s="500" t="s">
        <v>19</v>
      </c>
      <c r="N23">
        <f>N21+1</f>
        <v>8</v>
      </c>
      <c r="O23" t="s">
        <v>589</v>
      </c>
      <c r="P23" t="str">
        <f>CONCATENATE(M23,N23,O23)</f>
        <v>9.8.</v>
      </c>
    </row>
    <row r="24" spans="1:12" ht="14.25">
      <c r="A24" s="481"/>
      <c r="B24" s="482"/>
      <c r="C24" s="481"/>
      <c r="D24" s="481"/>
      <c r="E24" s="481"/>
      <c r="F24" s="481"/>
      <c r="G24" s="481"/>
      <c r="H24" s="481"/>
      <c r="I24" s="481"/>
      <c r="J24" s="481"/>
      <c r="K24" s="481"/>
      <c r="L24" s="481"/>
    </row>
    <row r="25" spans="1:16" ht="14.25">
      <c r="A25" s="546" t="s">
        <v>504</v>
      </c>
      <c r="B25" s="556" t="s">
        <v>511</v>
      </c>
      <c r="C25" s="557"/>
      <c r="D25" s="557"/>
      <c r="E25" s="557"/>
      <c r="F25" s="557"/>
      <c r="G25" s="557"/>
      <c r="H25" s="557"/>
      <c r="I25" s="557"/>
      <c r="J25" s="557"/>
      <c r="K25" s="481"/>
      <c r="L25" s="481"/>
      <c r="M25" s="500" t="s">
        <v>19</v>
      </c>
      <c r="N25">
        <f>N23+1</f>
        <v>9</v>
      </c>
      <c r="O25" t="s">
        <v>589</v>
      </c>
      <c r="P25" t="str">
        <f>CONCATENATE(M25,N25,O25)</f>
        <v>9.9.</v>
      </c>
    </row>
    <row r="26" spans="1:12" ht="14.25">
      <c r="A26" s="481"/>
      <c r="B26" s="482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ht="14.25">
      <c r="A27" s="546" t="s">
        <v>505</v>
      </c>
      <c r="B27" s="556" t="s">
        <v>512</v>
      </c>
      <c r="C27" s="557"/>
      <c r="D27" s="557"/>
      <c r="E27" s="557"/>
      <c r="F27" s="557"/>
      <c r="G27" s="557"/>
      <c r="H27" s="557"/>
      <c r="I27" s="557"/>
      <c r="J27" s="557"/>
      <c r="K27" s="481"/>
      <c r="L27" s="481"/>
      <c r="M27" s="500" t="s">
        <v>19</v>
      </c>
      <c r="N27">
        <f>N25+1</f>
        <v>10</v>
      </c>
      <c r="O27" t="s">
        <v>589</v>
      </c>
      <c r="P27" t="str">
        <f>CONCATENATE(M27,N27,O27)</f>
        <v>9.10.</v>
      </c>
    </row>
    <row r="28" spans="1:12" ht="14.25">
      <c r="A28" s="481"/>
      <c r="B28" s="482"/>
      <c r="C28" s="481"/>
      <c r="D28" s="481"/>
      <c r="E28" s="481"/>
      <c r="F28" s="481"/>
      <c r="G28" s="481"/>
      <c r="H28" s="481"/>
      <c r="I28" s="481"/>
      <c r="J28" s="481"/>
      <c r="K28" s="481"/>
      <c r="L28" s="481"/>
    </row>
    <row r="29" spans="1:16" ht="14.25">
      <c r="A29" s="546" t="s">
        <v>505</v>
      </c>
      <c r="B29" s="556" t="s">
        <v>513</v>
      </c>
      <c r="C29" s="557"/>
      <c r="D29" s="557"/>
      <c r="E29" s="557"/>
      <c r="F29" s="557"/>
      <c r="G29" s="557"/>
      <c r="H29" s="557"/>
      <c r="I29" s="557"/>
      <c r="J29" s="557"/>
      <c r="K29" s="481"/>
      <c r="L29" s="481"/>
      <c r="M29" s="500" t="s">
        <v>19</v>
      </c>
      <c r="N29">
        <f>N27+1</f>
        <v>11</v>
      </c>
      <c r="O29" t="s">
        <v>589</v>
      </c>
      <c r="P29" t="str">
        <f>CONCATENATE(M29,N29,O29)</f>
        <v>9.11.</v>
      </c>
    </row>
    <row r="30" spans="1:12" ht="14.25">
      <c r="A30" s="481"/>
      <c r="B30" s="482"/>
      <c r="C30" s="481"/>
      <c r="D30" s="481"/>
      <c r="E30" s="481"/>
      <c r="F30" s="481"/>
      <c r="G30" s="481"/>
      <c r="H30" s="481"/>
      <c r="I30" s="481"/>
      <c r="J30" s="481"/>
      <c r="K30" s="481"/>
      <c r="L30" s="481"/>
    </row>
    <row r="31" spans="1:16" ht="14.25">
      <c r="A31" s="546" t="s">
        <v>506</v>
      </c>
      <c r="B31" s="556" t="s">
        <v>514</v>
      </c>
      <c r="C31" s="557"/>
      <c r="D31" s="557"/>
      <c r="E31" s="557"/>
      <c r="F31" s="557"/>
      <c r="G31" s="557"/>
      <c r="H31" s="557"/>
      <c r="I31" s="557"/>
      <c r="J31" s="557"/>
      <c r="K31" s="481"/>
      <c r="L31" s="481"/>
      <c r="M31" s="500" t="s">
        <v>19</v>
      </c>
      <c r="N31">
        <f>N29+1</f>
        <v>12</v>
      </c>
      <c r="O31" t="s">
        <v>589</v>
      </c>
      <c r="P31" t="str">
        <f>CONCATENATE(M31,N31,O31)</f>
        <v>9.12.</v>
      </c>
    </row>
    <row r="32" spans="1:12" ht="12.75">
      <c r="A32" s="481"/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1"/>
    </row>
    <row r="33" spans="1:12" ht="14.25">
      <c r="A33" s="546"/>
      <c r="B33" s="481"/>
      <c r="C33" s="481"/>
      <c r="D33" s="481"/>
      <c r="E33" s="481"/>
      <c r="F33" s="481"/>
      <c r="G33" s="481"/>
      <c r="H33" s="481"/>
      <c r="I33" s="481"/>
      <c r="J33" s="481"/>
      <c r="K33" s="481"/>
      <c r="L33" s="481"/>
    </row>
    <row r="34" spans="1:12" ht="12.75">
      <c r="A34" s="481"/>
      <c r="B34" s="481"/>
      <c r="C34" s="481"/>
      <c r="D34" s="481"/>
      <c r="E34" s="481"/>
      <c r="F34" s="481"/>
      <c r="G34" s="481"/>
      <c r="H34" s="481"/>
      <c r="I34" s="481"/>
      <c r="J34" s="481"/>
      <c r="K34" s="481"/>
      <c r="L34" s="481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3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tabSelected="1" zoomScale="120" zoomScaleNormal="120" zoomScaleSheetLayoutView="100" workbookViewId="0" topLeftCell="A1">
      <selection activeCell="H13" sqref="H13"/>
    </sheetView>
  </sheetViews>
  <sheetFormatPr defaultColWidth="9.00390625" defaultRowHeight="12.75"/>
  <cols>
    <col min="1" max="1" width="9.00390625" style="264" customWidth="1"/>
    <col min="2" max="2" width="66.375" style="264" bestFit="1" customWidth="1"/>
    <col min="3" max="3" width="15.50390625" style="265" customWidth="1"/>
    <col min="4" max="5" width="15.50390625" style="264" customWidth="1"/>
    <col min="6" max="6" width="9.00390625" style="292" customWidth="1"/>
    <col min="7" max="16384" width="9.375" style="292" customWidth="1"/>
  </cols>
  <sheetData>
    <row r="1" spans="3:5" ht="15.75">
      <c r="C1" s="474"/>
      <c r="D1" s="472"/>
      <c r="E1" s="478" t="str">
        <f>CONCATENATE("3. tájékoztató tábla ",ALAPADATOK!A7," ",ALAPADATOK!B7," ",ALAPADATOK!C7," ",ALAPADATOK!D7," ",ALAPADATOK!E7," ",ALAPADATOK!F7," ",ALAPADATOK!G7," ",ALAPADATOK!H7)</f>
        <v>3. tájékoztató tábla a … / 2021 ( … ) önkormányzati rendelethez</v>
      </c>
    </row>
    <row r="2" spans="1:5" ht="15.75">
      <c r="A2" s="632" t="str">
        <f>CONCATENATE(ALAPADATOK!A3)</f>
        <v>BÁTOR KÖZSÉGI ÖNKORMÁNYZAT</v>
      </c>
      <c r="B2" s="633"/>
      <c r="C2" s="633"/>
      <c r="D2" s="633"/>
      <c r="E2" s="633"/>
    </row>
    <row r="3" spans="1:5" ht="15.75">
      <c r="A3" s="625" t="str">
        <f>CONCATENATE(ALAPADATOK!D7,". ÉVI KÖLTSÉGVETÉSI ÉVET KÖVETŐ 3 ÉV TERVEZETT")</f>
        <v>2021. ÉVI KÖLTSÉGVETÉSI ÉVET KÖVETŐ 3 ÉV TERVEZETT</v>
      </c>
      <c r="B3" s="634"/>
      <c r="C3" s="634"/>
      <c r="D3" s="634"/>
      <c r="E3" s="634"/>
    </row>
    <row r="4" spans="1:5" ht="15.75" customHeight="1">
      <c r="A4" s="567" t="s">
        <v>515</v>
      </c>
      <c r="B4" s="567"/>
      <c r="C4" s="567"/>
      <c r="D4" s="567"/>
      <c r="E4" s="567"/>
    </row>
    <row r="5" spans="1:5" ht="15.75" customHeight="1" thickBot="1">
      <c r="A5" s="566" t="s">
        <v>120</v>
      </c>
      <c r="B5" s="566"/>
      <c r="D5" s="104"/>
      <c r="E5" s="205" t="str">
        <f>'KV_2.sz.tájékoztató_t.'!O3</f>
        <v>Forintban</v>
      </c>
    </row>
    <row r="6" spans="1:5" ht="37.5" customHeight="1" thickBot="1">
      <c r="A6" s="23" t="s">
        <v>57</v>
      </c>
      <c r="B6" s="24" t="s">
        <v>10</v>
      </c>
      <c r="C6" s="24" t="str">
        <f>+CONCATENATE(LEFT(KV_ÖSSZEFÜGGÉSEK!A5,4)+1,". évi")</f>
        <v>2022. évi</v>
      </c>
      <c r="D6" s="288" t="str">
        <f>+CONCATENATE(LEFT(KV_ÖSSZEFÜGGÉSEK!A5,4)+2,". évi")</f>
        <v>2023. évi</v>
      </c>
      <c r="E6" s="121" t="str">
        <f>+CONCATENATE(LEFT(KV_ÖSSZEFÜGGÉSEK!A5,4)+3,". évi")</f>
        <v>2024. évi</v>
      </c>
    </row>
    <row r="7" spans="1:5" s="293" customFormat="1" ht="12" customHeight="1" thickBot="1">
      <c r="A7" s="29" t="s">
        <v>423</v>
      </c>
      <c r="B7" s="30" t="s">
        <v>424</v>
      </c>
      <c r="C7" s="30" t="s">
        <v>425</v>
      </c>
      <c r="D7" s="30" t="s">
        <v>427</v>
      </c>
      <c r="E7" s="327" t="s">
        <v>426</v>
      </c>
    </row>
    <row r="8" spans="1:5" s="294" customFormat="1" ht="12" customHeight="1" thickBot="1">
      <c r="A8" s="20" t="s">
        <v>11</v>
      </c>
      <c r="B8" s="21" t="s">
        <v>446</v>
      </c>
      <c r="C8" s="333">
        <v>22000000</v>
      </c>
      <c r="D8" s="333">
        <v>22000000</v>
      </c>
      <c r="E8" s="333">
        <v>22000000</v>
      </c>
    </row>
    <row r="9" spans="1:5" s="294" customFormat="1" ht="12" customHeight="1" thickBot="1">
      <c r="A9" s="20" t="s">
        <v>12</v>
      </c>
      <c r="B9" s="190" t="s">
        <v>325</v>
      </c>
      <c r="C9" s="333">
        <v>2000000</v>
      </c>
      <c r="D9" s="333">
        <v>2000000</v>
      </c>
      <c r="E9" s="333">
        <v>2000000</v>
      </c>
    </row>
    <row r="10" spans="1:5" s="294" customFormat="1" ht="12" customHeight="1" thickBot="1">
      <c r="A10" s="20" t="s">
        <v>13</v>
      </c>
      <c r="B10" s="21" t="s">
        <v>332</v>
      </c>
      <c r="C10" s="333">
        <v>5000000</v>
      </c>
      <c r="D10" s="333">
        <v>5000000</v>
      </c>
      <c r="E10" s="333">
        <v>5000000</v>
      </c>
    </row>
    <row r="11" spans="1:5" s="294" customFormat="1" ht="12" customHeight="1" thickBot="1">
      <c r="A11" s="20" t="s">
        <v>132</v>
      </c>
      <c r="B11" s="21" t="s">
        <v>220</v>
      </c>
      <c r="C11" s="287">
        <v>8000000</v>
      </c>
      <c r="D11" s="287">
        <v>8000000</v>
      </c>
      <c r="E11" s="287">
        <v>8000000</v>
      </c>
    </row>
    <row r="12" spans="1:5" s="294" customFormat="1" ht="12" customHeight="1" thickBot="1">
      <c r="A12" s="20" t="s">
        <v>15</v>
      </c>
      <c r="B12" s="21" t="s">
        <v>449</v>
      </c>
      <c r="C12" s="333">
        <v>100000</v>
      </c>
      <c r="D12" s="333">
        <v>100000</v>
      </c>
      <c r="E12" s="333">
        <v>100000</v>
      </c>
    </row>
    <row r="13" spans="1:5" s="294" customFormat="1" ht="12" customHeight="1" thickBot="1">
      <c r="A13" s="20" t="s">
        <v>16</v>
      </c>
      <c r="B13" s="21" t="s">
        <v>4</v>
      </c>
      <c r="C13" s="333"/>
      <c r="D13" s="333"/>
      <c r="E13" s="334"/>
    </row>
    <row r="14" spans="1:5" s="294" customFormat="1" ht="12" customHeight="1" thickBot="1">
      <c r="A14" s="20" t="s">
        <v>139</v>
      </c>
      <c r="B14" s="21" t="s">
        <v>448</v>
      </c>
      <c r="C14" s="333"/>
      <c r="D14" s="333"/>
      <c r="E14" s="334"/>
    </row>
    <row r="15" spans="1:5" s="294" customFormat="1" ht="12" customHeight="1" thickBot="1">
      <c r="A15" s="20" t="s">
        <v>18</v>
      </c>
      <c r="B15" s="190" t="s">
        <v>447</v>
      </c>
      <c r="C15" s="333"/>
      <c r="D15" s="333"/>
      <c r="E15" s="334"/>
    </row>
    <row r="16" spans="1:5" s="294" customFormat="1" ht="12" customHeight="1" thickBot="1">
      <c r="A16" s="20" t="s">
        <v>19</v>
      </c>
      <c r="B16" s="21" t="s">
        <v>257</v>
      </c>
      <c r="C16" s="287">
        <f>+C8+C9+C10+C11+C12+C13+C14+C15</f>
        <v>37100000</v>
      </c>
      <c r="D16" s="287">
        <f>+D8+D9+D10+D11+D12+D13+D14+D15</f>
        <v>37100000</v>
      </c>
      <c r="E16" s="201">
        <f>+E8+E9+E10+E11+E12+E13+E14+E15</f>
        <v>37100000</v>
      </c>
    </row>
    <row r="17" spans="1:5" s="294" customFormat="1" ht="12" customHeight="1" thickBot="1">
      <c r="A17" s="20" t="s">
        <v>20</v>
      </c>
      <c r="B17" s="21" t="s">
        <v>450</v>
      </c>
      <c r="C17" s="374"/>
      <c r="D17" s="374"/>
      <c r="E17" s="375"/>
    </row>
    <row r="18" spans="1:5" s="294" customFormat="1" ht="12" customHeight="1" thickBot="1">
      <c r="A18" s="20" t="s">
        <v>21</v>
      </c>
      <c r="B18" s="21" t="s">
        <v>451</v>
      </c>
      <c r="C18" s="287">
        <f>+C16+C17</f>
        <v>37100000</v>
      </c>
      <c r="D18" s="287">
        <f>+D16+D17</f>
        <v>37100000</v>
      </c>
      <c r="E18" s="326">
        <f>+E16+E17</f>
        <v>37100000</v>
      </c>
    </row>
    <row r="19" spans="1:5" s="294" customFormat="1" ht="12" customHeight="1">
      <c r="A19" s="258"/>
      <c r="B19" s="259"/>
      <c r="C19" s="260"/>
      <c r="D19" s="371"/>
      <c r="E19" s="372"/>
    </row>
    <row r="20" spans="1:5" s="294" customFormat="1" ht="12" customHeight="1">
      <c r="A20" s="567" t="s">
        <v>39</v>
      </c>
      <c r="B20" s="567"/>
      <c r="C20" s="567"/>
      <c r="D20" s="567"/>
      <c r="E20" s="567"/>
    </row>
    <row r="21" spans="1:5" s="294" customFormat="1" ht="12" customHeight="1" thickBot="1">
      <c r="A21" s="564" t="s">
        <v>121</v>
      </c>
      <c r="B21" s="564"/>
      <c r="C21" s="265"/>
      <c r="D21" s="104"/>
      <c r="E21" s="205" t="str">
        <f>E5</f>
        <v>Forintban</v>
      </c>
    </row>
    <row r="22" spans="1:6" s="294" customFormat="1" ht="24" customHeight="1" thickBot="1">
      <c r="A22" s="23" t="s">
        <v>9</v>
      </c>
      <c r="B22" s="24" t="s">
        <v>40</v>
      </c>
      <c r="C22" s="24" t="str">
        <f>+C6</f>
        <v>2022. évi</v>
      </c>
      <c r="D22" s="24" t="str">
        <f>+D6</f>
        <v>2023. évi</v>
      </c>
      <c r="E22" s="121" t="str">
        <f>+E6</f>
        <v>2024. évi</v>
      </c>
      <c r="F22" s="373"/>
    </row>
    <row r="23" spans="1:6" s="294" customFormat="1" ht="12" customHeight="1" thickBot="1">
      <c r="A23" s="289" t="s">
        <v>423</v>
      </c>
      <c r="B23" s="290" t="s">
        <v>424</v>
      </c>
      <c r="C23" s="290" t="s">
        <v>425</v>
      </c>
      <c r="D23" s="290" t="s">
        <v>427</v>
      </c>
      <c r="E23" s="368" t="s">
        <v>426</v>
      </c>
      <c r="F23" s="373"/>
    </row>
    <row r="24" spans="1:6" s="294" customFormat="1" ht="15" customHeight="1" thickBot="1">
      <c r="A24" s="20" t="s">
        <v>11</v>
      </c>
      <c r="B24" s="27" t="s">
        <v>452</v>
      </c>
      <c r="C24" s="333">
        <v>32100000</v>
      </c>
      <c r="D24" s="333">
        <v>32100000</v>
      </c>
      <c r="E24" s="333">
        <v>32100000</v>
      </c>
      <c r="F24" s="373"/>
    </row>
    <row r="25" spans="1:5" ht="12" customHeight="1" thickBot="1">
      <c r="A25" s="347" t="s">
        <v>12</v>
      </c>
      <c r="B25" s="369" t="s">
        <v>457</v>
      </c>
      <c r="C25" s="370">
        <v>5000000</v>
      </c>
      <c r="D25" s="370">
        <v>5000000</v>
      </c>
      <c r="E25" s="370">
        <v>5000000</v>
      </c>
    </row>
    <row r="26" spans="1:5" ht="12" customHeight="1">
      <c r="A26" s="15" t="s">
        <v>87</v>
      </c>
      <c r="B26" s="8" t="s">
        <v>183</v>
      </c>
      <c r="C26" s="282"/>
      <c r="D26" s="282"/>
      <c r="E26" s="180"/>
    </row>
    <row r="27" spans="1:5" ht="12" customHeight="1">
      <c r="A27" s="15" t="s">
        <v>88</v>
      </c>
      <c r="B27" s="12" t="s">
        <v>146</v>
      </c>
      <c r="C27" s="281"/>
      <c r="D27" s="281"/>
      <c r="E27" s="179"/>
    </row>
    <row r="28" spans="1:5" ht="12" customHeight="1" thickBot="1">
      <c r="A28" s="15" t="s">
        <v>89</v>
      </c>
      <c r="B28" s="192" t="s">
        <v>185</v>
      </c>
      <c r="C28" s="281"/>
      <c r="D28" s="281"/>
      <c r="E28" s="179"/>
    </row>
    <row r="29" spans="1:5" ht="12" customHeight="1" thickBot="1">
      <c r="A29" s="20" t="s">
        <v>13</v>
      </c>
      <c r="B29" s="92" t="s">
        <v>378</v>
      </c>
      <c r="C29" s="280">
        <f>+C24+C25</f>
        <v>37100000</v>
      </c>
      <c r="D29" s="280">
        <f>+D24+D25</f>
        <v>37100000</v>
      </c>
      <c r="E29" s="178">
        <f>+E24+E25</f>
        <v>37100000</v>
      </c>
    </row>
    <row r="30" spans="1:6" ht="15" customHeight="1" thickBot="1">
      <c r="A30" s="20" t="s">
        <v>14</v>
      </c>
      <c r="B30" s="92" t="s">
        <v>453</v>
      </c>
      <c r="C30" s="376"/>
      <c r="D30" s="376"/>
      <c r="E30" s="377"/>
      <c r="F30" s="307"/>
    </row>
    <row r="31" spans="1:5" s="294" customFormat="1" ht="12.75" customHeight="1" thickBot="1">
      <c r="A31" s="193" t="s">
        <v>15</v>
      </c>
      <c r="B31" s="263" t="s">
        <v>454</v>
      </c>
      <c r="C31" s="367">
        <f>+C29+C30</f>
        <v>37100000</v>
      </c>
      <c r="D31" s="367">
        <f>+D29+D30</f>
        <v>37100000</v>
      </c>
      <c r="E31" s="361">
        <f>+E29+E30</f>
        <v>37100000</v>
      </c>
    </row>
    <row r="32" spans="3:5" ht="15.75">
      <c r="C32" s="483">
        <f>C18-C31</f>
        <v>0</v>
      </c>
      <c r="D32" s="483">
        <f>D18-D31</f>
        <v>0</v>
      </c>
      <c r="E32" s="483">
        <f>E18-E31</f>
        <v>0</v>
      </c>
    </row>
    <row r="33" ht="15.75">
      <c r="C33" s="264"/>
    </row>
    <row r="34" ht="15.75">
      <c r="C34" s="264"/>
    </row>
    <row r="35" ht="16.5" customHeight="1">
      <c r="C35" s="264"/>
    </row>
    <row r="36" ht="15.75">
      <c r="C36" s="264"/>
    </row>
    <row r="37" ht="15.75">
      <c r="C37" s="264"/>
    </row>
    <row r="38" spans="6:7" s="264" customFormat="1" ht="15.75">
      <c r="F38" s="292"/>
      <c r="G38" s="292"/>
    </row>
    <row r="39" spans="6:7" s="264" customFormat="1" ht="15.75">
      <c r="F39" s="292"/>
      <c r="G39" s="292"/>
    </row>
    <row r="40" spans="6:7" s="264" customFormat="1" ht="15.75">
      <c r="F40" s="292"/>
      <c r="G40" s="292"/>
    </row>
    <row r="41" spans="6:7" s="264" customFormat="1" ht="15.75">
      <c r="F41" s="292"/>
      <c r="G41" s="292"/>
    </row>
    <row r="42" spans="6:7" s="264" customFormat="1" ht="15.75">
      <c r="F42" s="292"/>
      <c r="G42" s="292"/>
    </row>
    <row r="43" spans="6:7" s="264" customFormat="1" ht="15.75">
      <c r="F43" s="292"/>
      <c r="G43" s="292"/>
    </row>
    <row r="44" spans="6:7" s="264" customFormat="1" ht="15.75">
      <c r="F44" s="292"/>
      <c r="G44" s="292"/>
    </row>
  </sheetData>
  <sheetProtection/>
  <mergeCells count="6">
    <mergeCell ref="A4:E4"/>
    <mergeCell ref="A5:B5"/>
    <mergeCell ref="A20:E20"/>
    <mergeCell ref="A21:B21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455" t="s">
        <v>119</v>
      </c>
    </row>
    <row r="4" spans="1:2" ht="12.75">
      <c r="A4" s="100"/>
      <c r="B4" s="100"/>
    </row>
    <row r="5" spans="1:2" s="110" customFormat="1" ht="15.75">
      <c r="A5" s="62" t="str">
        <f>CONCATENATE(ALAPADATOK!D7,". évi előirányzat BEVÉTELEK")</f>
        <v>2021. évi előirányzat BEVÉTELEK</v>
      </c>
      <c r="B5" s="109"/>
    </row>
    <row r="6" spans="1:2" ht="12.75">
      <c r="A6" s="100"/>
      <c r="B6" s="100"/>
    </row>
    <row r="7" spans="1:2" ht="12.75">
      <c r="A7" s="100" t="s">
        <v>459</v>
      </c>
      <c r="B7" s="100" t="s">
        <v>417</v>
      </c>
    </row>
    <row r="8" spans="1:2" ht="12.75">
      <c r="A8" s="100" t="s">
        <v>460</v>
      </c>
      <c r="B8" s="100" t="s">
        <v>418</v>
      </c>
    </row>
    <row r="9" spans="1:2" ht="12.75">
      <c r="A9" s="100" t="s">
        <v>461</v>
      </c>
      <c r="B9" s="100" t="s">
        <v>419</v>
      </c>
    </row>
    <row r="10" spans="1:2" ht="12.75">
      <c r="A10" s="100"/>
      <c r="B10" s="100"/>
    </row>
    <row r="11" spans="1:2" ht="12.75">
      <c r="A11" s="100"/>
      <c r="B11" s="100"/>
    </row>
    <row r="12" spans="1:2" s="110" customFormat="1" ht="15.75">
      <c r="A12" s="62" t="str">
        <f>+CONCATENATE(LEFT(A5,4),". évi előirányzat KIADÁSOK")</f>
        <v>2021. évi előirányzat KIADÁSOK</v>
      </c>
      <c r="B12" s="109"/>
    </row>
    <row r="13" spans="1:2" ht="12.75">
      <c r="A13" s="100"/>
      <c r="B13" s="100"/>
    </row>
    <row r="14" spans="1:2" ht="12.75">
      <c r="A14" s="100" t="s">
        <v>462</v>
      </c>
      <c r="B14" s="100" t="s">
        <v>420</v>
      </c>
    </row>
    <row r="15" spans="1:2" ht="12.75">
      <c r="A15" s="100" t="s">
        <v>463</v>
      </c>
      <c r="B15" s="100" t="s">
        <v>421</v>
      </c>
    </row>
    <row r="16" spans="1:2" ht="12.75">
      <c r="A16" s="100" t="s">
        <v>464</v>
      </c>
      <c r="B16" s="100" t="s">
        <v>422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17" sqref="C117"/>
    </sheetView>
  </sheetViews>
  <sheetFormatPr defaultColWidth="9.00390625" defaultRowHeight="12.75"/>
  <cols>
    <col min="1" max="1" width="9.50390625" style="264" customWidth="1"/>
    <col min="2" max="2" width="99.375" style="264" customWidth="1"/>
    <col min="3" max="3" width="21.625" style="265" customWidth="1"/>
    <col min="4" max="4" width="9.00390625" style="292" customWidth="1"/>
    <col min="5" max="16384" width="9.375" style="292" customWidth="1"/>
  </cols>
  <sheetData>
    <row r="1" spans="1:3" ht="18.75" customHeight="1">
      <c r="A1" s="456"/>
      <c r="B1" s="560" t="str">
        <f>CONCATENATE("1.1. melléklet ",ALAPADATOK!A7," ",ALAPADATOK!B7," ",ALAPADATOK!C7," ",ALAPADATOK!D7," ",ALAPADATOK!E7," ",ALAPADATOK!F7," ",ALAPADATOK!G7," ",ALAPADATOK!H7)</f>
        <v>1.1. melléklet a … / 2021 ( … ) önkormányzati rendelethez</v>
      </c>
      <c r="C1" s="561"/>
    </row>
    <row r="2" spans="1:3" ht="21.75" customHeight="1">
      <c r="A2" s="457"/>
      <c r="B2" s="458" t="str">
        <f>CONCATENATE(ALAPADATOK!A3)</f>
        <v>BÁTOR KÖZSÉGI ÖNKORMÁNYZAT</v>
      </c>
      <c r="C2" s="459"/>
    </row>
    <row r="3" spans="1:3" ht="21.75" customHeight="1">
      <c r="A3" s="459"/>
      <c r="B3" s="458" t="str">
        <f>CONCATENATE(ALAPADATOK!D7,". ÉVI KÖLTSÉGVETÉS")</f>
        <v>2021. ÉVI KÖLTSÉGVETÉS</v>
      </c>
      <c r="C3" s="459"/>
    </row>
    <row r="4" spans="1:3" ht="21.75" customHeight="1">
      <c r="A4" s="459"/>
      <c r="B4" s="458" t="s">
        <v>493</v>
      </c>
      <c r="C4" s="459"/>
    </row>
    <row r="5" spans="1:3" ht="21.75" customHeight="1">
      <c r="A5" s="456"/>
      <c r="B5" s="456"/>
      <c r="C5" s="460"/>
    </row>
    <row r="6" spans="1:3" ht="15" customHeight="1">
      <c r="A6" s="562" t="s">
        <v>8</v>
      </c>
      <c r="B6" s="562"/>
      <c r="C6" s="562"/>
    </row>
    <row r="7" spans="1:3" ht="15" customHeight="1" thickBot="1">
      <c r="A7" s="563" t="s">
        <v>120</v>
      </c>
      <c r="B7" s="563"/>
      <c r="C7" s="417" t="s">
        <v>479</v>
      </c>
    </row>
    <row r="8" spans="1:3" ht="24" customHeight="1" thickBot="1">
      <c r="A8" s="461" t="s">
        <v>57</v>
      </c>
      <c r="B8" s="462" t="s">
        <v>10</v>
      </c>
      <c r="C8" s="463" t="str">
        <f>+CONCATENATE(LEFT(KV_ÖSSZEFÜGGÉSEK!A5,4),". évi előirányzat")</f>
        <v>2021. évi előirányzat</v>
      </c>
    </row>
    <row r="9" spans="1:3" s="293" customFormat="1" ht="12" customHeight="1" thickBot="1">
      <c r="A9" s="403"/>
      <c r="B9" s="404" t="s">
        <v>423</v>
      </c>
      <c r="C9" s="405" t="s">
        <v>424</v>
      </c>
    </row>
    <row r="10" spans="1:3" s="294" customFormat="1" ht="12" customHeight="1" thickBot="1">
      <c r="A10" s="20" t="s">
        <v>11</v>
      </c>
      <c r="B10" s="21" t="s">
        <v>205</v>
      </c>
      <c r="C10" s="195">
        <f>+C11+C12+C13+C14+C15+C16</f>
        <v>24604423</v>
      </c>
    </row>
    <row r="11" spans="1:3" s="294" customFormat="1" ht="12" customHeight="1">
      <c r="A11" s="15" t="s">
        <v>81</v>
      </c>
      <c r="B11" s="295" t="s">
        <v>206</v>
      </c>
      <c r="C11" s="198">
        <v>12590743</v>
      </c>
    </row>
    <row r="12" spans="1:3" s="294" customFormat="1" ht="12" customHeight="1">
      <c r="A12" s="14" t="s">
        <v>82</v>
      </c>
      <c r="B12" s="296" t="s">
        <v>207</v>
      </c>
      <c r="C12" s="197">
        <v>0</v>
      </c>
    </row>
    <row r="13" spans="1:3" s="294" customFormat="1" ht="12" customHeight="1">
      <c r="A13" s="14" t="s">
        <v>83</v>
      </c>
      <c r="B13" s="296" t="s">
        <v>465</v>
      </c>
      <c r="C13" s="197">
        <v>9743680</v>
      </c>
    </row>
    <row r="14" spans="1:3" s="294" customFormat="1" ht="12" customHeight="1">
      <c r="A14" s="14" t="s">
        <v>84</v>
      </c>
      <c r="B14" s="296" t="s">
        <v>209</v>
      </c>
      <c r="C14" s="197">
        <v>2270000</v>
      </c>
    </row>
    <row r="15" spans="1:3" s="294" customFormat="1" ht="12" customHeight="1">
      <c r="A15" s="14" t="s">
        <v>116</v>
      </c>
      <c r="B15" s="191" t="s">
        <v>362</v>
      </c>
      <c r="C15" s="197"/>
    </row>
    <row r="16" spans="1:3" s="294" customFormat="1" ht="12" customHeight="1" thickBot="1">
      <c r="A16" s="16" t="s">
        <v>85</v>
      </c>
      <c r="B16" s="192" t="s">
        <v>363</v>
      </c>
      <c r="C16" s="197"/>
    </row>
    <row r="17" spans="1:3" s="294" customFormat="1" ht="12" customHeight="1" thickBot="1">
      <c r="A17" s="20" t="s">
        <v>12</v>
      </c>
      <c r="B17" s="190" t="s">
        <v>210</v>
      </c>
      <c r="C17" s="195">
        <f>+C18+C19+C20+C21+C22</f>
        <v>8831375</v>
      </c>
    </row>
    <row r="18" spans="1:3" s="294" customFormat="1" ht="12" customHeight="1">
      <c r="A18" s="15" t="s">
        <v>87</v>
      </c>
      <c r="B18" s="295" t="s">
        <v>211</v>
      </c>
      <c r="C18" s="198"/>
    </row>
    <row r="19" spans="1:3" s="294" customFormat="1" ht="12" customHeight="1">
      <c r="A19" s="14" t="s">
        <v>88</v>
      </c>
      <c r="B19" s="296" t="s">
        <v>212</v>
      </c>
      <c r="C19" s="197"/>
    </row>
    <row r="20" spans="1:3" s="294" customFormat="1" ht="12" customHeight="1">
      <c r="A20" s="14" t="s">
        <v>89</v>
      </c>
      <c r="B20" s="296" t="s">
        <v>353</v>
      </c>
      <c r="C20" s="197"/>
    </row>
    <row r="21" spans="1:3" s="294" customFormat="1" ht="12" customHeight="1">
      <c r="A21" s="14" t="s">
        <v>90</v>
      </c>
      <c r="B21" s="296" t="s">
        <v>354</v>
      </c>
      <c r="C21" s="197"/>
    </row>
    <row r="22" spans="1:3" s="294" customFormat="1" ht="12" customHeight="1">
      <c r="A22" s="14" t="s">
        <v>91</v>
      </c>
      <c r="B22" s="296" t="s">
        <v>488</v>
      </c>
      <c r="C22" s="197">
        <v>8831375</v>
      </c>
    </row>
    <row r="23" spans="1:3" s="294" customFormat="1" ht="12" customHeight="1" thickBot="1">
      <c r="A23" s="16" t="s">
        <v>100</v>
      </c>
      <c r="B23" s="192" t="s">
        <v>214</v>
      </c>
      <c r="C23" s="199"/>
    </row>
    <row r="24" spans="1:3" s="294" customFormat="1" ht="12" customHeight="1" thickBot="1">
      <c r="A24" s="20" t="s">
        <v>13</v>
      </c>
      <c r="B24" s="21" t="s">
        <v>215</v>
      </c>
      <c r="C24" s="195">
        <f>+C25+C26+C27+C28+C29</f>
        <v>12789537</v>
      </c>
    </row>
    <row r="25" spans="1:3" s="294" customFormat="1" ht="12" customHeight="1">
      <c r="A25" s="15" t="s">
        <v>70</v>
      </c>
      <c r="B25" s="295" t="s">
        <v>216</v>
      </c>
      <c r="C25" s="198"/>
    </row>
    <row r="26" spans="1:3" s="294" customFormat="1" ht="12" customHeight="1">
      <c r="A26" s="14" t="s">
        <v>71</v>
      </c>
      <c r="B26" s="296" t="s">
        <v>217</v>
      </c>
      <c r="C26" s="197"/>
    </row>
    <row r="27" spans="1:3" s="294" customFormat="1" ht="12" customHeight="1">
      <c r="A27" s="14" t="s">
        <v>72</v>
      </c>
      <c r="B27" s="296" t="s">
        <v>355</v>
      </c>
      <c r="C27" s="197"/>
    </row>
    <row r="28" spans="1:3" s="294" customFormat="1" ht="12" customHeight="1">
      <c r="A28" s="14" t="s">
        <v>73</v>
      </c>
      <c r="B28" s="296" t="s">
        <v>356</v>
      </c>
      <c r="C28" s="197"/>
    </row>
    <row r="29" spans="1:3" s="294" customFormat="1" ht="12" customHeight="1">
      <c r="A29" s="14" t="s">
        <v>130</v>
      </c>
      <c r="B29" s="296" t="s">
        <v>218</v>
      </c>
      <c r="C29" s="197">
        <v>12789537</v>
      </c>
    </row>
    <row r="30" spans="1:3" s="396" customFormat="1" ht="12" customHeight="1" thickBot="1">
      <c r="A30" s="406" t="s">
        <v>131</v>
      </c>
      <c r="B30" s="394" t="s">
        <v>483</v>
      </c>
      <c r="C30" s="395">
        <v>12789537</v>
      </c>
    </row>
    <row r="31" spans="1:3" s="294" customFormat="1" ht="12" customHeight="1" thickBot="1">
      <c r="A31" s="20" t="s">
        <v>132</v>
      </c>
      <c r="B31" s="21" t="s">
        <v>466</v>
      </c>
      <c r="C31" s="201">
        <f>SUM(C32:C38)</f>
        <v>6600000</v>
      </c>
    </row>
    <row r="32" spans="1:3" s="294" customFormat="1" ht="12" customHeight="1">
      <c r="A32" s="15" t="s">
        <v>221</v>
      </c>
      <c r="B32" s="295" t="s">
        <v>470</v>
      </c>
      <c r="C32" s="198"/>
    </row>
    <row r="33" spans="1:3" s="294" customFormat="1" ht="12" customHeight="1">
      <c r="A33" s="14" t="s">
        <v>222</v>
      </c>
      <c r="B33" s="296" t="s">
        <v>471</v>
      </c>
      <c r="C33" s="197"/>
    </row>
    <row r="34" spans="1:3" s="294" customFormat="1" ht="12" customHeight="1">
      <c r="A34" s="14" t="s">
        <v>223</v>
      </c>
      <c r="B34" s="296" t="s">
        <v>472</v>
      </c>
      <c r="C34" s="197">
        <v>5000000</v>
      </c>
    </row>
    <row r="35" spans="1:3" s="294" customFormat="1" ht="12" customHeight="1">
      <c r="A35" s="14" t="s">
        <v>224</v>
      </c>
      <c r="B35" s="296" t="s">
        <v>473</v>
      </c>
      <c r="C35" s="197"/>
    </row>
    <row r="36" spans="1:3" s="294" customFormat="1" ht="12" customHeight="1">
      <c r="A36" s="14" t="s">
        <v>467</v>
      </c>
      <c r="B36" s="296" t="s">
        <v>225</v>
      </c>
      <c r="C36" s="197"/>
    </row>
    <row r="37" spans="1:3" s="294" customFormat="1" ht="12" customHeight="1">
      <c r="A37" s="14" t="s">
        <v>468</v>
      </c>
      <c r="B37" s="296" t="s">
        <v>603</v>
      </c>
      <c r="C37" s="197"/>
    </row>
    <row r="38" spans="1:3" s="294" customFormat="1" ht="12" customHeight="1" thickBot="1">
      <c r="A38" s="16" t="s">
        <v>469</v>
      </c>
      <c r="B38" s="498" t="s">
        <v>587</v>
      </c>
      <c r="C38" s="199">
        <v>1600000</v>
      </c>
    </row>
    <row r="39" spans="1:3" s="294" customFormat="1" ht="12" customHeight="1" thickBot="1">
      <c r="A39" s="20" t="s">
        <v>15</v>
      </c>
      <c r="B39" s="21" t="s">
        <v>364</v>
      </c>
      <c r="C39" s="195">
        <f>SUM(C40:C50)</f>
        <v>60000</v>
      </c>
    </row>
    <row r="40" spans="1:3" s="294" customFormat="1" ht="12" customHeight="1">
      <c r="A40" s="15" t="s">
        <v>74</v>
      </c>
      <c r="B40" s="295" t="s">
        <v>228</v>
      </c>
      <c r="C40" s="198"/>
    </row>
    <row r="41" spans="1:3" s="294" customFormat="1" ht="12" customHeight="1">
      <c r="A41" s="14" t="s">
        <v>75</v>
      </c>
      <c r="B41" s="296" t="s">
        <v>229</v>
      </c>
      <c r="C41" s="197"/>
    </row>
    <row r="42" spans="1:3" s="294" customFormat="1" ht="12" customHeight="1">
      <c r="A42" s="14" t="s">
        <v>76</v>
      </c>
      <c r="B42" s="296" t="s">
        <v>230</v>
      </c>
      <c r="C42" s="197"/>
    </row>
    <row r="43" spans="1:3" s="294" customFormat="1" ht="12" customHeight="1">
      <c r="A43" s="14" t="s">
        <v>134</v>
      </c>
      <c r="B43" s="296" t="s">
        <v>231</v>
      </c>
      <c r="C43" s="197"/>
    </row>
    <row r="44" spans="1:3" s="294" customFormat="1" ht="12" customHeight="1">
      <c r="A44" s="14" t="s">
        <v>135</v>
      </c>
      <c r="B44" s="296" t="s">
        <v>232</v>
      </c>
      <c r="C44" s="197"/>
    </row>
    <row r="45" spans="1:3" s="294" customFormat="1" ht="12" customHeight="1">
      <c r="A45" s="14" t="s">
        <v>136</v>
      </c>
      <c r="B45" s="296" t="s">
        <v>233</v>
      </c>
      <c r="C45" s="197"/>
    </row>
    <row r="46" spans="1:3" s="294" customFormat="1" ht="12" customHeight="1">
      <c r="A46" s="14" t="s">
        <v>137</v>
      </c>
      <c r="B46" s="296" t="s">
        <v>234</v>
      </c>
      <c r="C46" s="197"/>
    </row>
    <row r="47" spans="1:3" s="294" customFormat="1" ht="12" customHeight="1">
      <c r="A47" s="14" t="s">
        <v>138</v>
      </c>
      <c r="B47" s="296" t="s">
        <v>474</v>
      </c>
      <c r="C47" s="197"/>
    </row>
    <row r="48" spans="1:3" s="294" customFormat="1" ht="12" customHeight="1">
      <c r="A48" s="14" t="s">
        <v>226</v>
      </c>
      <c r="B48" s="296" t="s">
        <v>235</v>
      </c>
      <c r="C48" s="200"/>
    </row>
    <row r="49" spans="1:3" s="294" customFormat="1" ht="12" customHeight="1">
      <c r="A49" s="16" t="s">
        <v>227</v>
      </c>
      <c r="B49" s="297" t="s">
        <v>366</v>
      </c>
      <c r="C49" s="286"/>
    </row>
    <row r="50" spans="1:3" s="294" customFormat="1" ht="12" customHeight="1" thickBot="1">
      <c r="A50" s="16" t="s">
        <v>365</v>
      </c>
      <c r="B50" s="192" t="s">
        <v>236</v>
      </c>
      <c r="C50" s="286">
        <v>60000</v>
      </c>
    </row>
    <row r="51" spans="1:3" s="294" customFormat="1" ht="12" customHeight="1" thickBot="1">
      <c r="A51" s="20" t="s">
        <v>16</v>
      </c>
      <c r="B51" s="21" t="s">
        <v>237</v>
      </c>
      <c r="C51" s="195">
        <f>SUM(C52:C56)</f>
        <v>0</v>
      </c>
    </row>
    <row r="52" spans="1:3" s="294" customFormat="1" ht="12" customHeight="1">
      <c r="A52" s="15" t="s">
        <v>77</v>
      </c>
      <c r="B52" s="295" t="s">
        <v>241</v>
      </c>
      <c r="C52" s="328"/>
    </row>
    <row r="53" spans="1:3" s="294" customFormat="1" ht="12" customHeight="1">
      <c r="A53" s="14" t="s">
        <v>78</v>
      </c>
      <c r="B53" s="296" t="s">
        <v>242</v>
      </c>
      <c r="C53" s="200"/>
    </row>
    <row r="54" spans="1:3" s="294" customFormat="1" ht="12" customHeight="1">
      <c r="A54" s="14" t="s">
        <v>238</v>
      </c>
      <c r="B54" s="296" t="s">
        <v>243</v>
      </c>
      <c r="C54" s="200"/>
    </row>
    <row r="55" spans="1:3" s="294" customFormat="1" ht="12" customHeight="1">
      <c r="A55" s="14" t="s">
        <v>239</v>
      </c>
      <c r="B55" s="296" t="s">
        <v>244</v>
      </c>
      <c r="C55" s="200"/>
    </row>
    <row r="56" spans="1:3" s="294" customFormat="1" ht="12" customHeight="1" thickBot="1">
      <c r="A56" s="16" t="s">
        <v>240</v>
      </c>
      <c r="B56" s="192" t="s">
        <v>245</v>
      </c>
      <c r="C56" s="286"/>
    </row>
    <row r="57" spans="1:3" s="294" customFormat="1" ht="12" customHeight="1" thickBot="1">
      <c r="A57" s="20" t="s">
        <v>139</v>
      </c>
      <c r="B57" s="21" t="s">
        <v>246</v>
      </c>
      <c r="C57" s="195">
        <f>SUM(C58:C60)</f>
        <v>0</v>
      </c>
    </row>
    <row r="58" spans="1:3" s="294" customFormat="1" ht="12" customHeight="1">
      <c r="A58" s="15" t="s">
        <v>79</v>
      </c>
      <c r="B58" s="295" t="s">
        <v>247</v>
      </c>
      <c r="C58" s="198"/>
    </row>
    <row r="59" spans="1:3" s="294" customFormat="1" ht="12" customHeight="1">
      <c r="A59" s="14" t="s">
        <v>80</v>
      </c>
      <c r="B59" s="296" t="s">
        <v>357</v>
      </c>
      <c r="C59" s="197"/>
    </row>
    <row r="60" spans="1:3" s="294" customFormat="1" ht="12" customHeight="1">
      <c r="A60" s="14" t="s">
        <v>250</v>
      </c>
      <c r="B60" s="296" t="s">
        <v>248</v>
      </c>
      <c r="C60" s="197"/>
    </row>
    <row r="61" spans="1:3" s="294" customFormat="1" ht="12" customHeight="1" thickBot="1">
      <c r="A61" s="16" t="s">
        <v>251</v>
      </c>
      <c r="B61" s="192" t="s">
        <v>249</v>
      </c>
      <c r="C61" s="199"/>
    </row>
    <row r="62" spans="1:3" s="294" customFormat="1" ht="12" customHeight="1" thickBot="1">
      <c r="A62" s="20" t="s">
        <v>18</v>
      </c>
      <c r="B62" s="190" t="s">
        <v>252</v>
      </c>
      <c r="C62" s="195">
        <f>SUM(C63:C65)</f>
        <v>0</v>
      </c>
    </row>
    <row r="63" spans="1:3" s="294" customFormat="1" ht="12" customHeight="1">
      <c r="A63" s="15" t="s">
        <v>140</v>
      </c>
      <c r="B63" s="295" t="s">
        <v>254</v>
      </c>
      <c r="C63" s="200"/>
    </row>
    <row r="64" spans="1:3" s="294" customFormat="1" ht="12" customHeight="1">
      <c r="A64" s="14" t="s">
        <v>141</v>
      </c>
      <c r="B64" s="296" t="s">
        <v>358</v>
      </c>
      <c r="C64" s="200"/>
    </row>
    <row r="65" spans="1:3" s="294" customFormat="1" ht="12" customHeight="1">
      <c r="A65" s="14" t="s">
        <v>184</v>
      </c>
      <c r="B65" s="296" t="s">
        <v>255</v>
      </c>
      <c r="C65" s="200"/>
    </row>
    <row r="66" spans="1:3" s="294" customFormat="1" ht="12" customHeight="1" thickBot="1">
      <c r="A66" s="16" t="s">
        <v>253</v>
      </c>
      <c r="B66" s="192" t="s">
        <v>256</v>
      </c>
      <c r="C66" s="200"/>
    </row>
    <row r="67" spans="1:3" s="294" customFormat="1" ht="12" customHeight="1" thickBot="1">
      <c r="A67" s="352" t="s">
        <v>406</v>
      </c>
      <c r="B67" s="21" t="s">
        <v>257</v>
      </c>
      <c r="C67" s="201">
        <f>+C10+C17+C24+C31+C39+C51+C57+C62</f>
        <v>52885335</v>
      </c>
    </row>
    <row r="68" spans="1:3" s="294" customFormat="1" ht="12" customHeight="1" thickBot="1">
      <c r="A68" s="331" t="s">
        <v>258</v>
      </c>
      <c r="B68" s="190" t="s">
        <v>259</v>
      </c>
      <c r="C68" s="195">
        <f>SUM(C69:C71)</f>
        <v>0</v>
      </c>
    </row>
    <row r="69" spans="1:3" s="294" customFormat="1" ht="12" customHeight="1">
      <c r="A69" s="15" t="s">
        <v>287</v>
      </c>
      <c r="B69" s="295" t="s">
        <v>260</v>
      </c>
      <c r="C69" s="200"/>
    </row>
    <row r="70" spans="1:3" s="294" customFormat="1" ht="12" customHeight="1">
      <c r="A70" s="14" t="s">
        <v>296</v>
      </c>
      <c r="B70" s="296" t="s">
        <v>261</v>
      </c>
      <c r="C70" s="200"/>
    </row>
    <row r="71" spans="1:3" s="294" customFormat="1" ht="12" customHeight="1" thickBot="1">
      <c r="A71" s="16" t="s">
        <v>297</v>
      </c>
      <c r="B71" s="346" t="s">
        <v>484</v>
      </c>
      <c r="C71" s="200"/>
    </row>
    <row r="72" spans="1:3" s="294" customFormat="1" ht="12" customHeight="1" thickBot="1">
      <c r="A72" s="331" t="s">
        <v>263</v>
      </c>
      <c r="B72" s="190" t="s">
        <v>264</v>
      </c>
      <c r="C72" s="195">
        <f>SUM(C73:C76)</f>
        <v>0</v>
      </c>
    </row>
    <row r="73" spans="1:3" s="294" customFormat="1" ht="12" customHeight="1">
      <c r="A73" s="15" t="s">
        <v>117</v>
      </c>
      <c r="B73" s="295" t="s">
        <v>265</v>
      </c>
      <c r="C73" s="200"/>
    </row>
    <row r="74" spans="1:3" s="294" customFormat="1" ht="12" customHeight="1">
      <c r="A74" s="14" t="s">
        <v>118</v>
      </c>
      <c r="B74" s="296" t="s">
        <v>485</v>
      </c>
      <c r="C74" s="200"/>
    </row>
    <row r="75" spans="1:3" s="294" customFormat="1" ht="12" customHeight="1" thickBot="1">
      <c r="A75" s="16" t="s">
        <v>288</v>
      </c>
      <c r="B75" s="297" t="s">
        <v>266</v>
      </c>
      <c r="C75" s="286"/>
    </row>
    <row r="76" spans="1:3" s="294" customFormat="1" ht="12" customHeight="1" thickBot="1">
      <c r="A76" s="408" t="s">
        <v>289</v>
      </c>
      <c r="B76" s="409" t="s">
        <v>486</v>
      </c>
      <c r="C76" s="410"/>
    </row>
    <row r="77" spans="1:3" s="294" customFormat="1" ht="12" customHeight="1" thickBot="1">
      <c r="A77" s="331" t="s">
        <v>267</v>
      </c>
      <c r="B77" s="190" t="s">
        <v>268</v>
      </c>
      <c r="C77" s="195">
        <f>SUM(C78:C79)</f>
        <v>33247859</v>
      </c>
    </row>
    <row r="78" spans="1:3" s="294" customFormat="1" ht="12" customHeight="1" thickBot="1">
      <c r="A78" s="13" t="s">
        <v>290</v>
      </c>
      <c r="B78" s="407" t="s">
        <v>269</v>
      </c>
      <c r="C78" s="286">
        <v>33247859</v>
      </c>
    </row>
    <row r="79" spans="1:3" s="294" customFormat="1" ht="12" customHeight="1" thickBot="1">
      <c r="A79" s="408" t="s">
        <v>291</v>
      </c>
      <c r="B79" s="409" t="s">
        <v>270</v>
      </c>
      <c r="C79" s="410"/>
    </row>
    <row r="80" spans="1:3" s="294" customFormat="1" ht="12" customHeight="1" thickBot="1">
      <c r="A80" s="331" t="s">
        <v>271</v>
      </c>
      <c r="B80" s="190" t="s">
        <v>272</v>
      </c>
      <c r="C80" s="195">
        <f>SUM(C81:C83)</f>
        <v>0</v>
      </c>
    </row>
    <row r="81" spans="1:3" s="294" customFormat="1" ht="12" customHeight="1">
      <c r="A81" s="15" t="s">
        <v>292</v>
      </c>
      <c r="B81" s="295" t="s">
        <v>273</v>
      </c>
      <c r="C81" s="200"/>
    </row>
    <row r="82" spans="1:3" s="294" customFormat="1" ht="12" customHeight="1">
      <c r="A82" s="14" t="s">
        <v>293</v>
      </c>
      <c r="B82" s="296" t="s">
        <v>274</v>
      </c>
      <c r="C82" s="200"/>
    </row>
    <row r="83" spans="1:3" s="294" customFormat="1" ht="12" customHeight="1" thickBot="1">
      <c r="A83" s="18" t="s">
        <v>294</v>
      </c>
      <c r="B83" s="411" t="s">
        <v>487</v>
      </c>
      <c r="C83" s="412"/>
    </row>
    <row r="84" spans="1:3" s="294" customFormat="1" ht="12" customHeight="1" thickBot="1">
      <c r="A84" s="331" t="s">
        <v>275</v>
      </c>
      <c r="B84" s="190" t="s">
        <v>295</v>
      </c>
      <c r="C84" s="195">
        <f>SUM(C85:C88)</f>
        <v>0</v>
      </c>
    </row>
    <row r="85" spans="1:3" s="294" customFormat="1" ht="12" customHeight="1">
      <c r="A85" s="299" t="s">
        <v>276</v>
      </c>
      <c r="B85" s="295" t="s">
        <v>277</v>
      </c>
      <c r="C85" s="200"/>
    </row>
    <row r="86" spans="1:3" s="294" customFormat="1" ht="12" customHeight="1">
      <c r="A86" s="300" t="s">
        <v>278</v>
      </c>
      <c r="B86" s="296" t="s">
        <v>279</v>
      </c>
      <c r="C86" s="200"/>
    </row>
    <row r="87" spans="1:3" s="294" customFormat="1" ht="12" customHeight="1">
      <c r="A87" s="300" t="s">
        <v>280</v>
      </c>
      <c r="B87" s="296" t="s">
        <v>281</v>
      </c>
      <c r="C87" s="200"/>
    </row>
    <row r="88" spans="1:3" s="294" customFormat="1" ht="12" customHeight="1" thickBot="1">
      <c r="A88" s="301" t="s">
        <v>282</v>
      </c>
      <c r="B88" s="192" t="s">
        <v>283</v>
      </c>
      <c r="C88" s="200"/>
    </row>
    <row r="89" spans="1:3" s="294" customFormat="1" ht="12" customHeight="1" thickBot="1">
      <c r="A89" s="331" t="s">
        <v>284</v>
      </c>
      <c r="B89" s="190" t="s">
        <v>405</v>
      </c>
      <c r="C89" s="329"/>
    </row>
    <row r="90" spans="1:3" s="294" customFormat="1" ht="13.5" customHeight="1" thickBot="1">
      <c r="A90" s="331" t="s">
        <v>286</v>
      </c>
      <c r="B90" s="190" t="s">
        <v>285</v>
      </c>
      <c r="C90" s="329"/>
    </row>
    <row r="91" spans="1:3" s="294" customFormat="1" ht="15.75" customHeight="1" thickBot="1">
      <c r="A91" s="331" t="s">
        <v>298</v>
      </c>
      <c r="B91" s="302" t="s">
        <v>408</v>
      </c>
      <c r="C91" s="201">
        <f>+C68+C72+C77+C80+C84+C90+C89</f>
        <v>33247859</v>
      </c>
    </row>
    <row r="92" spans="1:3" s="294" customFormat="1" ht="16.5" customHeight="1" thickBot="1">
      <c r="A92" s="332" t="s">
        <v>407</v>
      </c>
      <c r="B92" s="303" t="s">
        <v>409</v>
      </c>
      <c r="C92" s="201">
        <f>+C67+C91</f>
        <v>86133194</v>
      </c>
    </row>
    <row r="93" spans="1:3" s="294" customFormat="1" ht="10.5" customHeight="1">
      <c r="A93" s="5"/>
      <c r="B93" s="6"/>
      <c r="C93" s="202"/>
    </row>
    <row r="94" spans="1:3" ht="16.5" customHeight="1">
      <c r="A94" s="567" t="s">
        <v>39</v>
      </c>
      <c r="B94" s="567"/>
      <c r="C94" s="567"/>
    </row>
    <row r="95" spans="1:3" s="304" customFormat="1" ht="16.5" customHeight="1" thickBot="1">
      <c r="A95" s="564" t="s">
        <v>121</v>
      </c>
      <c r="B95" s="564"/>
      <c r="C95" s="418" t="str">
        <f>C7</f>
        <v>Forintban!</v>
      </c>
    </row>
    <row r="96" spans="1:3" ht="30" customHeight="1" thickBot="1">
      <c r="A96" s="400" t="s">
        <v>57</v>
      </c>
      <c r="B96" s="401" t="s">
        <v>40</v>
      </c>
      <c r="C96" s="402" t="str">
        <f>+C8</f>
        <v>2021. évi előirányzat</v>
      </c>
    </row>
    <row r="97" spans="1:3" s="293" customFormat="1" ht="12" customHeight="1" thickBot="1">
      <c r="A97" s="400"/>
      <c r="B97" s="401" t="s">
        <v>423</v>
      </c>
      <c r="C97" s="402" t="s">
        <v>424</v>
      </c>
    </row>
    <row r="98" spans="1:3" ht="12" customHeight="1" thickBot="1">
      <c r="A98" s="22" t="s">
        <v>11</v>
      </c>
      <c r="B98" s="28" t="s">
        <v>367</v>
      </c>
      <c r="C98" s="194">
        <f>C99+C100+C101+C102+C103+C116</f>
        <v>51204320</v>
      </c>
    </row>
    <row r="99" spans="1:3" ht="12" customHeight="1">
      <c r="A99" s="17" t="s">
        <v>81</v>
      </c>
      <c r="B99" s="10" t="s">
        <v>41</v>
      </c>
      <c r="C99" s="196">
        <v>12782506</v>
      </c>
    </row>
    <row r="100" spans="1:3" ht="12" customHeight="1">
      <c r="A100" s="14" t="s">
        <v>82</v>
      </c>
      <c r="B100" s="8" t="s">
        <v>142</v>
      </c>
      <c r="C100" s="197">
        <v>2131158</v>
      </c>
    </row>
    <row r="101" spans="1:3" ht="12" customHeight="1">
      <c r="A101" s="14" t="s">
        <v>83</v>
      </c>
      <c r="B101" s="8" t="s">
        <v>110</v>
      </c>
      <c r="C101" s="199">
        <v>17898256</v>
      </c>
    </row>
    <row r="102" spans="1:3" ht="12" customHeight="1">
      <c r="A102" s="14" t="s">
        <v>84</v>
      </c>
      <c r="B102" s="11" t="s">
        <v>143</v>
      </c>
      <c r="C102" s="199">
        <v>3706000</v>
      </c>
    </row>
    <row r="103" spans="1:3" ht="12" customHeight="1">
      <c r="A103" s="14" t="s">
        <v>95</v>
      </c>
      <c r="B103" s="19" t="s">
        <v>144</v>
      </c>
      <c r="C103" s="199">
        <v>1614842</v>
      </c>
    </row>
    <row r="104" spans="1:3" ht="12" customHeight="1">
      <c r="A104" s="14" t="s">
        <v>85</v>
      </c>
      <c r="B104" s="8" t="s">
        <v>372</v>
      </c>
      <c r="C104" s="199"/>
    </row>
    <row r="105" spans="1:3" ht="12" customHeight="1">
      <c r="A105" s="14" t="s">
        <v>86</v>
      </c>
      <c r="B105" s="107" t="s">
        <v>371</v>
      </c>
      <c r="C105" s="199"/>
    </row>
    <row r="106" spans="1:3" ht="12" customHeight="1">
      <c r="A106" s="14" t="s">
        <v>96</v>
      </c>
      <c r="B106" s="107" t="s">
        <v>370</v>
      </c>
      <c r="C106" s="199"/>
    </row>
    <row r="107" spans="1:3" ht="12" customHeight="1">
      <c r="A107" s="14" t="s">
        <v>97</v>
      </c>
      <c r="B107" s="105" t="s">
        <v>301</v>
      </c>
      <c r="C107" s="199"/>
    </row>
    <row r="108" spans="1:3" ht="12" customHeight="1">
      <c r="A108" s="14" t="s">
        <v>98</v>
      </c>
      <c r="B108" s="106" t="s">
        <v>302</v>
      </c>
      <c r="C108" s="199"/>
    </row>
    <row r="109" spans="1:3" ht="12" customHeight="1">
      <c r="A109" s="14" t="s">
        <v>99</v>
      </c>
      <c r="B109" s="106" t="s">
        <v>303</v>
      </c>
      <c r="C109" s="199"/>
    </row>
    <row r="110" spans="1:3" ht="12" customHeight="1">
      <c r="A110" s="14" t="s">
        <v>101</v>
      </c>
      <c r="B110" s="105" t="s">
        <v>304</v>
      </c>
      <c r="C110" s="199">
        <v>1374842</v>
      </c>
    </row>
    <row r="111" spans="1:3" ht="12" customHeight="1">
      <c r="A111" s="14" t="s">
        <v>145</v>
      </c>
      <c r="B111" s="105" t="s">
        <v>305</v>
      </c>
      <c r="C111" s="199"/>
    </row>
    <row r="112" spans="1:3" ht="12" customHeight="1">
      <c r="A112" s="14" t="s">
        <v>299</v>
      </c>
      <c r="B112" s="106" t="s">
        <v>306</v>
      </c>
      <c r="C112" s="199"/>
    </row>
    <row r="113" spans="1:3" ht="12" customHeight="1">
      <c r="A113" s="13" t="s">
        <v>300</v>
      </c>
      <c r="B113" s="107" t="s">
        <v>307</v>
      </c>
      <c r="C113" s="199"/>
    </row>
    <row r="114" spans="1:3" ht="12" customHeight="1">
      <c r="A114" s="14" t="s">
        <v>368</v>
      </c>
      <c r="B114" s="107" t="s">
        <v>308</v>
      </c>
      <c r="C114" s="199"/>
    </row>
    <row r="115" spans="1:3" ht="12" customHeight="1">
      <c r="A115" s="16" t="s">
        <v>369</v>
      </c>
      <c r="B115" s="107" t="s">
        <v>309</v>
      </c>
      <c r="C115" s="199">
        <v>240000</v>
      </c>
    </row>
    <row r="116" spans="1:3" ht="12" customHeight="1">
      <c r="A116" s="14" t="s">
        <v>373</v>
      </c>
      <c r="B116" s="11" t="s">
        <v>42</v>
      </c>
      <c r="C116" s="197">
        <v>13071558</v>
      </c>
    </row>
    <row r="117" spans="1:3" ht="12" customHeight="1">
      <c r="A117" s="14" t="s">
        <v>374</v>
      </c>
      <c r="B117" s="8" t="s">
        <v>376</v>
      </c>
      <c r="C117" s="197"/>
    </row>
    <row r="118" spans="1:3" ht="12" customHeight="1" thickBot="1">
      <c r="A118" s="18" t="s">
        <v>375</v>
      </c>
      <c r="B118" s="350" t="s">
        <v>377</v>
      </c>
      <c r="C118" s="203"/>
    </row>
    <row r="119" spans="1:3" ht="12" customHeight="1" thickBot="1">
      <c r="A119" s="347" t="s">
        <v>12</v>
      </c>
      <c r="B119" s="348" t="s">
        <v>310</v>
      </c>
      <c r="C119" s="349">
        <f>+C120+C122+C124</f>
        <v>33944697</v>
      </c>
    </row>
    <row r="120" spans="1:3" ht="12" customHeight="1">
      <c r="A120" s="15" t="s">
        <v>87</v>
      </c>
      <c r="B120" s="8" t="s">
        <v>183</v>
      </c>
      <c r="C120" s="198">
        <v>31618174</v>
      </c>
    </row>
    <row r="121" spans="1:3" ht="12" customHeight="1">
      <c r="A121" s="15" t="s">
        <v>88</v>
      </c>
      <c r="B121" s="12" t="s">
        <v>314</v>
      </c>
      <c r="C121" s="198">
        <v>16439230</v>
      </c>
    </row>
    <row r="122" spans="1:3" ht="12" customHeight="1">
      <c r="A122" s="15" t="s">
        <v>89</v>
      </c>
      <c r="B122" s="12" t="s">
        <v>146</v>
      </c>
      <c r="C122" s="197">
        <v>2326523</v>
      </c>
    </row>
    <row r="123" spans="1:3" ht="12" customHeight="1">
      <c r="A123" s="15" t="s">
        <v>90</v>
      </c>
      <c r="B123" s="12" t="s">
        <v>315</v>
      </c>
      <c r="C123" s="179"/>
    </row>
    <row r="124" spans="1:3" ht="12" customHeight="1">
      <c r="A124" s="15" t="s">
        <v>91</v>
      </c>
      <c r="B124" s="192" t="s">
        <v>489</v>
      </c>
      <c r="C124" s="179"/>
    </row>
    <row r="125" spans="1:3" ht="12" customHeight="1">
      <c r="A125" s="15" t="s">
        <v>100</v>
      </c>
      <c r="B125" s="191" t="s">
        <v>359</v>
      </c>
      <c r="C125" s="179"/>
    </row>
    <row r="126" spans="1:3" ht="12" customHeight="1">
      <c r="A126" s="15" t="s">
        <v>102</v>
      </c>
      <c r="B126" s="291" t="s">
        <v>320</v>
      </c>
      <c r="C126" s="179"/>
    </row>
    <row r="127" spans="1:3" ht="15.75">
      <c r="A127" s="15" t="s">
        <v>147</v>
      </c>
      <c r="B127" s="106" t="s">
        <v>303</v>
      </c>
      <c r="C127" s="179"/>
    </row>
    <row r="128" spans="1:3" ht="12" customHeight="1">
      <c r="A128" s="15" t="s">
        <v>148</v>
      </c>
      <c r="B128" s="106" t="s">
        <v>319</v>
      </c>
      <c r="C128" s="179"/>
    </row>
    <row r="129" spans="1:3" ht="12" customHeight="1">
      <c r="A129" s="15" t="s">
        <v>149</v>
      </c>
      <c r="B129" s="106" t="s">
        <v>318</v>
      </c>
      <c r="C129" s="179"/>
    </row>
    <row r="130" spans="1:3" ht="12" customHeight="1">
      <c r="A130" s="15" t="s">
        <v>311</v>
      </c>
      <c r="B130" s="106" t="s">
        <v>306</v>
      </c>
      <c r="C130" s="179"/>
    </row>
    <row r="131" spans="1:3" ht="12" customHeight="1">
      <c r="A131" s="15" t="s">
        <v>312</v>
      </c>
      <c r="B131" s="106" t="s">
        <v>317</v>
      </c>
      <c r="C131" s="179"/>
    </row>
    <row r="132" spans="1:3" ht="16.5" thickBot="1">
      <c r="A132" s="13" t="s">
        <v>313</v>
      </c>
      <c r="B132" s="106" t="s">
        <v>316</v>
      </c>
      <c r="C132" s="181"/>
    </row>
    <row r="133" spans="1:3" ht="12" customHeight="1" thickBot="1">
      <c r="A133" s="20" t="s">
        <v>13</v>
      </c>
      <c r="B133" s="92" t="s">
        <v>378</v>
      </c>
      <c r="C133" s="195">
        <f>+C98+C119</f>
        <v>85149017</v>
      </c>
    </row>
    <row r="134" spans="1:3" ht="12" customHeight="1" thickBot="1">
      <c r="A134" s="20" t="s">
        <v>14</v>
      </c>
      <c r="B134" s="92" t="s">
        <v>379</v>
      </c>
      <c r="C134" s="195">
        <f>+C135+C136+C137</f>
        <v>0</v>
      </c>
    </row>
    <row r="135" spans="1:3" ht="12" customHeight="1">
      <c r="A135" s="15" t="s">
        <v>221</v>
      </c>
      <c r="B135" s="12" t="s">
        <v>386</v>
      </c>
      <c r="C135" s="179"/>
    </row>
    <row r="136" spans="1:3" ht="12" customHeight="1">
      <c r="A136" s="15" t="s">
        <v>222</v>
      </c>
      <c r="B136" s="12" t="s">
        <v>387</v>
      </c>
      <c r="C136" s="179"/>
    </row>
    <row r="137" spans="1:3" ht="12" customHeight="1" thickBot="1">
      <c r="A137" s="13" t="s">
        <v>223</v>
      </c>
      <c r="B137" s="12" t="s">
        <v>388</v>
      </c>
      <c r="C137" s="179"/>
    </row>
    <row r="138" spans="1:3" ht="12" customHeight="1" thickBot="1">
      <c r="A138" s="20" t="s">
        <v>15</v>
      </c>
      <c r="B138" s="92" t="s">
        <v>380</v>
      </c>
      <c r="C138" s="195">
        <f>SUM(C139:C144)</f>
        <v>0</v>
      </c>
    </row>
    <row r="139" spans="1:3" ht="12" customHeight="1">
      <c r="A139" s="15" t="s">
        <v>74</v>
      </c>
      <c r="B139" s="9" t="s">
        <v>389</v>
      </c>
      <c r="C139" s="179"/>
    </row>
    <row r="140" spans="1:3" ht="12" customHeight="1">
      <c r="A140" s="15" t="s">
        <v>75</v>
      </c>
      <c r="B140" s="9" t="s">
        <v>381</v>
      </c>
      <c r="C140" s="179"/>
    </row>
    <row r="141" spans="1:3" ht="12" customHeight="1">
      <c r="A141" s="15" t="s">
        <v>76</v>
      </c>
      <c r="B141" s="9" t="s">
        <v>382</v>
      </c>
      <c r="C141" s="179"/>
    </row>
    <row r="142" spans="1:3" ht="12" customHeight="1">
      <c r="A142" s="15" t="s">
        <v>134</v>
      </c>
      <c r="B142" s="9" t="s">
        <v>383</v>
      </c>
      <c r="C142" s="179"/>
    </row>
    <row r="143" spans="1:3" ht="12" customHeight="1">
      <c r="A143" s="13" t="s">
        <v>135</v>
      </c>
      <c r="B143" s="7" t="s">
        <v>384</v>
      </c>
      <c r="C143" s="181"/>
    </row>
    <row r="144" spans="1:3" ht="12" customHeight="1" thickBot="1">
      <c r="A144" s="18" t="s">
        <v>136</v>
      </c>
      <c r="B144" s="540" t="s">
        <v>385</v>
      </c>
      <c r="C144" s="357"/>
    </row>
    <row r="145" spans="1:3" ht="12" customHeight="1" thickBot="1">
      <c r="A145" s="20" t="s">
        <v>16</v>
      </c>
      <c r="B145" s="92" t="s">
        <v>393</v>
      </c>
      <c r="C145" s="201">
        <f>+C146+C147+C148+C149</f>
        <v>984177</v>
      </c>
    </row>
    <row r="146" spans="1:3" ht="12" customHeight="1">
      <c r="A146" s="15" t="s">
        <v>77</v>
      </c>
      <c r="B146" s="9" t="s">
        <v>321</v>
      </c>
      <c r="C146" s="179"/>
    </row>
    <row r="147" spans="1:3" ht="12" customHeight="1">
      <c r="A147" s="15" t="s">
        <v>78</v>
      </c>
      <c r="B147" s="9" t="s">
        <v>322</v>
      </c>
      <c r="C147" s="179">
        <v>984177</v>
      </c>
    </row>
    <row r="148" spans="1:3" ht="12" customHeight="1" thickBot="1">
      <c r="A148" s="13" t="s">
        <v>238</v>
      </c>
      <c r="B148" s="7" t="s">
        <v>394</v>
      </c>
      <c r="C148" s="181"/>
    </row>
    <row r="149" spans="1:3" ht="12" customHeight="1" thickBot="1">
      <c r="A149" s="408" t="s">
        <v>239</v>
      </c>
      <c r="B149" s="413" t="s">
        <v>340</v>
      </c>
      <c r="C149" s="414"/>
    </row>
    <row r="150" spans="1:3" ht="12" customHeight="1" thickBot="1">
      <c r="A150" s="20" t="s">
        <v>17</v>
      </c>
      <c r="B150" s="92" t="s">
        <v>395</v>
      </c>
      <c r="C150" s="204">
        <f>SUM(C151:C155)</f>
        <v>0</v>
      </c>
    </row>
    <row r="151" spans="1:3" ht="12" customHeight="1">
      <c r="A151" s="15" t="s">
        <v>79</v>
      </c>
      <c r="B151" s="9" t="s">
        <v>390</v>
      </c>
      <c r="C151" s="179"/>
    </row>
    <row r="152" spans="1:3" ht="12" customHeight="1">
      <c r="A152" s="15" t="s">
        <v>80</v>
      </c>
      <c r="B152" s="9" t="s">
        <v>397</v>
      </c>
      <c r="C152" s="179"/>
    </row>
    <row r="153" spans="1:3" ht="12" customHeight="1">
      <c r="A153" s="15" t="s">
        <v>250</v>
      </c>
      <c r="B153" s="9" t="s">
        <v>392</v>
      </c>
      <c r="C153" s="179"/>
    </row>
    <row r="154" spans="1:3" ht="12" customHeight="1">
      <c r="A154" s="15" t="s">
        <v>251</v>
      </c>
      <c r="B154" s="9" t="s">
        <v>444</v>
      </c>
      <c r="C154" s="179"/>
    </row>
    <row r="155" spans="1:3" ht="12" customHeight="1" thickBot="1">
      <c r="A155" s="15" t="s">
        <v>396</v>
      </c>
      <c r="B155" s="9" t="s">
        <v>399</v>
      </c>
      <c r="C155" s="179"/>
    </row>
    <row r="156" spans="1:3" ht="12" customHeight="1" thickBot="1">
      <c r="A156" s="20" t="s">
        <v>18</v>
      </c>
      <c r="B156" s="92" t="s">
        <v>400</v>
      </c>
      <c r="C156" s="351"/>
    </row>
    <row r="157" spans="1:3" ht="12" customHeight="1" thickBot="1">
      <c r="A157" s="20" t="s">
        <v>19</v>
      </c>
      <c r="B157" s="92" t="s">
        <v>401</v>
      </c>
      <c r="C157" s="351"/>
    </row>
    <row r="158" spans="1:9" ht="15" customHeight="1" thickBot="1">
      <c r="A158" s="20" t="s">
        <v>20</v>
      </c>
      <c r="B158" s="92" t="s">
        <v>403</v>
      </c>
      <c r="C158" s="415">
        <f>+C134+C138+C145+C150+C156+C157</f>
        <v>984177</v>
      </c>
      <c r="F158" s="306"/>
      <c r="G158" s="307"/>
      <c r="H158" s="307"/>
      <c r="I158" s="307"/>
    </row>
    <row r="159" spans="1:3" s="294" customFormat="1" ht="17.25" customHeight="1" thickBot="1">
      <c r="A159" s="193" t="s">
        <v>21</v>
      </c>
      <c r="B159" s="416" t="s">
        <v>402</v>
      </c>
      <c r="C159" s="415">
        <f>+C133+C158</f>
        <v>86133194</v>
      </c>
    </row>
    <row r="160" spans="1:3" ht="15.75" customHeight="1">
      <c r="A160" s="464"/>
      <c r="B160" s="464"/>
      <c r="C160" s="465">
        <f>C92-C159</f>
        <v>0</v>
      </c>
    </row>
    <row r="161" spans="1:3" ht="15.75">
      <c r="A161" s="565" t="s">
        <v>323</v>
      </c>
      <c r="B161" s="565"/>
      <c r="C161" s="565"/>
    </row>
    <row r="162" spans="1:3" ht="15" customHeight="1" thickBot="1">
      <c r="A162" s="566" t="s">
        <v>122</v>
      </c>
      <c r="B162" s="566"/>
      <c r="C162" s="419" t="str">
        <f>C95</f>
        <v>Forintban!</v>
      </c>
    </row>
    <row r="163" spans="1:4" ht="13.5" customHeight="1" thickBot="1">
      <c r="A163" s="20">
        <v>1</v>
      </c>
      <c r="B163" s="27" t="s">
        <v>404</v>
      </c>
      <c r="C163" s="195">
        <f>+C67-C133</f>
        <v>-32263682</v>
      </c>
      <c r="D163" s="308"/>
    </row>
    <row r="164" spans="1:3" ht="27.75" customHeight="1" thickBot="1">
      <c r="A164" s="20" t="s">
        <v>12</v>
      </c>
      <c r="B164" s="27" t="s">
        <v>410</v>
      </c>
      <c r="C164" s="195">
        <f>+C91-C158</f>
        <v>32263682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C21" sqref="C21"/>
    </sheetView>
  </sheetViews>
  <sheetFormatPr defaultColWidth="9.00390625" defaultRowHeight="12.75"/>
  <cols>
    <col min="1" max="1" width="6.875" style="43" customWidth="1"/>
    <col min="2" max="2" width="55.125" style="143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9.75" customHeight="1">
      <c r="B1" s="217" t="s">
        <v>126</v>
      </c>
      <c r="C1" s="218"/>
      <c r="D1" s="218"/>
      <c r="E1" s="218"/>
      <c r="F1" s="570" t="str">
        <f>CONCATENATE("2.1. melléklet ",ALAPADATOK!A7," ",ALAPADATOK!B7," ",ALAPADATOK!C7," ",ALAPADATOK!D7," ",ALAPADATOK!E7," ",ALAPADATOK!F7," ",ALAPADATOK!G7," ",ALAPADATOK!H7)</f>
        <v>2.1. melléklet a … / 2021 ( … ) önkormányzati rendelethez</v>
      </c>
    </row>
    <row r="2" spans="5:6" ht="13.5" thickBot="1">
      <c r="E2" s="421" t="str">
        <f>CONCATENATE('KV_1.1.sz.mell.'!C7)</f>
        <v>Forintban!</v>
      </c>
      <c r="F2" s="570"/>
    </row>
    <row r="3" spans="1:6" ht="18" customHeight="1" thickBot="1">
      <c r="A3" s="568" t="s">
        <v>57</v>
      </c>
      <c r="B3" s="219" t="s">
        <v>46</v>
      </c>
      <c r="C3" s="220"/>
      <c r="D3" s="219" t="s">
        <v>47</v>
      </c>
      <c r="E3" s="221"/>
      <c r="F3" s="570"/>
    </row>
    <row r="4" spans="1:6" s="222" customFormat="1" ht="35.25" customHeight="1" thickBot="1">
      <c r="A4" s="569"/>
      <c r="B4" s="144" t="s">
        <v>50</v>
      </c>
      <c r="C4" s="145" t="str">
        <f>+'KV_1.1.sz.mell.'!C8</f>
        <v>2021. évi előirányzat</v>
      </c>
      <c r="D4" s="144" t="s">
        <v>50</v>
      </c>
      <c r="E4" s="40" t="str">
        <f>+C4</f>
        <v>2021. évi előirányzat</v>
      </c>
      <c r="F4" s="570"/>
    </row>
    <row r="5" spans="1:6" s="227" customFormat="1" ht="12" customHeight="1" thickBot="1">
      <c r="A5" s="223"/>
      <c r="B5" s="224" t="s">
        <v>423</v>
      </c>
      <c r="C5" s="225" t="s">
        <v>424</v>
      </c>
      <c r="D5" s="224" t="s">
        <v>425</v>
      </c>
      <c r="E5" s="226" t="s">
        <v>427</v>
      </c>
      <c r="F5" s="570"/>
    </row>
    <row r="6" spans="1:6" ht="12.75" customHeight="1">
      <c r="A6" s="228" t="s">
        <v>11</v>
      </c>
      <c r="B6" s="229" t="s">
        <v>324</v>
      </c>
      <c r="C6" s="206">
        <v>24604423</v>
      </c>
      <c r="D6" s="229" t="s">
        <v>51</v>
      </c>
      <c r="E6" s="212">
        <v>12782506</v>
      </c>
      <c r="F6" s="570"/>
    </row>
    <row r="7" spans="1:6" ht="12.75" customHeight="1">
      <c r="A7" s="230" t="s">
        <v>12</v>
      </c>
      <c r="B7" s="231" t="s">
        <v>325</v>
      </c>
      <c r="C7" s="207">
        <v>8831375</v>
      </c>
      <c r="D7" s="231" t="s">
        <v>142</v>
      </c>
      <c r="E7" s="213">
        <v>2131158</v>
      </c>
      <c r="F7" s="570"/>
    </row>
    <row r="8" spans="1:6" ht="12.75" customHeight="1">
      <c r="A8" s="230" t="s">
        <v>13</v>
      </c>
      <c r="B8" s="231" t="s">
        <v>345</v>
      </c>
      <c r="C8" s="207"/>
      <c r="D8" s="231" t="s">
        <v>187</v>
      </c>
      <c r="E8" s="213">
        <v>17898256</v>
      </c>
      <c r="F8" s="570"/>
    </row>
    <row r="9" spans="1:6" ht="12.75" customHeight="1">
      <c r="A9" s="230" t="s">
        <v>14</v>
      </c>
      <c r="B9" s="231" t="s">
        <v>133</v>
      </c>
      <c r="C9" s="207">
        <v>6600000</v>
      </c>
      <c r="D9" s="231" t="s">
        <v>143</v>
      </c>
      <c r="E9" s="213">
        <v>3706000</v>
      </c>
      <c r="F9" s="570"/>
    </row>
    <row r="10" spans="1:6" ht="12.75" customHeight="1">
      <c r="A10" s="230" t="s">
        <v>15</v>
      </c>
      <c r="B10" s="232" t="s">
        <v>352</v>
      </c>
      <c r="C10" s="207">
        <v>60000</v>
      </c>
      <c r="D10" s="231" t="s">
        <v>144</v>
      </c>
      <c r="E10" s="213">
        <v>1614842</v>
      </c>
      <c r="F10" s="570"/>
    </row>
    <row r="11" spans="1:6" ht="12.75" customHeight="1">
      <c r="A11" s="230" t="s">
        <v>16</v>
      </c>
      <c r="B11" s="231" t="s">
        <v>326</v>
      </c>
      <c r="C11" s="208"/>
      <c r="D11" s="231" t="s">
        <v>42</v>
      </c>
      <c r="E11" s="213">
        <v>13071558</v>
      </c>
      <c r="F11" s="570"/>
    </row>
    <row r="12" spans="1:6" ht="12.75" customHeight="1">
      <c r="A12" s="230" t="s">
        <v>17</v>
      </c>
      <c r="B12" s="231" t="s">
        <v>411</v>
      </c>
      <c r="C12" s="207"/>
      <c r="D12" s="38"/>
      <c r="E12" s="213"/>
      <c r="F12" s="570"/>
    </row>
    <row r="13" spans="1:6" ht="12.75" customHeight="1">
      <c r="A13" s="230" t="s">
        <v>18</v>
      </c>
      <c r="B13" s="38"/>
      <c r="C13" s="207"/>
      <c r="D13" s="38"/>
      <c r="E13" s="213"/>
      <c r="F13" s="570"/>
    </row>
    <row r="14" spans="1:6" ht="12.75" customHeight="1">
      <c r="A14" s="230" t="s">
        <v>19</v>
      </c>
      <c r="B14" s="309"/>
      <c r="C14" s="208"/>
      <c r="D14" s="38"/>
      <c r="E14" s="213"/>
      <c r="F14" s="570"/>
    </row>
    <row r="15" spans="1:6" ht="12.75" customHeight="1">
      <c r="A15" s="230" t="s">
        <v>20</v>
      </c>
      <c r="B15" s="38"/>
      <c r="C15" s="207"/>
      <c r="D15" s="38"/>
      <c r="E15" s="213"/>
      <c r="F15" s="570"/>
    </row>
    <row r="16" spans="1:6" ht="12.75" customHeight="1">
      <c r="A16" s="230" t="s">
        <v>21</v>
      </c>
      <c r="B16" s="38"/>
      <c r="C16" s="207"/>
      <c r="D16" s="38"/>
      <c r="E16" s="213"/>
      <c r="F16" s="570"/>
    </row>
    <row r="17" spans="1:6" ht="12.75" customHeight="1" thickBot="1">
      <c r="A17" s="230" t="s">
        <v>22</v>
      </c>
      <c r="B17" s="45"/>
      <c r="C17" s="209"/>
      <c r="D17" s="38"/>
      <c r="E17" s="214"/>
      <c r="F17" s="570"/>
    </row>
    <row r="18" spans="1:6" ht="15.75" customHeight="1" thickBot="1">
      <c r="A18" s="233" t="s">
        <v>23</v>
      </c>
      <c r="B18" s="94" t="s">
        <v>412</v>
      </c>
      <c r="C18" s="210">
        <f>C6+C7+C9+C10+C11+C13+C14+C15+C16+C17</f>
        <v>40095798</v>
      </c>
      <c r="D18" s="94" t="s">
        <v>331</v>
      </c>
      <c r="E18" s="215">
        <f>SUM(E6:E17)</f>
        <v>51204320</v>
      </c>
      <c r="F18" s="570"/>
    </row>
    <row r="19" spans="1:6" ht="12.75" customHeight="1">
      <c r="A19" s="234" t="s">
        <v>24</v>
      </c>
      <c r="B19" s="235" t="s">
        <v>328</v>
      </c>
      <c r="C19" s="353">
        <f>+C20+C21+C22+C23</f>
        <v>12092699</v>
      </c>
      <c r="D19" s="236" t="s">
        <v>604</v>
      </c>
      <c r="E19" s="216">
        <v>984177</v>
      </c>
      <c r="F19" s="570"/>
    </row>
    <row r="20" spans="1:6" ht="12.75" customHeight="1">
      <c r="A20" s="237" t="s">
        <v>25</v>
      </c>
      <c r="B20" s="236" t="s">
        <v>181</v>
      </c>
      <c r="C20" s="60">
        <v>12092699</v>
      </c>
      <c r="D20" s="236" t="s">
        <v>330</v>
      </c>
      <c r="E20" s="61"/>
      <c r="F20" s="570"/>
    </row>
    <row r="21" spans="1:6" ht="12.75" customHeight="1">
      <c r="A21" s="237" t="s">
        <v>26</v>
      </c>
      <c r="B21" s="236" t="s">
        <v>182</v>
      </c>
      <c r="C21" s="60"/>
      <c r="D21" s="236" t="s">
        <v>124</v>
      </c>
      <c r="E21" s="61"/>
      <c r="F21" s="570"/>
    </row>
    <row r="22" spans="1:6" ht="12.75" customHeight="1">
      <c r="A22" s="237" t="s">
        <v>27</v>
      </c>
      <c r="B22" s="236" t="s">
        <v>186</v>
      </c>
      <c r="C22" s="60"/>
      <c r="D22" s="236" t="s">
        <v>125</v>
      </c>
      <c r="E22" s="61"/>
      <c r="F22" s="570"/>
    </row>
    <row r="23" spans="1:6" ht="12.75" customHeight="1">
      <c r="A23" s="237" t="s">
        <v>28</v>
      </c>
      <c r="B23" s="243" t="s">
        <v>192</v>
      </c>
      <c r="C23" s="60"/>
      <c r="D23" s="235" t="s">
        <v>188</v>
      </c>
      <c r="E23" s="61"/>
      <c r="F23" s="570"/>
    </row>
    <row r="24" spans="1:6" ht="12.75" customHeight="1">
      <c r="A24" s="237" t="s">
        <v>29</v>
      </c>
      <c r="B24" s="236" t="s">
        <v>329</v>
      </c>
      <c r="C24" s="238">
        <f>+C25+C26</f>
        <v>0</v>
      </c>
      <c r="D24" s="236" t="s">
        <v>151</v>
      </c>
      <c r="E24" s="61"/>
      <c r="F24" s="570"/>
    </row>
    <row r="25" spans="1:6" ht="12.75" customHeight="1">
      <c r="A25" s="234" t="s">
        <v>30</v>
      </c>
      <c r="B25" s="235" t="s">
        <v>327</v>
      </c>
      <c r="C25" s="211"/>
      <c r="D25" s="229" t="s">
        <v>394</v>
      </c>
      <c r="E25" s="216"/>
      <c r="F25" s="570"/>
    </row>
    <row r="26" spans="1:6" ht="12.75" customHeight="1">
      <c r="A26" s="237" t="s">
        <v>31</v>
      </c>
      <c r="B26" s="243" t="s">
        <v>586</v>
      </c>
      <c r="C26" s="60"/>
      <c r="D26" s="231" t="s">
        <v>400</v>
      </c>
      <c r="E26" s="61"/>
      <c r="F26" s="570"/>
    </row>
    <row r="27" spans="1:6" ht="12.75" customHeight="1">
      <c r="A27" s="230" t="s">
        <v>32</v>
      </c>
      <c r="B27" s="236" t="s">
        <v>405</v>
      </c>
      <c r="C27" s="60"/>
      <c r="D27" s="231" t="s">
        <v>401</v>
      </c>
      <c r="E27" s="61"/>
      <c r="F27" s="570"/>
    </row>
    <row r="28" spans="1:6" ht="12.75" customHeight="1" thickBot="1">
      <c r="A28" s="276" t="s">
        <v>33</v>
      </c>
      <c r="B28" s="235" t="s">
        <v>285</v>
      </c>
      <c r="C28" s="211"/>
      <c r="D28" s="311"/>
      <c r="E28" s="216"/>
      <c r="F28" s="570"/>
    </row>
    <row r="29" spans="1:6" ht="15.75" customHeight="1" thickBot="1">
      <c r="A29" s="233" t="s">
        <v>34</v>
      </c>
      <c r="B29" s="94" t="s">
        <v>413</v>
      </c>
      <c r="C29" s="210">
        <f>+C19+C24+C27+C28</f>
        <v>12092699</v>
      </c>
      <c r="D29" s="94" t="s">
        <v>415</v>
      </c>
      <c r="E29" s="215">
        <f>SUM(E19:E28)</f>
        <v>984177</v>
      </c>
      <c r="F29" s="570"/>
    </row>
    <row r="30" spans="1:6" ht="13.5" thickBot="1">
      <c r="A30" s="233" t="s">
        <v>35</v>
      </c>
      <c r="B30" s="239" t="s">
        <v>414</v>
      </c>
      <c r="C30" s="240">
        <f>+C18+C29</f>
        <v>52188497</v>
      </c>
      <c r="D30" s="239" t="s">
        <v>416</v>
      </c>
      <c r="E30" s="240">
        <f>+E18+E29</f>
        <v>52188497</v>
      </c>
      <c r="F30" s="570"/>
    </row>
    <row r="31" spans="1:6" ht="13.5" thickBot="1">
      <c r="A31" s="233" t="s">
        <v>36</v>
      </c>
      <c r="B31" s="239" t="s">
        <v>128</v>
      </c>
      <c r="C31" s="240">
        <f>IF(C18-E18&lt;0,E18-C18,"-")</f>
        <v>11108522</v>
      </c>
      <c r="D31" s="239" t="s">
        <v>129</v>
      </c>
      <c r="E31" s="240" t="str">
        <f>IF(C18-E18&gt;0,C18-E18,"-")</f>
        <v>-</v>
      </c>
      <c r="F31" s="570"/>
    </row>
    <row r="32" spans="1:6" ht="13.5" thickBot="1">
      <c r="A32" s="233" t="s">
        <v>37</v>
      </c>
      <c r="B32" s="239" t="s">
        <v>481</v>
      </c>
      <c r="C32" s="240" t="str">
        <f>IF(C30-E30&lt;0,E30-C30,"-")</f>
        <v>-</v>
      </c>
      <c r="D32" s="239" t="s">
        <v>482</v>
      </c>
      <c r="E32" s="240" t="str">
        <f>IF(C30-E30&gt;0,C30-E30,"-")</f>
        <v>-</v>
      </c>
      <c r="F32" s="570"/>
    </row>
    <row r="33" spans="1:5" ht="15.75">
      <c r="A33" s="571">
        <f>IF(C32&lt;&gt;"-","Nem lehet bruttó hiány, mert az Mötv. 111. § (4) bekezédse szerint A költségvetési rendeletben működési hiány nem tervezhető.","")</f>
      </c>
      <c r="B33" s="571"/>
      <c r="C33" s="571"/>
      <c r="D33" s="571"/>
      <c r="E33" s="571"/>
    </row>
  </sheetData>
  <sheetProtection/>
  <mergeCells count="3">
    <mergeCell ref="A3:A4"/>
    <mergeCell ref="F1:F32"/>
    <mergeCell ref="A33:E33"/>
  </mergeCells>
  <conditionalFormatting sqref="C32">
    <cfRule type="cellIs" priority="1" dxfId="4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C20" sqref="C20"/>
    </sheetView>
  </sheetViews>
  <sheetFormatPr defaultColWidth="9.00390625" defaultRowHeight="12.75"/>
  <cols>
    <col min="1" max="1" width="6.875" style="43" customWidth="1"/>
    <col min="2" max="2" width="55.125" style="143" customWidth="1"/>
    <col min="3" max="3" width="16.375" style="43" customWidth="1"/>
    <col min="4" max="4" width="55.125" style="43" customWidth="1"/>
    <col min="5" max="5" width="16.375" style="43" customWidth="1"/>
    <col min="6" max="6" width="4.875" style="43" customWidth="1"/>
    <col min="7" max="16384" width="9.375" style="43" customWidth="1"/>
  </cols>
  <sheetData>
    <row r="1" spans="2:6" ht="31.5">
      <c r="B1" s="217" t="s">
        <v>127</v>
      </c>
      <c r="C1" s="218"/>
      <c r="D1" s="218"/>
      <c r="E1" s="218"/>
      <c r="F1" s="570" t="str">
        <f>CONCATENATE("2.2. melléklet ",ALAPADATOK!A7," ",ALAPADATOK!B7," ",ALAPADATOK!C7," ",ALAPADATOK!D7," ",ALAPADATOK!E7," ",ALAPADATOK!F7," ",ALAPADATOK!G7," ",ALAPADATOK!H7)</f>
        <v>2.2. melléklet a … / 2021 ( … ) önkormányzati rendelethez</v>
      </c>
    </row>
    <row r="2" spans="5:6" ht="13.5" thickBot="1">
      <c r="E2" s="420" t="str">
        <f>CONCATENATE('KV_1.1.sz.mell.'!C7)</f>
        <v>Forintban!</v>
      </c>
      <c r="F2" s="570"/>
    </row>
    <row r="3" spans="1:6" ht="13.5" thickBot="1">
      <c r="A3" s="572" t="s">
        <v>57</v>
      </c>
      <c r="B3" s="219" t="s">
        <v>46</v>
      </c>
      <c r="C3" s="220"/>
      <c r="D3" s="219" t="s">
        <v>47</v>
      </c>
      <c r="E3" s="221"/>
      <c r="F3" s="570"/>
    </row>
    <row r="4" spans="1:6" s="222" customFormat="1" ht="24.75" thickBot="1">
      <c r="A4" s="573"/>
      <c r="B4" s="144" t="s">
        <v>50</v>
      </c>
      <c r="C4" s="145" t="str">
        <f>+'KV_2.1.sz.mell.'!C4</f>
        <v>2021. évi előirányzat</v>
      </c>
      <c r="D4" s="144" t="s">
        <v>50</v>
      </c>
      <c r="E4" s="40" t="str">
        <f>+'KV_2.1.sz.mell.'!C4</f>
        <v>2021. évi előirányzat</v>
      </c>
      <c r="F4" s="570"/>
    </row>
    <row r="5" spans="1:6" s="222" customFormat="1" ht="13.5" thickBot="1">
      <c r="A5" s="223"/>
      <c r="B5" s="224" t="s">
        <v>423</v>
      </c>
      <c r="C5" s="225" t="s">
        <v>424</v>
      </c>
      <c r="D5" s="224" t="s">
        <v>425</v>
      </c>
      <c r="E5" s="226" t="s">
        <v>427</v>
      </c>
      <c r="F5" s="570"/>
    </row>
    <row r="6" spans="1:6" ht="12.75" customHeight="1">
      <c r="A6" s="228" t="s">
        <v>11</v>
      </c>
      <c r="B6" s="229" t="s">
        <v>332</v>
      </c>
      <c r="C6" s="206">
        <v>12789537</v>
      </c>
      <c r="D6" s="229" t="s">
        <v>183</v>
      </c>
      <c r="E6" s="212">
        <v>31618174</v>
      </c>
      <c r="F6" s="570"/>
    </row>
    <row r="7" spans="1:6" ht="12.75">
      <c r="A7" s="230" t="s">
        <v>12</v>
      </c>
      <c r="B7" s="231" t="s">
        <v>333</v>
      </c>
      <c r="C7" s="207">
        <v>12789537</v>
      </c>
      <c r="D7" s="231" t="s">
        <v>338</v>
      </c>
      <c r="E7" s="213">
        <v>16439230</v>
      </c>
      <c r="F7" s="570"/>
    </row>
    <row r="8" spans="1:6" ht="12.75" customHeight="1">
      <c r="A8" s="230" t="s">
        <v>13</v>
      </c>
      <c r="B8" s="231" t="s">
        <v>4</v>
      </c>
      <c r="C8" s="207"/>
      <c r="D8" s="231" t="s">
        <v>146</v>
      </c>
      <c r="E8" s="213">
        <v>2326523</v>
      </c>
      <c r="F8" s="570"/>
    </row>
    <row r="9" spans="1:6" ht="12.75" customHeight="1">
      <c r="A9" s="230" t="s">
        <v>14</v>
      </c>
      <c r="B9" s="231" t="s">
        <v>334</v>
      </c>
      <c r="C9" s="207"/>
      <c r="D9" s="231" t="s">
        <v>339</v>
      </c>
      <c r="E9" s="213"/>
      <c r="F9" s="570"/>
    </row>
    <row r="10" spans="1:6" ht="12.75" customHeight="1">
      <c r="A10" s="230" t="s">
        <v>15</v>
      </c>
      <c r="B10" s="231" t="s">
        <v>335</v>
      </c>
      <c r="C10" s="207"/>
      <c r="D10" s="231" t="s">
        <v>185</v>
      </c>
      <c r="E10" s="213"/>
      <c r="F10" s="570"/>
    </row>
    <row r="11" spans="1:6" ht="12.75" customHeight="1">
      <c r="A11" s="230" t="s">
        <v>16</v>
      </c>
      <c r="B11" s="231" t="s">
        <v>336</v>
      </c>
      <c r="C11" s="208"/>
      <c r="D11" s="312"/>
      <c r="E11" s="213"/>
      <c r="F11" s="570"/>
    </row>
    <row r="12" spans="1:6" ht="12.75" customHeight="1">
      <c r="A12" s="230" t="s">
        <v>17</v>
      </c>
      <c r="B12" s="38"/>
      <c r="C12" s="207"/>
      <c r="D12" s="312"/>
      <c r="E12" s="213"/>
      <c r="F12" s="570"/>
    </row>
    <row r="13" spans="1:6" ht="12.75" customHeight="1">
      <c r="A13" s="230" t="s">
        <v>18</v>
      </c>
      <c r="B13" s="38"/>
      <c r="C13" s="207"/>
      <c r="D13" s="313"/>
      <c r="E13" s="213"/>
      <c r="F13" s="570"/>
    </row>
    <row r="14" spans="1:6" ht="12.75" customHeight="1">
      <c r="A14" s="230" t="s">
        <v>19</v>
      </c>
      <c r="B14" s="310"/>
      <c r="C14" s="208"/>
      <c r="D14" s="312"/>
      <c r="E14" s="213"/>
      <c r="F14" s="570"/>
    </row>
    <row r="15" spans="1:6" ht="12.75">
      <c r="A15" s="230" t="s">
        <v>20</v>
      </c>
      <c r="B15" s="38"/>
      <c r="C15" s="208"/>
      <c r="D15" s="312"/>
      <c r="E15" s="213"/>
      <c r="F15" s="570"/>
    </row>
    <row r="16" spans="1:6" ht="12.75" customHeight="1" thickBot="1">
      <c r="A16" s="276" t="s">
        <v>21</v>
      </c>
      <c r="B16" s="311"/>
      <c r="C16" s="278"/>
      <c r="D16" s="277" t="s">
        <v>42</v>
      </c>
      <c r="E16" s="255"/>
      <c r="F16" s="570"/>
    </row>
    <row r="17" spans="1:6" ht="15.75" customHeight="1" thickBot="1">
      <c r="A17" s="233" t="s">
        <v>22</v>
      </c>
      <c r="B17" s="94" t="s">
        <v>346</v>
      </c>
      <c r="C17" s="210">
        <f>+C6+C8+C9+C11+C12+C13+C14+C15+C16</f>
        <v>12789537</v>
      </c>
      <c r="D17" s="94" t="s">
        <v>347</v>
      </c>
      <c r="E17" s="215">
        <f>+E6+E8+E10+E11+E12+E13+E14+E15+E16</f>
        <v>33944697</v>
      </c>
      <c r="F17" s="570"/>
    </row>
    <row r="18" spans="1:6" ht="12.75" customHeight="1">
      <c r="A18" s="228" t="s">
        <v>23</v>
      </c>
      <c r="B18" s="242" t="s">
        <v>200</v>
      </c>
      <c r="C18" s="249">
        <f>SUM(C19:C23)</f>
        <v>21155160</v>
      </c>
      <c r="D18" s="236" t="s">
        <v>150</v>
      </c>
      <c r="E18" s="59"/>
      <c r="F18" s="570"/>
    </row>
    <row r="19" spans="1:6" ht="12.75" customHeight="1">
      <c r="A19" s="230" t="s">
        <v>24</v>
      </c>
      <c r="B19" s="243" t="s">
        <v>189</v>
      </c>
      <c r="C19" s="60">
        <v>21155160</v>
      </c>
      <c r="D19" s="236" t="s">
        <v>153</v>
      </c>
      <c r="E19" s="61"/>
      <c r="F19" s="570"/>
    </row>
    <row r="20" spans="1:6" ht="12.75" customHeight="1">
      <c r="A20" s="228" t="s">
        <v>25</v>
      </c>
      <c r="B20" s="243" t="s">
        <v>190</v>
      </c>
      <c r="C20" s="60"/>
      <c r="D20" s="236" t="s">
        <v>124</v>
      </c>
      <c r="E20" s="61"/>
      <c r="F20" s="570"/>
    </row>
    <row r="21" spans="1:6" ht="12.75" customHeight="1">
      <c r="A21" s="230" t="s">
        <v>26</v>
      </c>
      <c r="B21" s="243" t="s">
        <v>191</v>
      </c>
      <c r="C21" s="60"/>
      <c r="D21" s="236" t="s">
        <v>125</v>
      </c>
      <c r="E21" s="61"/>
      <c r="F21" s="570"/>
    </row>
    <row r="22" spans="1:6" ht="12.75" customHeight="1">
      <c r="A22" s="228" t="s">
        <v>27</v>
      </c>
      <c r="B22" s="243" t="s">
        <v>192</v>
      </c>
      <c r="C22" s="60"/>
      <c r="D22" s="235" t="s">
        <v>188</v>
      </c>
      <c r="E22" s="61"/>
      <c r="F22" s="570"/>
    </row>
    <row r="23" spans="1:6" ht="12.75" customHeight="1">
      <c r="A23" s="230" t="s">
        <v>28</v>
      </c>
      <c r="B23" s="244" t="s">
        <v>193</v>
      </c>
      <c r="C23" s="60"/>
      <c r="D23" s="236" t="s">
        <v>154</v>
      </c>
      <c r="E23" s="61"/>
      <c r="F23" s="570"/>
    </row>
    <row r="24" spans="1:6" ht="12.75" customHeight="1">
      <c r="A24" s="228" t="s">
        <v>29</v>
      </c>
      <c r="B24" s="245" t="s">
        <v>194</v>
      </c>
      <c r="C24" s="238">
        <f>+C25+C26+C27+C28+C29</f>
        <v>0</v>
      </c>
      <c r="D24" s="246" t="s">
        <v>152</v>
      </c>
      <c r="E24" s="61"/>
      <c r="F24" s="570"/>
    </row>
    <row r="25" spans="1:6" ht="12.75" customHeight="1">
      <c r="A25" s="230" t="s">
        <v>30</v>
      </c>
      <c r="B25" s="244" t="s">
        <v>195</v>
      </c>
      <c r="C25" s="60"/>
      <c r="D25" s="246" t="s">
        <v>340</v>
      </c>
      <c r="E25" s="61"/>
      <c r="F25" s="570"/>
    </row>
    <row r="26" spans="1:6" ht="12.75" customHeight="1">
      <c r="A26" s="228" t="s">
        <v>31</v>
      </c>
      <c r="B26" s="244" t="s">
        <v>196</v>
      </c>
      <c r="C26" s="60"/>
      <c r="D26" s="241"/>
      <c r="E26" s="61"/>
      <c r="F26" s="570"/>
    </row>
    <row r="27" spans="1:6" ht="12.75" customHeight="1">
      <c r="A27" s="230" t="s">
        <v>32</v>
      </c>
      <c r="B27" s="243" t="s">
        <v>197</v>
      </c>
      <c r="C27" s="60"/>
      <c r="D27" s="91"/>
      <c r="E27" s="61"/>
      <c r="F27" s="570"/>
    </row>
    <row r="28" spans="1:6" ht="12.75" customHeight="1">
      <c r="A28" s="228" t="s">
        <v>33</v>
      </c>
      <c r="B28" s="247" t="s">
        <v>198</v>
      </c>
      <c r="C28" s="60"/>
      <c r="D28" s="38"/>
      <c r="E28" s="61"/>
      <c r="F28" s="570"/>
    </row>
    <row r="29" spans="1:6" ht="12.75" customHeight="1" thickBot="1">
      <c r="A29" s="230" t="s">
        <v>34</v>
      </c>
      <c r="B29" s="248" t="s">
        <v>199</v>
      </c>
      <c r="C29" s="60"/>
      <c r="D29" s="91"/>
      <c r="E29" s="61"/>
      <c r="F29" s="570"/>
    </row>
    <row r="30" spans="1:6" ht="21.75" customHeight="1" thickBot="1">
      <c r="A30" s="233" t="s">
        <v>35</v>
      </c>
      <c r="B30" s="94" t="s">
        <v>337</v>
      </c>
      <c r="C30" s="210">
        <f>+C18+C24</f>
        <v>21155160</v>
      </c>
      <c r="D30" s="94" t="s">
        <v>341</v>
      </c>
      <c r="E30" s="215">
        <f>SUM(E18:E29)</f>
        <v>0</v>
      </c>
      <c r="F30" s="570"/>
    </row>
    <row r="31" spans="1:6" ht="13.5" thickBot="1">
      <c r="A31" s="233" t="s">
        <v>36</v>
      </c>
      <c r="B31" s="239" t="s">
        <v>342</v>
      </c>
      <c r="C31" s="240">
        <f>+C17+C30</f>
        <v>33944697</v>
      </c>
      <c r="D31" s="239" t="s">
        <v>343</v>
      </c>
      <c r="E31" s="240">
        <f>+E17+E30</f>
        <v>33944697</v>
      </c>
      <c r="F31" s="570"/>
    </row>
    <row r="32" spans="1:6" ht="13.5" thickBot="1">
      <c r="A32" s="233" t="s">
        <v>37</v>
      </c>
      <c r="B32" s="239" t="s">
        <v>128</v>
      </c>
      <c r="C32" s="240">
        <f>IF(C17-E17&lt;0,E17-C17,"-")</f>
        <v>21155160</v>
      </c>
      <c r="D32" s="239" t="s">
        <v>129</v>
      </c>
      <c r="E32" s="240" t="str">
        <f>IF(C17-E17&gt;0,C17-E17,"-")</f>
        <v>-</v>
      </c>
      <c r="F32" s="570"/>
    </row>
    <row r="33" spans="1:6" ht="13.5" thickBot="1">
      <c r="A33" s="233" t="s">
        <v>38</v>
      </c>
      <c r="B33" s="239" t="s">
        <v>481</v>
      </c>
      <c r="C33" s="240" t="str">
        <f>IF(C31-E31&lt;0,E31-C31,"-")</f>
        <v>-</v>
      </c>
      <c r="D33" s="239" t="s">
        <v>482</v>
      </c>
      <c r="E33" s="240" t="str">
        <f>IF(C31-E31&gt;0,C31-E31,"-")</f>
        <v>-</v>
      </c>
      <c r="F33" s="570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95" t="s">
        <v>119</v>
      </c>
      <c r="E1" s="98" t="s">
        <v>123</v>
      </c>
    </row>
    <row r="3" spans="1:5" ht="12.75">
      <c r="A3" s="100"/>
      <c r="B3" s="101"/>
      <c r="C3" s="100"/>
      <c r="D3" s="103"/>
      <c r="E3" s="101"/>
    </row>
    <row r="4" spans="1:5" ht="15.75">
      <c r="A4" s="62" t="str">
        <f>+KV_ÖSSZEFÜGGÉSEK!A5</f>
        <v>2021. évi előirányzat BEVÉTELEK</v>
      </c>
      <c r="B4" s="102"/>
      <c r="C4" s="109"/>
      <c r="D4" s="103"/>
      <c r="E4" s="101"/>
    </row>
    <row r="5" spans="1:5" ht="12.75">
      <c r="A5" s="100"/>
      <c r="B5" s="101"/>
      <c r="C5" s="100"/>
      <c r="D5" s="103"/>
      <c r="E5" s="101"/>
    </row>
    <row r="6" spans="1:5" ht="12.75">
      <c r="A6" s="100" t="s">
        <v>459</v>
      </c>
      <c r="B6" s="101">
        <f>+'KV_1.1.sz.mell.'!C67</f>
        <v>52885335</v>
      </c>
      <c r="C6" s="100" t="s">
        <v>417</v>
      </c>
      <c r="D6" s="103">
        <f>+'KV_2.1.sz.mell.'!C18+'KV_2.2.sz.mell.'!C17</f>
        <v>52885335</v>
      </c>
      <c r="E6" s="101">
        <f aca="true" t="shared" si="0" ref="E6:E15">+B6-D6</f>
        <v>0</v>
      </c>
    </row>
    <row r="7" spans="1:5" ht="12.75">
      <c r="A7" s="100" t="s">
        <v>460</v>
      </c>
      <c r="B7" s="101">
        <f>+'KV_1.1.sz.mell.'!C91</f>
        <v>33247859</v>
      </c>
      <c r="C7" s="100" t="s">
        <v>418</v>
      </c>
      <c r="D7" s="103">
        <f>+'KV_2.1.sz.mell.'!C29+'KV_2.2.sz.mell.'!C30</f>
        <v>33247859</v>
      </c>
      <c r="E7" s="101">
        <f t="shared" si="0"/>
        <v>0</v>
      </c>
    </row>
    <row r="8" spans="1:5" ht="12.75">
      <c r="A8" s="100" t="s">
        <v>461</v>
      </c>
      <c r="B8" s="101">
        <f>+'KV_1.1.sz.mell.'!C92</f>
        <v>86133194</v>
      </c>
      <c r="C8" s="100" t="s">
        <v>419</v>
      </c>
      <c r="D8" s="103">
        <f>+'KV_2.1.sz.mell.'!C30+'KV_2.2.sz.mell.'!C31</f>
        <v>86133194</v>
      </c>
      <c r="E8" s="101">
        <f t="shared" si="0"/>
        <v>0</v>
      </c>
    </row>
    <row r="9" spans="1:5" ht="12.75">
      <c r="A9" s="100"/>
      <c r="B9" s="101"/>
      <c r="C9" s="100"/>
      <c r="D9" s="103"/>
      <c r="E9" s="101"/>
    </row>
    <row r="10" spans="1:5" ht="12.75">
      <c r="A10" s="100"/>
      <c r="B10" s="101"/>
      <c r="C10" s="100"/>
      <c r="D10" s="103"/>
      <c r="E10" s="101"/>
    </row>
    <row r="11" spans="1:5" ht="15.75">
      <c r="A11" s="62" t="str">
        <f>+KV_ÖSSZEFÜGGÉSEK!A12</f>
        <v>2021. évi előirányzat KIADÁSOK</v>
      </c>
      <c r="B11" s="102"/>
      <c r="C11" s="109"/>
      <c r="D11" s="103"/>
      <c r="E11" s="101"/>
    </row>
    <row r="12" spans="1:5" ht="12.75">
      <c r="A12" s="100"/>
      <c r="B12" s="101"/>
      <c r="C12" s="100"/>
      <c r="D12" s="103"/>
      <c r="E12" s="101"/>
    </row>
    <row r="13" spans="1:5" ht="12.75">
      <c r="A13" s="100" t="s">
        <v>462</v>
      </c>
      <c r="B13" s="101">
        <f>+'KV_1.1.sz.mell.'!C133</f>
        <v>85149017</v>
      </c>
      <c r="C13" s="100" t="s">
        <v>420</v>
      </c>
      <c r="D13" s="103">
        <f>+'KV_2.1.sz.mell.'!E18+'KV_2.2.sz.mell.'!E17</f>
        <v>85149017</v>
      </c>
      <c r="E13" s="101">
        <f t="shared" si="0"/>
        <v>0</v>
      </c>
    </row>
    <row r="14" spans="1:5" ht="12.75">
      <c r="A14" s="100" t="s">
        <v>463</v>
      </c>
      <c r="B14" s="101">
        <f>+'KV_1.1.sz.mell.'!C158</f>
        <v>984177</v>
      </c>
      <c r="C14" s="100" t="s">
        <v>421</v>
      </c>
      <c r="D14" s="103">
        <f>+'KV_2.1.sz.mell.'!E29+'KV_2.2.sz.mell.'!E30</f>
        <v>984177</v>
      </c>
      <c r="E14" s="101">
        <f t="shared" si="0"/>
        <v>0</v>
      </c>
    </row>
    <row r="15" spans="1:5" ht="12.75">
      <c r="A15" s="100" t="s">
        <v>464</v>
      </c>
      <c r="B15" s="101">
        <f>+'KV_1.1.sz.mell.'!C159</f>
        <v>86133194</v>
      </c>
      <c r="C15" s="100" t="s">
        <v>422</v>
      </c>
      <c r="D15" s="103">
        <f>+'KV_2.1.sz.mell.'!E30+'KV_2.2.sz.mell.'!E31</f>
        <v>86133194</v>
      </c>
      <c r="E15" s="101">
        <f t="shared" si="0"/>
        <v>0</v>
      </c>
    </row>
    <row r="16" spans="1:5" ht="12.75">
      <c r="A16" s="96"/>
      <c r="B16" s="96"/>
      <c r="C16" s="100"/>
      <c r="D16" s="103"/>
      <c r="E16" s="97"/>
    </row>
    <row r="17" spans="1:5" ht="12.75">
      <c r="A17" s="96"/>
      <c r="B17" s="96"/>
      <c r="C17" s="96"/>
      <c r="D17" s="96"/>
      <c r="E17" s="96"/>
    </row>
    <row r="18" spans="1:5" ht="12.75">
      <c r="A18" s="96"/>
      <c r="B18" s="96"/>
      <c r="C18" s="96"/>
      <c r="D18" s="96"/>
      <c r="E18" s="96"/>
    </row>
    <row r="19" spans="1:5" ht="12.75">
      <c r="A19" s="96"/>
      <c r="B19" s="96"/>
      <c r="C19" s="96"/>
      <c r="D19" s="96"/>
      <c r="E19" s="96"/>
    </row>
  </sheetData>
  <sheetProtection sheet="1"/>
  <conditionalFormatting sqref="E3:E15">
    <cfRule type="cellIs" priority="1" dxfId="5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C10" sqref="C10"/>
    </sheetView>
  </sheetViews>
  <sheetFormatPr defaultColWidth="9.00390625" defaultRowHeight="12.75"/>
  <cols>
    <col min="1" max="1" width="5.625" style="112" customWidth="1"/>
    <col min="2" max="2" width="35.625" style="112" customWidth="1"/>
    <col min="3" max="6" width="14.00390625" style="112" customWidth="1"/>
    <col min="7" max="16384" width="9.375" style="112" customWidth="1"/>
  </cols>
  <sheetData>
    <row r="1" spans="1:6" ht="15">
      <c r="A1" s="486"/>
      <c r="B1" s="486"/>
      <c r="C1" s="486"/>
      <c r="D1" s="486"/>
      <c r="E1" s="486"/>
      <c r="F1" s="486"/>
    </row>
    <row r="2" spans="1:6" ht="15">
      <c r="A2" s="486"/>
      <c r="B2" s="560" t="str">
        <f>CONCATENATE("3. melléklet ",ALAPADATOK!A7," ",ALAPADATOK!B7," ",ALAPADATOK!C7," ",ALAPADATOK!D7," ",ALAPADATOK!E7," ",ALAPADATOK!F7," ",ALAPADATOK!G7," ",ALAPADATOK!H7)</f>
        <v>3. melléklet a … / 2021 ( … ) önkormányzati rendelethez</v>
      </c>
      <c r="C2" s="560"/>
      <c r="D2" s="560"/>
      <c r="E2" s="560"/>
      <c r="F2" s="560"/>
    </row>
    <row r="3" spans="1:6" ht="15">
      <c r="A3" s="486"/>
      <c r="B3" s="486"/>
      <c r="C3" s="486"/>
      <c r="D3" s="486"/>
      <c r="E3" s="486"/>
      <c r="F3" s="486"/>
    </row>
    <row r="4" spans="1:6" ht="33" customHeight="1">
      <c r="A4" s="574" t="str">
        <f>CONCATENATE(PROPER(ALAPADATOK!A3)," adósságot keletkeztető ügyletekből és kezességvállalásokból fennálló kötelezettségei")</f>
        <v>Bátor Községi Önkormányzat adósságot keletkeztető ügyletekből és kezességvállalásokból fennálló kötelezettségei</v>
      </c>
      <c r="B4" s="574"/>
      <c r="C4" s="574"/>
      <c r="D4" s="574"/>
      <c r="E4" s="574"/>
      <c r="F4" s="574"/>
    </row>
    <row r="5" spans="1:7" ht="15.75" customHeight="1" thickBot="1">
      <c r="A5" s="487"/>
      <c r="B5" s="487"/>
      <c r="C5" s="575"/>
      <c r="D5" s="575"/>
      <c r="E5" s="582" t="str">
        <f>'KV_2.2.sz.mell.'!E2</f>
        <v>Forintban!</v>
      </c>
      <c r="F5" s="582"/>
      <c r="G5" s="118"/>
    </row>
    <row r="6" spans="1:6" ht="63" customHeight="1">
      <c r="A6" s="578" t="s">
        <v>9</v>
      </c>
      <c r="B6" s="580" t="s">
        <v>156</v>
      </c>
      <c r="C6" s="580" t="s">
        <v>204</v>
      </c>
      <c r="D6" s="580"/>
      <c r="E6" s="580"/>
      <c r="F6" s="576" t="s">
        <v>428</v>
      </c>
    </row>
    <row r="7" spans="1:6" ht="15.75" thickBot="1">
      <c r="A7" s="579"/>
      <c r="B7" s="581"/>
      <c r="C7" s="345">
        <f>+LEFT(KV_ÖSSZEFÜGGÉSEK!A5,4)+1</f>
        <v>2022</v>
      </c>
      <c r="D7" s="345">
        <f>+C7+1</f>
        <v>2023</v>
      </c>
      <c r="E7" s="345">
        <f>+D7+1</f>
        <v>2024</v>
      </c>
      <c r="F7" s="577"/>
    </row>
    <row r="8" spans="1:6" ht="15.75" thickBot="1">
      <c r="A8" s="115"/>
      <c r="B8" s="116" t="s">
        <v>423</v>
      </c>
      <c r="C8" s="116" t="s">
        <v>424</v>
      </c>
      <c r="D8" s="116" t="s">
        <v>425</v>
      </c>
      <c r="E8" s="116" t="s">
        <v>427</v>
      </c>
      <c r="F8" s="117" t="s">
        <v>426</v>
      </c>
    </row>
    <row r="9" spans="1:6" ht="15">
      <c r="A9" s="114" t="s">
        <v>11</v>
      </c>
      <c r="B9" s="547" t="s">
        <v>605</v>
      </c>
      <c r="C9" s="382"/>
      <c r="D9" s="382"/>
      <c r="E9" s="382"/>
      <c r="F9" s="383">
        <f>SUM(C9:E9)</f>
        <v>0</v>
      </c>
    </row>
    <row r="10" spans="1:6" ht="15">
      <c r="A10" s="113" t="s">
        <v>12</v>
      </c>
      <c r="B10" s="131"/>
      <c r="C10" s="384"/>
      <c r="D10" s="384"/>
      <c r="E10" s="384"/>
      <c r="F10" s="385">
        <f>SUM(C10:E10)</f>
        <v>0</v>
      </c>
    </row>
    <row r="11" spans="1:6" ht="15">
      <c r="A11" s="113" t="s">
        <v>13</v>
      </c>
      <c r="B11" s="131"/>
      <c r="C11" s="384"/>
      <c r="D11" s="384"/>
      <c r="E11" s="384"/>
      <c r="F11" s="385">
        <f>SUM(C11:E11)</f>
        <v>0</v>
      </c>
    </row>
    <row r="12" spans="1:6" ht="15">
      <c r="A12" s="113" t="s">
        <v>14</v>
      </c>
      <c r="B12" s="131"/>
      <c r="C12" s="384"/>
      <c r="D12" s="384"/>
      <c r="E12" s="384"/>
      <c r="F12" s="385">
        <f>SUM(C12:E12)</f>
        <v>0</v>
      </c>
    </row>
    <row r="13" spans="1:6" ht="15.75" thickBot="1">
      <c r="A13" s="119" t="s">
        <v>15</v>
      </c>
      <c r="B13" s="132"/>
      <c r="C13" s="386"/>
      <c r="D13" s="386"/>
      <c r="E13" s="386"/>
      <c r="F13" s="385">
        <f>SUM(C13:E13)</f>
        <v>0</v>
      </c>
    </row>
    <row r="14" spans="1:6" s="336" customFormat="1" ht="15" thickBot="1">
      <c r="A14" s="335" t="s">
        <v>16</v>
      </c>
      <c r="B14" s="120" t="s">
        <v>157</v>
      </c>
      <c r="C14" s="387">
        <f>SUM(C9:C13)</f>
        <v>0</v>
      </c>
      <c r="D14" s="387">
        <f>SUM(D9:D13)</f>
        <v>0</v>
      </c>
      <c r="E14" s="387">
        <f>SUM(E9:E13)</f>
        <v>0</v>
      </c>
      <c r="F14" s="388">
        <f>SUM(F9:F13)</f>
        <v>0</v>
      </c>
    </row>
  </sheetData>
  <sheetProtection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9" sqref="C9"/>
    </sheetView>
  </sheetViews>
  <sheetFormatPr defaultColWidth="9.00390625" defaultRowHeight="12.75"/>
  <cols>
    <col min="1" max="1" width="5.625" style="112" customWidth="1"/>
    <col min="2" max="2" width="68.625" style="112" customWidth="1"/>
    <col min="3" max="3" width="19.50390625" style="112" customWidth="1"/>
    <col min="4" max="16384" width="9.375" style="112" customWidth="1"/>
  </cols>
  <sheetData>
    <row r="1" spans="1:3" ht="15">
      <c r="A1" s="486"/>
      <c r="B1" s="486"/>
      <c r="C1" s="486"/>
    </row>
    <row r="2" spans="1:3" ht="15">
      <c r="A2" s="486"/>
      <c r="B2" s="560" t="str">
        <f>CONCATENATE("4. melléklet ",ALAPADATOK!A7," ",ALAPADATOK!B7," ",ALAPADATOK!C7," ",ALAPADATOK!D7," ",ALAPADATOK!E7," ",ALAPADATOK!F7," ",ALAPADATOK!G7," ",ALAPADATOK!H7)</f>
        <v>4. melléklet a … / 2021 ( … ) önkormányzati rendelethez</v>
      </c>
      <c r="C2" s="560"/>
    </row>
    <row r="3" spans="1:3" ht="15">
      <c r="A3" s="486"/>
      <c r="B3" s="486"/>
      <c r="C3" s="486"/>
    </row>
    <row r="4" spans="1:3" ht="54" customHeight="1">
      <c r="A4" s="583" t="str">
        <f>CONCATENATE(PROPER(ALAPADATOK!A3)," saját bevételeinek részletezése az adósságot keletkeztető ügyletből származó tárgyévi fizetési kötelezettség megállapításához")</f>
        <v>Bátor Községi Önkormányzat saját bevételeinek részletezése az adósságot keletkeztető ügyletből származó tárgyévi fizetési kötelezettség megállapításához</v>
      </c>
      <c r="B4" s="583"/>
      <c r="C4" s="583"/>
    </row>
    <row r="5" spans="1:4" ht="15.75" customHeight="1" thickBot="1">
      <c r="A5" s="487"/>
      <c r="B5" s="487"/>
      <c r="C5" s="488" t="str">
        <f>'KV_2.2.sz.mell.'!E2</f>
        <v>Forintban!</v>
      </c>
      <c r="D5" s="118"/>
    </row>
    <row r="6" spans="1:3" ht="26.25" customHeight="1" thickBot="1">
      <c r="A6" s="489" t="s">
        <v>9</v>
      </c>
      <c r="B6" s="490" t="s">
        <v>155</v>
      </c>
      <c r="C6" s="491" t="str">
        <f>+'KV_1.1.sz.mell.'!C8</f>
        <v>2021. évi előirányzat</v>
      </c>
    </row>
    <row r="7" spans="1:3" ht="15.75" thickBot="1">
      <c r="A7" s="133"/>
      <c r="B7" s="378" t="s">
        <v>423</v>
      </c>
      <c r="C7" s="379" t="s">
        <v>424</v>
      </c>
    </row>
    <row r="8" spans="1:3" ht="15">
      <c r="A8" s="134" t="s">
        <v>11</v>
      </c>
      <c r="B8" s="253" t="s">
        <v>429</v>
      </c>
      <c r="C8" s="250">
        <v>6600000</v>
      </c>
    </row>
    <row r="9" spans="1:3" ht="24.75">
      <c r="A9" s="135" t="s">
        <v>12</v>
      </c>
      <c r="B9" s="268" t="s">
        <v>201</v>
      </c>
      <c r="C9" s="251"/>
    </row>
    <row r="10" spans="1:3" ht="15">
      <c r="A10" s="135" t="s">
        <v>13</v>
      </c>
      <c r="B10" s="269" t="s">
        <v>430</v>
      </c>
      <c r="C10" s="251"/>
    </row>
    <row r="11" spans="1:3" ht="24.75">
      <c r="A11" s="135" t="s">
        <v>14</v>
      </c>
      <c r="B11" s="269" t="s">
        <v>203</v>
      </c>
      <c r="C11" s="251"/>
    </row>
    <row r="12" spans="1:3" ht="15">
      <c r="A12" s="136" t="s">
        <v>15</v>
      </c>
      <c r="B12" s="269" t="s">
        <v>202</v>
      </c>
      <c r="C12" s="252"/>
    </row>
    <row r="13" spans="1:3" ht="15.75" thickBot="1">
      <c r="A13" s="135" t="s">
        <v>16</v>
      </c>
      <c r="B13" s="270" t="s">
        <v>431</v>
      </c>
      <c r="C13" s="251"/>
    </row>
    <row r="14" spans="1:3" ht="15.75" thickBot="1">
      <c r="A14" s="584" t="s">
        <v>158</v>
      </c>
      <c r="B14" s="585"/>
      <c r="C14" s="137">
        <f>SUM(C8:C13)</f>
        <v>6600000</v>
      </c>
    </row>
    <row r="15" spans="1:3" ht="23.25" customHeight="1">
      <c r="A15" s="586" t="s">
        <v>180</v>
      </c>
      <c r="B15" s="586"/>
      <c r="C15" s="586"/>
    </row>
  </sheetData>
  <sheetProtection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Gazdalkodas</cp:lastModifiedBy>
  <cp:lastPrinted>2021-02-22T09:31:51Z</cp:lastPrinted>
  <dcterms:created xsi:type="dcterms:W3CDTF">1999-10-30T10:30:45Z</dcterms:created>
  <dcterms:modified xsi:type="dcterms:W3CDTF">2021-03-09T06:48:20Z</dcterms:modified>
  <cp:category/>
  <cp:version/>
  <cp:contentType/>
  <cp:contentStatus/>
</cp:coreProperties>
</file>