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workbookProtection lockStructure="1"/>
  <bookViews>
    <workbookView xWindow="16230" yWindow="-225" windowWidth="12660" windowHeight="12900" tabRatio="727" activeTab="1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t.'!$A$1:$E$148</definedName>
    <definedName name="_xlnm.Print_Area" localSheetId="1">'1.1.sz.mell.'!$A$1:$C$160</definedName>
    <definedName name="_xlnm.Print_Area" localSheetId="2">'1.2.sz.mell.'!$A$1:$C$160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t.'!$A$1:$E$38</definedName>
  </definedNames>
  <calcPr calcId="124519"/>
</workbook>
</file>

<file path=xl/calcChain.xml><?xml version="1.0" encoding="utf-8"?>
<calcChain xmlns="http://schemas.openxmlformats.org/spreadsheetml/2006/main">
  <c r="F10" i="63"/>
  <c r="F9"/>
  <c r="I10" i="66"/>
  <c r="D99" i="87"/>
  <c r="C26"/>
  <c r="C1" i="127"/>
  <c r="C1" i="126"/>
  <c r="C1" i="125"/>
  <c r="C1" i="105"/>
  <c r="C1" i="124"/>
  <c r="C1" i="123"/>
  <c r="C1" i="122"/>
  <c r="C1" i="79"/>
  <c r="C1" i="121"/>
  <c r="C1" i="120"/>
  <c r="C1" i="119"/>
  <c r="C1" i="3"/>
  <c r="C99" i="119"/>
  <c r="C99" i="3"/>
  <c r="C29"/>
  <c r="F6" i="64"/>
  <c r="F5"/>
  <c r="A1" i="78"/>
  <c r="F1" i="61"/>
  <c r="F1" i="73"/>
  <c r="C18" i="61" l="1"/>
  <c r="C2" i="116"/>
  <c r="C2" i="117" s="1"/>
  <c r="C91" i="1"/>
  <c r="C158" s="1"/>
  <c r="C8" i="128"/>
  <c r="E26" i="87"/>
  <c r="D26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/>
  <c r="C146" i="120"/>
  <c r="C140"/>
  <c r="C147" i="119"/>
  <c r="C141"/>
  <c r="C141" i="3"/>
  <c r="E3" i="128"/>
  <c r="E27" s="1"/>
  <c r="C3"/>
  <c r="C27" s="1"/>
  <c r="D3"/>
  <c r="D27" s="1"/>
  <c r="E30"/>
  <c r="D30"/>
  <c r="C30"/>
  <c r="E8"/>
  <c r="E21" s="1"/>
  <c r="E23" s="1"/>
  <c r="D8"/>
  <c r="D21" s="1"/>
  <c r="D23" s="1"/>
  <c r="C21"/>
  <c r="C23" s="1"/>
  <c r="C51" i="127"/>
  <c r="C45"/>
  <c r="C57" s="1"/>
  <c r="C51" i="126"/>
  <c r="C45"/>
  <c r="C57"/>
  <c r="C51" i="125"/>
  <c r="C45"/>
  <c r="C51" i="105"/>
  <c r="C45"/>
  <c r="C52" i="124"/>
  <c r="C46"/>
  <c r="C58"/>
  <c r="C52" i="123"/>
  <c r="C46"/>
  <c r="C58" s="1"/>
  <c r="C52" i="122"/>
  <c r="C46"/>
  <c r="C58"/>
  <c r="D94" i="87"/>
  <c r="E94"/>
  <c r="D115"/>
  <c r="D129" s="1"/>
  <c r="E115"/>
  <c r="E129" s="1"/>
  <c r="D130"/>
  <c r="E130"/>
  <c r="D134"/>
  <c r="E134"/>
  <c r="D141"/>
  <c r="E141"/>
  <c r="E154" s="1"/>
  <c r="D146"/>
  <c r="E146"/>
  <c r="D154"/>
  <c r="C146"/>
  <c r="C141"/>
  <c r="C134"/>
  <c r="C130"/>
  <c r="C115"/>
  <c r="C94"/>
  <c r="D5"/>
  <c r="E5"/>
  <c r="D12"/>
  <c r="E12"/>
  <c r="D19"/>
  <c r="E19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C80"/>
  <c r="C76"/>
  <c r="C73"/>
  <c r="C68"/>
  <c r="C64"/>
  <c r="C87"/>
  <c r="C58"/>
  <c r="C53"/>
  <c r="C47"/>
  <c r="C35"/>
  <c r="C19"/>
  <c r="C12"/>
  <c r="C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33" i="121"/>
  <c r="C129"/>
  <c r="C154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/>
  <c r="C90" s="1"/>
  <c r="C133" i="120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/>
  <c r="C134" i="119"/>
  <c r="C130"/>
  <c r="C155" s="1"/>
  <c r="C115"/>
  <c r="C94"/>
  <c r="C83"/>
  <c r="C79"/>
  <c r="C76"/>
  <c r="C71"/>
  <c r="C67"/>
  <c r="C90" s="1"/>
  <c r="C61"/>
  <c r="C56"/>
  <c r="C50"/>
  <c r="C38"/>
  <c r="C22"/>
  <c r="C15"/>
  <c r="C8"/>
  <c r="C145" i="118"/>
  <c r="C140"/>
  <c r="C133"/>
  <c r="C129"/>
  <c r="C153" s="1"/>
  <c r="C114"/>
  <c r="C93"/>
  <c r="C128"/>
  <c r="C154" s="1"/>
  <c r="C79"/>
  <c r="C75"/>
  <c r="C72"/>
  <c r="C67"/>
  <c r="C63"/>
  <c r="C86" s="1"/>
  <c r="C57"/>
  <c r="C52"/>
  <c r="C46"/>
  <c r="C34"/>
  <c r="C19"/>
  <c r="C12"/>
  <c r="C5"/>
  <c r="C62"/>
  <c r="C3"/>
  <c r="C91"/>
  <c r="C145" i="117"/>
  <c r="C140"/>
  <c r="C133"/>
  <c r="C129"/>
  <c r="C153" s="1"/>
  <c r="C154" s="1"/>
  <c r="C114"/>
  <c r="C93"/>
  <c r="C128"/>
  <c r="C79"/>
  <c r="C75"/>
  <c r="C72"/>
  <c r="C67"/>
  <c r="C63"/>
  <c r="C86" s="1"/>
  <c r="C57"/>
  <c r="C52"/>
  <c r="C46"/>
  <c r="C34"/>
  <c r="C19"/>
  <c r="C12"/>
  <c r="C5"/>
  <c r="C62"/>
  <c r="C3"/>
  <c r="C91" s="1"/>
  <c r="C3" i="116"/>
  <c r="C92" s="1"/>
  <c r="C146"/>
  <c r="C141"/>
  <c r="C134"/>
  <c r="C130"/>
  <c r="C154" s="1"/>
  <c r="C115"/>
  <c r="C94"/>
  <c r="C80"/>
  <c r="C76"/>
  <c r="C73"/>
  <c r="C87" s="1"/>
  <c r="C68"/>
  <c r="C64"/>
  <c r="C58"/>
  <c r="C53"/>
  <c r="C47"/>
  <c r="C35"/>
  <c r="C19"/>
  <c r="C12"/>
  <c r="C5"/>
  <c r="C26" i="79"/>
  <c r="C147" i="3"/>
  <c r="C134"/>
  <c r="C94"/>
  <c r="E29" i="73"/>
  <c r="C146" i="1"/>
  <c r="C134"/>
  <c r="C94"/>
  <c r="A1" i="70"/>
  <c r="B3" i="2"/>
  <c r="A1"/>
  <c r="A1" i="24"/>
  <c r="H4" i="66"/>
  <c r="G4"/>
  <c r="F4"/>
  <c r="E4"/>
  <c r="D3"/>
  <c r="C3" i="87"/>
  <c r="C92" s="1"/>
  <c r="D3"/>
  <c r="D92" s="1"/>
  <c r="A20" i="89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 s="1"/>
  <c r="A4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G18" s="1"/>
  <c r="F9"/>
  <c r="E9"/>
  <c r="E18" s="1"/>
  <c r="D9"/>
  <c r="H6"/>
  <c r="H18"/>
  <c r="G6"/>
  <c r="F6"/>
  <c r="F18"/>
  <c r="E6"/>
  <c r="D6"/>
  <c r="D18"/>
  <c r="D30" i="88"/>
  <c r="C30"/>
  <c r="C52" i="79"/>
  <c r="C38"/>
  <c r="C31"/>
  <c r="C20"/>
  <c r="C130" i="3"/>
  <c r="C155" s="1"/>
  <c r="C115"/>
  <c r="C83"/>
  <c r="C79"/>
  <c r="C76"/>
  <c r="C71"/>
  <c r="C67"/>
  <c r="C61"/>
  <c r="C56"/>
  <c r="C50"/>
  <c r="C38"/>
  <c r="C22"/>
  <c r="C15"/>
  <c r="C8"/>
  <c r="E17" i="61"/>
  <c r="C17"/>
  <c r="D6" i="76" s="1"/>
  <c r="C141" i="1"/>
  <c r="C130"/>
  <c r="C115"/>
  <c r="C80"/>
  <c r="C76"/>
  <c r="C73"/>
  <c r="C68"/>
  <c r="C64"/>
  <c r="C58"/>
  <c r="C53"/>
  <c r="C47"/>
  <c r="C35"/>
  <c r="C19"/>
  <c r="C12"/>
  <c r="C5"/>
  <c r="E30" i="61"/>
  <c r="E18" i="73"/>
  <c r="C31" s="1"/>
  <c r="C19"/>
  <c r="C29" s="1"/>
  <c r="C24" i="61"/>
  <c r="C24" i="73"/>
  <c r="C46" i="79"/>
  <c r="C58"/>
  <c r="C8"/>
  <c r="C37"/>
  <c r="C42" s="1"/>
  <c r="E16" i="89"/>
  <c r="F16"/>
  <c r="D16"/>
  <c r="C16"/>
  <c r="G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O21" i="24"/>
  <c r="O9"/>
  <c r="B35" i="71"/>
  <c r="E28"/>
  <c r="E30"/>
  <c r="E31"/>
  <c r="E32"/>
  <c r="E33"/>
  <c r="E34"/>
  <c r="E35"/>
  <c r="D35"/>
  <c r="C35"/>
  <c r="E5"/>
  <c r="E7"/>
  <c r="E12" s="1"/>
  <c r="E8"/>
  <c r="E9"/>
  <c r="E10"/>
  <c r="E11"/>
  <c r="D12"/>
  <c r="C12"/>
  <c r="B12"/>
  <c r="E6"/>
  <c r="E15"/>
  <c r="E16"/>
  <c r="E17"/>
  <c r="E18"/>
  <c r="E22" s="1"/>
  <c r="E19"/>
  <c r="E20"/>
  <c r="E21"/>
  <c r="B22"/>
  <c r="C22"/>
  <c r="D22"/>
  <c r="E29"/>
  <c r="E38"/>
  <c r="E39"/>
  <c r="E40"/>
  <c r="E41"/>
  <c r="E45" s="1"/>
  <c r="E42"/>
  <c r="E43"/>
  <c r="E44"/>
  <c r="B45"/>
  <c r="C45"/>
  <c r="D45"/>
  <c r="D52"/>
  <c r="D34" i="70"/>
  <c r="I7" i="66"/>
  <c r="I8"/>
  <c r="I11"/>
  <c r="I12"/>
  <c r="I13"/>
  <c r="I14"/>
  <c r="I15"/>
  <c r="I16"/>
  <c r="F7" i="64"/>
  <c r="F8"/>
  <c r="F9"/>
  <c r="F10"/>
  <c r="F11"/>
  <c r="F12"/>
  <c r="F13"/>
  <c r="F14"/>
  <c r="F15"/>
  <c r="F16"/>
  <c r="F17"/>
  <c r="F18"/>
  <c r="F24" s="1"/>
  <c r="F19"/>
  <c r="F20"/>
  <c r="F21"/>
  <c r="F22"/>
  <c r="F23"/>
  <c r="B24"/>
  <c r="D24"/>
  <c r="E24"/>
  <c r="F5" i="63"/>
  <c r="F6"/>
  <c r="F7"/>
  <c r="F8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B25" i="2"/>
  <c r="C30" i="61"/>
  <c r="C92" i="1"/>
  <c r="C3" i="77"/>
  <c r="C90" i="3"/>
  <c r="D34" i="128"/>
  <c r="D36" s="1"/>
  <c r="C34"/>
  <c r="C36" s="1"/>
  <c r="E34"/>
  <c r="E36" s="1"/>
  <c r="C57" i="105"/>
  <c r="C154" i="87"/>
  <c r="C129"/>
  <c r="D14" i="76"/>
  <c r="C129" i="1"/>
  <c r="B13" i="76" s="1"/>
  <c r="C87" i="1"/>
  <c r="B7" i="76" s="1"/>
  <c r="E3" i="87"/>
  <c r="E92" s="1"/>
  <c r="I6" i="66"/>
  <c r="C158" i="118"/>
  <c r="C90" i="120"/>
  <c r="C158" i="117"/>
  <c r="C32" i="61"/>
  <c r="D13" i="76"/>
  <c r="E31" i="61"/>
  <c r="C31"/>
  <c r="E32"/>
  <c r="E31" i="73"/>
  <c r="E30"/>
  <c r="D15" i="76" s="1"/>
  <c r="E155" i="87" l="1"/>
  <c r="E87"/>
  <c r="E63"/>
  <c r="D26" i="24"/>
  <c r="J26"/>
  <c r="I26"/>
  <c r="G26"/>
  <c r="K26"/>
  <c r="M26"/>
  <c r="N26"/>
  <c r="F26"/>
  <c r="E26"/>
  <c r="O14"/>
  <c r="C26"/>
  <c r="O25"/>
  <c r="O26" s="1"/>
  <c r="L26"/>
  <c r="H26"/>
  <c r="I9" i="66"/>
  <c r="I18" s="1"/>
  <c r="D155" i="87"/>
  <c r="D63"/>
  <c r="D88" s="1"/>
  <c r="C155"/>
  <c r="C63"/>
  <c r="C88" s="1"/>
  <c r="C57" i="125"/>
  <c r="C41"/>
  <c r="C129" i="119"/>
  <c r="C156" s="1"/>
  <c r="C66"/>
  <c r="C91" s="1"/>
  <c r="C129" i="3"/>
  <c r="C156" s="1"/>
  <c r="C66"/>
  <c r="C91" s="1"/>
  <c r="F23" i="63"/>
  <c r="C33" i="61"/>
  <c r="C129" i="116"/>
  <c r="C155"/>
  <c r="C63"/>
  <c r="C88" s="1"/>
  <c r="C154" i="1"/>
  <c r="E13" i="76"/>
  <c r="C4" i="73"/>
  <c r="C63" i="1"/>
  <c r="B6" i="76" s="1"/>
  <c r="E6" s="1"/>
  <c r="C30" i="73"/>
  <c r="D7" i="76"/>
  <c r="E7" s="1"/>
  <c r="C159" i="117"/>
  <c r="C87"/>
  <c r="C87" i="118"/>
  <c r="C159"/>
  <c r="E88" i="87"/>
  <c r="C155" i="1"/>
  <c r="B15" i="76" s="1"/>
  <c r="E15" s="1"/>
  <c r="B14"/>
  <c r="E14" s="1"/>
  <c r="C160" i="1"/>
  <c r="C160" i="116"/>
  <c r="E33" i="61"/>
  <c r="C2" i="118"/>
  <c r="C90" i="117"/>
  <c r="C157" s="1"/>
  <c r="C91" i="116"/>
  <c r="C158" s="1"/>
  <c r="C159" l="1"/>
  <c r="C88" i="1"/>
  <c r="B8" i="76" s="1"/>
  <c r="C159" i="1"/>
  <c r="C4" i="61"/>
  <c r="E4"/>
  <c r="E4" i="73"/>
  <c r="C32"/>
  <c r="D8" i="76"/>
  <c r="E32" i="73"/>
  <c r="E2"/>
  <c r="E2" i="61" s="1"/>
  <c r="C90" i="118"/>
  <c r="C157" s="1"/>
  <c r="E8" i="76" l="1"/>
  <c r="E2" i="62"/>
  <c r="C2" i="77"/>
  <c r="C2" i="78" s="1"/>
  <c r="F2" i="63" s="1"/>
  <c r="F2" i="64" s="1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s="1"/>
  <c r="I2" i="66" l="1"/>
  <c r="D2" i="88" s="1"/>
  <c r="O2" i="24" s="1"/>
  <c r="E91" i="87"/>
  <c r="E2" i="128" l="1"/>
  <c r="E26" s="1"/>
  <c r="C3" i="70"/>
</calcChain>
</file>

<file path=xl/sharedStrings.xml><?xml version="1.0" encoding="utf-8"?>
<sst xmlns="http://schemas.openxmlformats.org/spreadsheetml/2006/main" count="4270" uniqueCount="614">
  <si>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</si>
  <si>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</si>
  <si>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</si>
  <si>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</si>
  <si>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</si>
  <si>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</si>
  <si>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</si>
  <si>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</si>
  <si>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</si>
  <si>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</si>
  <si>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</si>
  <si>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</si>
  <si>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</si>
  <si>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</si>
  <si>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</si>
  <si>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</si>
  <si>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</si>
  <si>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</si>
  <si>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</si>
  <si>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</si>
  <si>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</si>
  <si>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</si>
  <si>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</si>
  <si>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</si>
  <si>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</si>
  <si>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</si>
  <si>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</si>
  <si>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</si>
  <si>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</si>
  <si>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</si>
  <si>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</si>
  <si>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</si>
  <si>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</si>
  <si>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</si>
  <si>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</si>
  <si>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</si>
  <si>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</si>
  <si>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</si>
  <si>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</si>
  <si>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</si>
  <si>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</si>
  <si>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</si>
  <si>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</si>
  <si>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</si>
  <si>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</si>
  <si>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</si>
  <si>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</si>
  <si>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</si>
  <si>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</si>
  <si>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</si>
  <si>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</si>
  <si>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</si>
  <si>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</si>
  <si>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</si>
  <si>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</si>
  <si>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</si>
  <si>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</si>
  <si>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</si>
  <si>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</si>
  <si>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</si>
  <si>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</si>
  <si>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</si>
  <si>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</si>
  <si>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</si>
  <si>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</si>
  <si>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</si>
  <si>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</si>
  <si>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</si>
  <si>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</si>
  <si>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</si>
  <si>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</si>
  <si>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</si>
  <si>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</si>
  <si>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</si>
  <si>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</si>
  <si>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</si>
  <si>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</si>
  <si>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</si>
  <si>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</si>
  <si>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</si>
  <si>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</si>
  <si>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</si>
  <si>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</si>
  <si>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</si>
  <si>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</si>
  <si>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</si>
  <si>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</si>
  <si>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</si>
  <si>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</si>
  <si>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</si>
  <si>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</si>
  <si>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</si>
  <si>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</si>
  <si>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</si>
  <si>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</si>
  <si>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</si>
  <si>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</si>
  <si>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</si>
  <si>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</si>
  <si>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</si>
  <si>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</si>
  <si>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</si>
  <si>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</si>
  <si>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</si>
  <si>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</si>
  <si>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</si>
  <si>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</si>
  <si>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</si>
  <si>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</si>
  <si>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</si>
  <si>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</si>
  <si>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</si>
  <si>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</si>
  <si>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</si>
  <si>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</si>
  <si>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</si>
  <si>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</si>
  <si>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</si>
  <si>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</si>
  <si>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</si>
  <si>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</si>
  <si>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</si>
  <si>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</si>
  <si>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</si>
  <si>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</si>
  <si>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</si>
  <si>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</si>
  <si>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</si>
  <si>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</si>
  <si>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</si>
  <si>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</si>
  <si>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</si>
  <si>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</si>
  <si>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</si>
  <si>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</si>
  <si>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</si>
  <si>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</si>
  <si>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</si>
  <si>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</si>
  <si>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</si>
  <si>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</si>
  <si>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</si>
  <si>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</si>
  <si>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</si>
  <si>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</si>
  <si>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</si>
  <si>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</si>
  <si>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</si>
  <si>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</si>
  <si>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</si>
  <si>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</si>
  <si>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</si>
  <si>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</si>
  <si>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</si>
  <si>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</si>
  <si>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</si>
  <si>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</si>
  <si>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</si>
  <si>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</si>
  <si>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</si>
  <si>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</si>
  <si>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</si>
  <si>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</si>
  <si>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</si>
  <si>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</si>
  <si>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</si>
  <si>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</si>
  <si>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</si>
  <si>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</si>
  <si>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</si>
  <si>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</si>
  <si>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</si>
  <si>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</si>
  <si>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</si>
  <si>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</si>
  <si>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</si>
  <si>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</si>
  <si>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</si>
  <si>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</si>
  <si>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</si>
  <si>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</si>
  <si>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</si>
  <si>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</si>
  <si>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</si>
  <si>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</si>
  <si>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</si>
  <si>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</si>
  <si>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</si>
  <si>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</si>
  <si>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</si>
  <si>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</si>
  <si>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</si>
  <si>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</si>
  <si>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</si>
  <si>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</si>
  <si>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</si>
  <si>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</si>
  <si>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</si>
  <si>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</si>
  <si>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</si>
  <si>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</si>
  <si>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</si>
  <si>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</si>
  <si>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</si>
  <si>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</si>
  <si>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</si>
  <si>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</si>
  <si>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</si>
  <si>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</si>
  <si>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</si>
  <si>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</si>
  <si>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</si>
  <si>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</si>
  <si>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</si>
  <si>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</si>
  <si>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</si>
  <si>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</si>
  <si>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</si>
  <si>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</si>
  <si>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</si>
  <si>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</si>
  <si>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</si>
  <si>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</si>
  <si>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</si>
  <si>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</si>
  <si>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</si>
  <si>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</si>
  <si>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</si>
  <si>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</si>
  <si>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</si>
  <si>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</si>
  <si>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</si>
  <si>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</si>
  <si>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</si>
  <si>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</si>
  <si>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</si>
  <si>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</si>
  <si>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</si>
  <si>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</si>
  <si>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</si>
  <si>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</si>
  <si>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</si>
  <si>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</si>
  <si>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</si>
  <si>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</si>
  <si>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</si>
  <si>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</si>
  <si>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</si>
  <si>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</si>
  <si>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</si>
  <si>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</si>
  <si>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</si>
  <si>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</si>
  <si>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</si>
  <si>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</si>
  <si>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</si>
  <si>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</si>
  <si>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</si>
  <si>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</si>
  <si>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</si>
  <si>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</si>
  <si>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</si>
  <si>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</si>
  <si>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</si>
  <si>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</si>
  <si>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</si>
  <si>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</si>
  <si>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</si>
  <si>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</si>
  <si>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</si>
  <si>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</si>
  <si>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</si>
  <si>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</si>
  <si>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</si>
  <si>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</si>
  <si>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</si>
  <si>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</si>
  <si>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</si>
  <si>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</si>
  <si>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</si>
  <si>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</si>
  <si>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</si>
  <si>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</si>
  <si>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</si>
  <si>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</si>
  <si>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</si>
  <si>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</si>
  <si>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</si>
  <si>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</si>
  <si>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</si>
  <si>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</si>
  <si>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</si>
  <si>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</si>
  <si>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</si>
  <si>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</si>
  <si>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</si>
  <si>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</si>
  <si>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</si>
  <si>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</si>
  <si>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</si>
  <si>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</si>
  <si>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</si>
  <si>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</si>
  <si>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</si>
  <si>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</si>
  <si>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</si>
  <si>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</si>
  <si>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</si>
  <si>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</si>
  <si>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</si>
  <si>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</si>
  <si>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</si>
  <si>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</si>
  <si>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</si>
  <si>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</si>
  <si>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</si>
  <si>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</si>
  <si>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</si>
  <si>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</si>
  <si>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</si>
  <si>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</si>
  <si>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</si>
  <si>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</si>
  <si>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</si>
  <si>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</si>
  <si>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</si>
  <si>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</si>
  <si>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</si>
  <si>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</si>
  <si>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</si>
  <si>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</si>
  <si>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</si>
  <si>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</si>
  <si>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</si>
  <si>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</si>
  <si>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</si>
  <si>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</si>
  <si>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</si>
  <si>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</si>
  <si>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</si>
  <si>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</si>
  <si>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</si>
  <si>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</si>
  <si>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</si>
  <si>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</si>
  <si>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</si>
  <si>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</si>
  <si>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</si>
  <si>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</si>
  <si>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</si>
  <si>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</si>
  <si>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</si>
  <si>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</si>
  <si>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</si>
  <si>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</si>
  <si>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</si>
  <si>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</si>
  <si>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</si>
  <si>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</si>
  <si>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</si>
  <si>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</si>
  <si>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</si>
  <si>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</si>
  <si>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</si>
  <si>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</si>
  <si>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</si>
  <si>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</si>
  <si>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</si>
  <si>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</si>
  <si>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</si>
  <si>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</si>
  <si>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</si>
  <si>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</si>
  <si>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</si>
  <si>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</si>
  <si>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</si>
  <si>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</si>
  <si>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</si>
  <si>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</si>
  <si>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</si>
  <si>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</si>
  <si>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</si>
  <si>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</si>
  <si>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</si>
  <si>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</si>
  <si>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</si>
  <si>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</si>
  <si>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</si>
  <si>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</si>
  <si>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</si>
  <si>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</si>
  <si>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</si>
  <si>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</si>
  <si>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</si>
  <si>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</si>
  <si>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</si>
  <si>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</si>
  <si>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</si>
  <si>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</si>
  <si>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</si>
  <si>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</si>
  <si>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</si>
  <si>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</si>
  <si>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</si>
  <si>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</si>
  <si>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</si>
  <si>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</si>
  <si>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</si>
  <si>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</si>
  <si>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</si>
  <si>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</si>
  <si>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</si>
  <si>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</si>
  <si>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</si>
  <si>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</si>
  <si>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</si>
  <si>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</si>
  <si>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</si>
  <si>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</si>
  <si>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</si>
  <si>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</si>
  <si>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</si>
  <si>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</si>
  <si>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</si>
  <si>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</si>
  <si>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</si>
  <si>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</si>
  <si>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</si>
  <si>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</si>
  <si>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</si>
  <si>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</si>
  <si>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</si>
  <si>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</si>
  <si>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</si>
  <si>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</si>
  <si>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</si>
  <si>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</si>
  <si>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</si>
  <si>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</si>
  <si>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</si>
  <si>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</si>
  <si>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</si>
  <si>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</si>
  <si>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</si>
  <si>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</si>
  <si>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</si>
  <si>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</si>
  <si>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</si>
  <si>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</si>
  <si>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</si>
  <si>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</si>
  <si>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</si>
  <si>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</si>
  <si>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</si>
  <si>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</si>
  <si>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</si>
  <si>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</si>
  <si>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</si>
  <si>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</si>
  <si>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</si>
  <si>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</si>
  <si>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</si>
  <si>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</si>
  <si>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</si>
  <si>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</si>
  <si>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</si>
  <si>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</si>
  <si>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</si>
  <si>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</si>
  <si>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</si>
  <si>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</si>
  <si>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</si>
  <si>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</si>
  <si>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</si>
  <si>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</si>
  <si>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</si>
  <si>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</si>
  <si>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</si>
  <si>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</si>
  <si>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</si>
  <si>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</si>
  <si>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</si>
  <si>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</si>
  <si>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</si>
  <si>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</si>
  <si>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</si>
  <si>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</si>
  <si>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</si>
  <si>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</si>
  <si>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</si>
  <si>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</si>
  <si>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</si>
  <si>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</si>
  <si>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</si>
  <si>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</si>
  <si>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</si>
  <si>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</si>
  <si>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</si>
  <si>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</si>
  <si>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</si>
  <si>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</si>
  <si>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</si>
  <si>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</si>
  <si>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</si>
  <si>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</si>
  <si>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</si>
  <si>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</si>
  <si>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</si>
  <si>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</si>
  <si>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</si>
  <si>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</si>
  <si>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</si>
  <si>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</si>
  <si>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</si>
  <si>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</si>
  <si>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</si>
  <si>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</si>
  <si>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</si>
  <si>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</si>
  <si>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</si>
  <si>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</si>
  <si>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</si>
  <si>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</si>
  <si>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</si>
  <si>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</si>
  <si>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</si>
  <si>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</si>
  <si>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</si>
  <si>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</si>
  <si>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</si>
  <si>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</si>
  <si>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</si>
  <si>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</si>
  <si>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</si>
  <si>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</si>
  <si>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</si>
  <si>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</si>
  <si>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</si>
  <si>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</si>
  <si>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</si>
  <si>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</si>
  <si>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</si>
  <si>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</si>
  <si>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</si>
  <si>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</si>
  <si>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</si>
  <si>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</si>
  <si>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</si>
  <si>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</si>
  <si>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</si>
  <si>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</si>
  <si>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</si>
  <si>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</si>
  <si>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</si>
  <si>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</si>
  <si>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</si>
  <si>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</si>
  <si>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</si>
  <si>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</si>
  <si>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</si>
  <si>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</si>
  <si>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</si>
  <si>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</si>
  <si>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</si>
  <si>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</si>
  <si>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</si>
  <si>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</si>
  <si>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</si>
  <si>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</si>
  <si>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</si>
  <si>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</si>
  <si>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</si>
  <si>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</si>
  <si>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</si>
  <si>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</si>
  <si>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</si>
  <si>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2018. évi előirányzat BEVÉTELEK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</si>
  <si>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</si>
  <si>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</si>
  <si>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</si>
  <si>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</si>
  <si>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</si>
  <si>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</si>
  <si>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</si>
  <si>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</si>
  <si>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</si>
  <si>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</si>
  <si>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4.8.</t>
  </si>
  <si>
    <t>Közhatalmi bevételek (4.1.+…+4.8.)</t>
  </si>
  <si>
    <t>Kommunális adó</t>
  </si>
  <si>
    <t>Közhatalmi bevételek (4.1.+...+4.8.)</t>
  </si>
  <si>
    <t>SG Eszközfinanszírozás Magyarország Zrt.</t>
  </si>
  <si>
    <t>Pogány Községi Önkormányzat adósságot keletkeztető ügyletekből és kezességvállalásokból fennálló kötelezettségei</t>
  </si>
  <si>
    <t>Pogány Községi Önkormányzat saját bevételeinek részletezése az adósságot keletkeztető ügyletből származó tárgyévi fizetési kötelezettség megállapításához</t>
  </si>
  <si>
    <t>Szennyvízközmű rekonstrukciója</t>
  </si>
  <si>
    <t>Egyéb tárgyi eszköz</t>
  </si>
  <si>
    <t>2018</t>
  </si>
  <si>
    <t>Óvoda eszköz beszerzés</t>
  </si>
  <si>
    <t>Településrendezési terv készítése</t>
  </si>
  <si>
    <t>Belterülti utak felújítása</t>
  </si>
  <si>
    <t>Külterületi utak felújítása</t>
  </si>
  <si>
    <t>Közhatalmi bevételek (4.1.+4.2.+4.7.+4.8.)</t>
  </si>
  <si>
    <t>SG Eszközfinanszírozás Magyarország Zrt</t>
  </si>
  <si>
    <t>2015</t>
  </si>
  <si>
    <t>Pogány Biztonságáért Polgárőrség</t>
  </si>
  <si>
    <t>Pogány Alapítvány</t>
  </si>
  <si>
    <t>Bokréta Pogány Hagyományőrző Egyesület</t>
  </si>
  <si>
    <t>Pogány Német Nemzetiségi Egyesület</t>
  </si>
  <si>
    <t>Pogányi Sportegyesület</t>
  </si>
  <si>
    <t>Szabad keret</t>
  </si>
  <si>
    <t>Jővőszővő Egyesület</t>
  </si>
  <si>
    <t>Szervezet működésére támogatás</t>
  </si>
  <si>
    <t>Dallam Alapfokú Művészeti Iskola Alapítvány</t>
  </si>
  <si>
    <t>Pécsi Többcélú Agglomeréciós Társulás -  házi segítségnyújtás feladat támogatása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</si>
</sst>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37" fillId="0" borderId="29" xfId="0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7" fillId="0" borderId="27" xfId="0" applyFont="1" applyBorder="1" applyAlignment="1" applyProtection="1">
      <alignment horizontal="left" vertical="center" wrapText="1" indent="1"/>
    </xf>
    <xf numFmtId="164" fontId="30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vertical="center" wrapText="1" indent="1"/>
    </xf>
    <xf numFmtId="0" fontId="24" fillId="0" borderId="0" xfId="0" applyFont="1" applyFill="1" applyProtection="1">
      <protection locked="0"/>
    </xf>
    <xf numFmtId="0" fontId="19" fillId="0" borderId="3" xfId="4" applyFont="1" applyFill="1" applyBorder="1" applyProtection="1"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5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7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0" fillId="0" borderId="2" xfId="0" applyBorder="1"/>
    <xf numFmtId="0" fontId="41" fillId="0" borderId="31" xfId="0" applyFont="1" applyFill="1" applyBorder="1" applyAlignment="1" applyProtection="1">
      <alignment horizontal="left" vertical="center" wrapText="1"/>
      <protection locked="0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141"/>
      <c r="B4" s="141"/>
    </row>
    <row r="5" spans="1:2" s="153" customFormat="1" ht="15.75">
      <c r="A5" s="90" t="s">
        <v>576</v>
      </c>
      <c r="B5" s="152"/>
    </row>
    <row r="6" spans="1:2">
      <c r="A6" s="141"/>
      <c r="B6" s="141"/>
    </row>
    <row r="7" spans="1:2">
      <c r="A7" s="141" t="s">
        <v>551</v>
      </c>
      <c r="B7" s="141" t="s">
        <v>492</v>
      </c>
    </row>
    <row r="8" spans="1:2">
      <c r="A8" s="141" t="s">
        <v>552</v>
      </c>
      <c r="B8" s="141" t="s">
        <v>493</v>
      </c>
    </row>
    <row r="9" spans="1:2">
      <c r="A9" s="141" t="s">
        <v>553</v>
      </c>
      <c r="B9" s="141" t="s">
        <v>494</v>
      </c>
    </row>
    <row r="10" spans="1:2">
      <c r="A10" s="141"/>
      <c r="B10" s="141"/>
    </row>
    <row r="11" spans="1:2">
      <c r="A11" s="141"/>
      <c r="B11" s="141"/>
    </row>
    <row r="12" spans="1:2" s="153" customFormat="1" ht="15.75">
      <c r="A12" s="90" t="str">
        <f>+CONCATENATE(LEFT(A5,4),". évi előirányzat KIADÁSOK")</f>
        <v>2018. évi előirányzat KIADÁSOK</v>
      </c>
      <c r="B12" s="152"/>
    </row>
    <row r="13" spans="1:2">
      <c r="A13" s="141"/>
      <c r="B13" s="141"/>
    </row>
    <row r="14" spans="1:2">
      <c r="A14" s="141" t="s">
        <v>554</v>
      </c>
      <c r="B14" s="141" t="s">
        <v>495</v>
      </c>
    </row>
    <row r="15" spans="1:2">
      <c r="A15" s="141" t="s">
        <v>555</v>
      </c>
      <c r="B15" s="141" t="s">
        <v>496</v>
      </c>
    </row>
    <row r="16" spans="1:2">
      <c r="A16" s="141" t="s">
        <v>556</v>
      </c>
      <c r="B16" s="141" t="s">
        <v>497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7" sqref="C7"/>
    </sheetView>
  </sheetViews>
  <sheetFormatPr defaultRowHeight="15"/>
  <cols>
    <col min="1" max="1" width="5.6640625" style="155" customWidth="1"/>
    <col min="2" max="2" width="68.6640625" style="155" customWidth="1"/>
    <col min="3" max="3" width="19.5" style="155" customWidth="1"/>
    <col min="4" max="16384" width="9.33203125" style="155"/>
  </cols>
  <sheetData>
    <row r="1" spans="1:4" ht="33" customHeight="1">
      <c r="A1" s="608" t="s">
        <v>593</v>
      </c>
      <c r="B1" s="608"/>
      <c r="C1" s="608"/>
    </row>
    <row r="2" spans="1:4" ht="15.95" customHeight="1" thickBot="1">
      <c r="A2" s="156"/>
      <c r="B2" s="156"/>
      <c r="C2" s="165" t="str">
        <f>'2.2.sz.mell  '!E2</f>
        <v>Forintban!</v>
      </c>
      <c r="D2" s="162"/>
    </row>
    <row r="3" spans="1:4" ht="26.25" customHeight="1" thickBot="1">
      <c r="A3" s="180" t="s">
        <v>17</v>
      </c>
      <c r="B3" s="181" t="s">
        <v>197</v>
      </c>
      <c r="C3" s="182" t="str">
        <f>+'1.1.sz.mell.'!C3</f>
        <v>2018. évi előirányzat</v>
      </c>
    </row>
    <row r="4" spans="1:4" ht="15.75" thickBot="1">
      <c r="A4" s="183"/>
      <c r="B4" s="540" t="s">
        <v>498</v>
      </c>
      <c r="C4" s="541" t="s">
        <v>499</v>
      </c>
    </row>
    <row r="5" spans="1:4">
      <c r="A5" s="184" t="s">
        <v>19</v>
      </c>
      <c r="B5" s="371" t="s">
        <v>508</v>
      </c>
      <c r="C5" s="368">
        <v>30414000</v>
      </c>
    </row>
    <row r="6" spans="1:4" ht="24.75">
      <c r="A6" s="185" t="s">
        <v>20</v>
      </c>
      <c r="B6" s="407" t="s">
        <v>251</v>
      </c>
      <c r="C6" s="369">
        <v>2240000</v>
      </c>
    </row>
    <row r="7" spans="1:4">
      <c r="A7" s="185" t="s">
        <v>21</v>
      </c>
      <c r="B7" s="408" t="s">
        <v>509</v>
      </c>
      <c r="C7" s="369"/>
    </row>
    <row r="8" spans="1:4" ht="24.75">
      <c r="A8" s="185" t="s">
        <v>22</v>
      </c>
      <c r="B8" s="408" t="s">
        <v>253</v>
      </c>
      <c r="C8" s="369"/>
    </row>
    <row r="9" spans="1:4">
      <c r="A9" s="186" t="s">
        <v>23</v>
      </c>
      <c r="B9" s="408" t="s">
        <v>252</v>
      </c>
      <c r="C9" s="370">
        <v>150000</v>
      </c>
    </row>
    <row r="10" spans="1:4" ht="15.75" thickBot="1">
      <c r="A10" s="185" t="s">
        <v>24</v>
      </c>
      <c r="B10" s="409" t="s">
        <v>510</v>
      </c>
      <c r="C10" s="369"/>
    </row>
    <row r="11" spans="1:4" ht="15.75" thickBot="1">
      <c r="A11" s="617" t="s">
        <v>200</v>
      </c>
      <c r="B11" s="618"/>
      <c r="C11" s="187">
        <f>SUM(C5:C10)</f>
        <v>32804000</v>
      </c>
    </row>
    <row r="12" spans="1:4" ht="23.25" customHeight="1">
      <c r="A12" s="619" t="s">
        <v>229</v>
      </c>
      <c r="B12" s="619"/>
      <c r="C12" s="619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J32" sqref="J32"/>
    </sheetView>
  </sheetViews>
  <sheetFormatPr defaultRowHeight="15"/>
  <cols>
    <col min="1" max="1" width="5.6640625" style="155" customWidth="1"/>
    <col min="2" max="2" width="66.83203125" style="155" customWidth="1"/>
    <col min="3" max="3" width="27" style="155" customWidth="1"/>
    <col min="4" max="16384" width="9.33203125" style="155"/>
  </cols>
  <sheetData>
    <row r="1" spans="1:4" ht="33" customHeight="1">
      <c r="A1" s="608" t="str">
        <f>+CONCATENATE("Pogány Községi Önkormányzat ",CONCATENATE(LEFT(ÖSSZEFÜGGÉSEK!A5,4),". évi adósságot keletkeztető fejlesztési céljai"))</f>
        <v>Pogány Községi Önkormányzat 2018. évi adósságot keletkeztető fejlesztési céljai</v>
      </c>
      <c r="B1" s="608"/>
      <c r="C1" s="608"/>
    </row>
    <row r="2" spans="1:4" ht="15.95" customHeight="1" thickBot="1">
      <c r="A2" s="156"/>
      <c r="B2" s="156"/>
      <c r="C2" s="165" t="str">
        <f>'4.sz.mell.'!C2</f>
        <v>Forintban!</v>
      </c>
      <c r="D2" s="162"/>
    </row>
    <row r="3" spans="1:4" ht="26.25" customHeight="1" thickBot="1">
      <c r="A3" s="180" t="s">
        <v>17</v>
      </c>
      <c r="B3" s="181" t="s">
        <v>201</v>
      </c>
      <c r="C3" s="182" t="s">
        <v>227</v>
      </c>
    </row>
    <row r="4" spans="1:4" ht="15.75" thickBot="1">
      <c r="A4" s="183"/>
      <c r="B4" s="540" t="s">
        <v>498</v>
      </c>
      <c r="C4" s="541" t="s">
        <v>499</v>
      </c>
    </row>
    <row r="5" spans="1:4">
      <c r="A5" s="184" t="s">
        <v>19</v>
      </c>
      <c r="B5" s="191"/>
      <c r="C5" s="188"/>
    </row>
    <row r="6" spans="1:4">
      <c r="A6" s="185" t="s">
        <v>20</v>
      </c>
      <c r="B6" s="192"/>
      <c r="C6" s="189"/>
    </row>
    <row r="7" spans="1:4" ht="15.75" thickBot="1">
      <c r="A7" s="186" t="s">
        <v>21</v>
      </c>
      <c r="B7" s="193"/>
      <c r="C7" s="190"/>
    </row>
    <row r="8" spans="1:4" s="492" customFormat="1" ht="17.25" customHeight="1" thickBot="1">
      <c r="A8" s="493" t="s">
        <v>22</v>
      </c>
      <c r="B8" s="136" t="s">
        <v>202</v>
      </c>
      <c r="C8" s="187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tabSelected="1" workbookViewId="0">
      <selection activeCell="B6" sqref="B6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20" t="s">
        <v>0</v>
      </c>
      <c r="B1" s="620"/>
      <c r="C1" s="620"/>
      <c r="D1" s="620"/>
      <c r="E1" s="620"/>
      <c r="F1" s="620"/>
    </row>
    <row r="2" spans="1:6" ht="22.5" customHeight="1" thickBot="1">
      <c r="A2" s="196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>
      <c r="A3" s="197" t="s">
        <v>65</v>
      </c>
      <c r="B3" s="198" t="s">
        <v>66</v>
      </c>
      <c r="C3" s="198" t="s">
        <v>67</v>
      </c>
      <c r="D3" s="198" t="str">
        <f>+CONCATENATE("Felhasználás   ",LEFT(ÖSSZEFÜGGÉSEK!A5,4)-1,". XII. 31-ig")</f>
        <v>Felhasználás   2017. XII. 31-ig</v>
      </c>
      <c r="E3" s="198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>
      <c r="A4" s="55" t="s">
        <v>498</v>
      </c>
      <c r="B4" s="56" t="s">
        <v>499</v>
      </c>
      <c r="C4" s="56" t="s">
        <v>500</v>
      </c>
      <c r="D4" s="56" t="s">
        <v>502</v>
      </c>
      <c r="E4" s="56" t="s">
        <v>501</v>
      </c>
      <c r="F4" s="544" t="s">
        <v>569</v>
      </c>
    </row>
    <row r="5" spans="1:6" ht="15.95" customHeight="1">
      <c r="A5" s="494" t="s">
        <v>594</v>
      </c>
      <c r="B5" s="25">
        <v>59653900</v>
      </c>
      <c r="C5" s="496" t="s">
        <v>596</v>
      </c>
      <c r="D5" s="25">
        <v>54253900</v>
      </c>
      <c r="E5" s="25">
        <v>5400000</v>
      </c>
      <c r="F5" s="58">
        <f>B5-D5-E5</f>
        <v>0</v>
      </c>
    </row>
    <row r="6" spans="1:6" ht="15.95" customHeight="1">
      <c r="A6" s="494" t="s">
        <v>595</v>
      </c>
      <c r="B6" s="25">
        <v>3429000</v>
      </c>
      <c r="C6" s="496" t="s">
        <v>596</v>
      </c>
      <c r="D6" s="25">
        <v>0</v>
      </c>
      <c r="E6" s="25">
        <v>3429000</v>
      </c>
      <c r="F6" s="58">
        <f>B6-D6-E6</f>
        <v>0</v>
      </c>
    </row>
    <row r="7" spans="1:6" ht="15.95" customHeight="1">
      <c r="A7" s="494" t="s">
        <v>597</v>
      </c>
      <c r="B7" s="25">
        <v>405130</v>
      </c>
      <c r="C7" s="496" t="s">
        <v>596</v>
      </c>
      <c r="D7" s="25">
        <v>0</v>
      </c>
      <c r="E7" s="25">
        <v>405130</v>
      </c>
      <c r="F7" s="58">
        <f>B7-D7-E7</f>
        <v>0</v>
      </c>
    </row>
    <row r="8" spans="1:6" ht="15.95" customHeight="1">
      <c r="A8" s="495" t="s">
        <v>598</v>
      </c>
      <c r="B8" s="25">
        <v>6350000</v>
      </c>
      <c r="C8" s="496" t="s">
        <v>596</v>
      </c>
      <c r="D8" s="25">
        <v>0</v>
      </c>
      <c r="E8" s="25">
        <v>6350000</v>
      </c>
      <c r="F8" s="58">
        <f>B8-D8-E8</f>
        <v>0</v>
      </c>
    </row>
    <row r="9" spans="1:6" ht="15.95" customHeight="1">
      <c r="A9" s="494"/>
      <c r="B9" s="25"/>
      <c r="C9" s="496"/>
      <c r="D9" s="25"/>
      <c r="E9" s="25"/>
      <c r="F9" s="58">
        <f t="shared" ref="F9:F10" si="0">B9-D9-E9</f>
        <v>0</v>
      </c>
    </row>
    <row r="10" spans="1:6" ht="15.95" customHeight="1">
      <c r="A10" s="494"/>
      <c r="B10" s="25"/>
      <c r="C10" s="496"/>
      <c r="D10" s="25"/>
      <c r="E10" s="25"/>
      <c r="F10" s="58">
        <f t="shared" si="0"/>
        <v>0</v>
      </c>
    </row>
    <row r="11" spans="1:6" ht="15.95" customHeight="1">
      <c r="A11" s="494"/>
      <c r="B11" s="25"/>
      <c r="C11" s="496"/>
      <c r="D11" s="25"/>
      <c r="E11" s="25"/>
      <c r="F11" s="58">
        <f t="shared" ref="F11:F22" si="1">B11-D11-E11</f>
        <v>0</v>
      </c>
    </row>
    <row r="12" spans="1:6" ht="15.95" customHeight="1">
      <c r="A12" s="494"/>
      <c r="B12" s="25"/>
      <c r="C12" s="496"/>
      <c r="D12" s="25"/>
      <c r="E12" s="25"/>
      <c r="F12" s="58">
        <f t="shared" si="1"/>
        <v>0</v>
      </c>
    </row>
    <row r="13" spans="1:6" ht="15.95" customHeight="1">
      <c r="A13" s="494"/>
      <c r="B13" s="25"/>
      <c r="C13" s="496"/>
      <c r="D13" s="25"/>
      <c r="E13" s="25"/>
      <c r="F13" s="58">
        <f t="shared" si="1"/>
        <v>0</v>
      </c>
    </row>
    <row r="14" spans="1:6" ht="15.95" customHeight="1">
      <c r="A14" s="494"/>
      <c r="B14" s="25"/>
      <c r="C14" s="496"/>
      <c r="D14" s="25"/>
      <c r="E14" s="25"/>
      <c r="F14" s="58">
        <f t="shared" si="1"/>
        <v>0</v>
      </c>
    </row>
    <row r="15" spans="1:6" ht="15.95" customHeight="1">
      <c r="A15" s="494"/>
      <c r="B15" s="25"/>
      <c r="C15" s="496"/>
      <c r="D15" s="25"/>
      <c r="E15" s="25"/>
      <c r="F15" s="58">
        <f t="shared" si="1"/>
        <v>0</v>
      </c>
    </row>
    <row r="16" spans="1:6" ht="15.95" customHeight="1">
      <c r="A16" s="494"/>
      <c r="B16" s="25"/>
      <c r="C16" s="496"/>
      <c r="D16" s="25"/>
      <c r="E16" s="25"/>
      <c r="F16" s="58">
        <f t="shared" si="1"/>
        <v>0</v>
      </c>
    </row>
    <row r="17" spans="1:6" ht="15.95" customHeight="1">
      <c r="A17" s="494"/>
      <c r="B17" s="25"/>
      <c r="C17" s="496"/>
      <c r="D17" s="25"/>
      <c r="E17" s="25"/>
      <c r="F17" s="58">
        <f t="shared" si="1"/>
        <v>0</v>
      </c>
    </row>
    <row r="18" spans="1:6" ht="15.95" customHeight="1">
      <c r="A18" s="494"/>
      <c r="B18" s="25"/>
      <c r="C18" s="496"/>
      <c r="D18" s="25"/>
      <c r="E18" s="25"/>
      <c r="F18" s="58">
        <f t="shared" si="1"/>
        <v>0</v>
      </c>
    </row>
    <row r="19" spans="1:6" ht="15.95" customHeight="1">
      <c r="A19" s="494"/>
      <c r="B19" s="25"/>
      <c r="C19" s="496"/>
      <c r="D19" s="25"/>
      <c r="E19" s="25"/>
      <c r="F19" s="58">
        <f t="shared" si="1"/>
        <v>0</v>
      </c>
    </row>
    <row r="20" spans="1:6" ht="15.95" customHeight="1">
      <c r="A20" s="494"/>
      <c r="B20" s="25"/>
      <c r="C20" s="496"/>
      <c r="D20" s="25"/>
      <c r="E20" s="25"/>
      <c r="F20" s="58">
        <f t="shared" si="1"/>
        <v>0</v>
      </c>
    </row>
    <row r="21" spans="1:6" ht="15.95" customHeight="1">
      <c r="A21" s="494"/>
      <c r="B21" s="25"/>
      <c r="C21" s="496"/>
      <c r="D21" s="25"/>
      <c r="E21" s="25"/>
      <c r="F21" s="58">
        <f t="shared" si="1"/>
        <v>0</v>
      </c>
    </row>
    <row r="22" spans="1:6" ht="15.95" customHeight="1" thickBot="1">
      <c r="A22" s="59"/>
      <c r="B22" s="26"/>
      <c r="C22" s="497"/>
      <c r="D22" s="26"/>
      <c r="E22" s="26"/>
      <c r="F22" s="60">
        <f t="shared" si="1"/>
        <v>0</v>
      </c>
    </row>
    <row r="23" spans="1:6" s="63" customFormat="1" ht="18" customHeight="1" thickBot="1">
      <c r="A23" s="199" t="s">
        <v>64</v>
      </c>
      <c r="B23" s="61">
        <f>SUM(B5:B22)</f>
        <v>69838030</v>
      </c>
      <c r="C23" s="124"/>
      <c r="D23" s="61">
        <f>SUM(D5:D22)</f>
        <v>54253900</v>
      </c>
      <c r="E23" s="61">
        <f>SUM(E5:E22)</f>
        <v>15584130</v>
      </c>
      <c r="F23" s="62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4/2018. (III.26.)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D12" sqref="D12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20" t="s">
        <v>1</v>
      </c>
      <c r="B1" s="620"/>
      <c r="C1" s="620"/>
      <c r="D1" s="620"/>
      <c r="E1" s="620"/>
      <c r="F1" s="620"/>
    </row>
    <row r="2" spans="1:6" ht="23.25" customHeight="1" thickBot="1">
      <c r="A2" s="196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>
      <c r="A3" s="197" t="s">
        <v>68</v>
      </c>
      <c r="B3" s="198" t="s">
        <v>66</v>
      </c>
      <c r="C3" s="198" t="s">
        <v>67</v>
      </c>
      <c r="D3" s="198" t="str">
        <f>+'6.sz.mell.'!D3</f>
        <v>Felhasználás   2017. XII. 31-ig</v>
      </c>
      <c r="E3" s="198" t="str">
        <f>+'6.sz.mell.'!E3</f>
        <v>2018. évi előirányzat</v>
      </c>
      <c r="F3" s="542" t="str">
        <f>+CONCATENATE(LEFT(ÖSSZEFÜGGÉSEK!A5,4),". utáni szükséglet ",CHAR(10),"")</f>
        <v xml:space="preserve">2018. utáni szükséglet 
</v>
      </c>
    </row>
    <row r="4" spans="1:6" s="57" customFormat="1" ht="15" customHeight="1" thickBot="1">
      <c r="A4" s="55" t="s">
        <v>498</v>
      </c>
      <c r="B4" s="56" t="s">
        <v>499</v>
      </c>
      <c r="C4" s="56" t="s">
        <v>500</v>
      </c>
      <c r="D4" s="56" t="s">
        <v>502</v>
      </c>
      <c r="E4" s="56" t="s">
        <v>501</v>
      </c>
      <c r="F4" s="545" t="s">
        <v>569</v>
      </c>
    </row>
    <row r="5" spans="1:6" ht="15.95" customHeight="1">
      <c r="A5" s="494" t="s">
        <v>599</v>
      </c>
      <c r="B5" s="25">
        <v>11948010</v>
      </c>
      <c r="C5" s="496" t="s">
        <v>596</v>
      </c>
      <c r="D5" s="25"/>
      <c r="E5" s="25">
        <v>11948010</v>
      </c>
      <c r="F5" s="58">
        <f>B5-D5-E5</f>
        <v>0</v>
      </c>
    </row>
    <row r="6" spans="1:6" ht="15.95" customHeight="1">
      <c r="A6" s="495" t="s">
        <v>600</v>
      </c>
      <c r="B6" s="25">
        <v>15966990</v>
      </c>
      <c r="C6" s="496" t="s">
        <v>596</v>
      </c>
      <c r="D6" s="25">
        <v>0</v>
      </c>
      <c r="E6" s="25">
        <v>15966990</v>
      </c>
      <c r="F6" s="58">
        <f>B6-D6-E6</f>
        <v>0</v>
      </c>
    </row>
    <row r="7" spans="1:6" ht="15.95" customHeight="1">
      <c r="A7" s="64"/>
      <c r="B7" s="65"/>
      <c r="C7" s="498"/>
      <c r="D7" s="65"/>
      <c r="E7" s="65"/>
      <c r="F7" s="66">
        <f t="shared" ref="F7:F23" si="0">B7-D7-E7</f>
        <v>0</v>
      </c>
    </row>
    <row r="8" spans="1:6" ht="15.95" customHeight="1">
      <c r="A8" s="64"/>
      <c r="B8" s="65"/>
      <c r="C8" s="498"/>
      <c r="D8" s="65"/>
      <c r="E8" s="65"/>
      <c r="F8" s="66">
        <f t="shared" si="0"/>
        <v>0</v>
      </c>
    </row>
    <row r="9" spans="1:6" ht="15.95" customHeight="1">
      <c r="A9" s="64"/>
      <c r="B9" s="65"/>
      <c r="C9" s="498"/>
      <c r="D9" s="65"/>
      <c r="E9" s="65"/>
      <c r="F9" s="66">
        <f t="shared" si="0"/>
        <v>0</v>
      </c>
    </row>
    <row r="10" spans="1:6" ht="15.95" customHeight="1">
      <c r="A10" s="64"/>
      <c r="B10" s="65"/>
      <c r="C10" s="498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498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498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498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498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498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498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498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498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498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498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498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498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499"/>
      <c r="D23" s="68"/>
      <c r="E23" s="68"/>
      <c r="F23" s="69">
        <f t="shared" si="0"/>
        <v>0</v>
      </c>
    </row>
    <row r="24" spans="1:6" s="63" customFormat="1" ht="18" customHeight="1" thickBot="1">
      <c r="A24" s="199" t="s">
        <v>64</v>
      </c>
      <c r="B24" s="200">
        <f>SUM(B5:B23)</f>
        <v>27915000</v>
      </c>
      <c r="C24" s="125"/>
      <c r="D24" s="200">
        <f>SUM(D5:D23)</f>
        <v>0</v>
      </c>
      <c r="E24" s="200">
        <f>SUM(E5:E23)</f>
        <v>27915000</v>
      </c>
      <c r="F24" s="70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4/2018. (III.26.)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topLeftCell="A16" workbookViewId="0">
      <selection activeCell="K43" sqref="K43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1"/>
      <c r="B1" s="221"/>
      <c r="C1" s="221"/>
      <c r="D1" s="221"/>
      <c r="E1" s="221"/>
    </row>
    <row r="2" spans="1:5" ht="15.75">
      <c r="A2" s="596" t="s">
        <v>139</v>
      </c>
      <c r="B2" s="621"/>
      <c r="C2" s="621"/>
      <c r="D2" s="621"/>
      <c r="E2" s="621"/>
    </row>
    <row r="3" spans="1:5" ht="14.25" thickBot="1">
      <c r="A3" s="221"/>
      <c r="B3" s="221"/>
      <c r="C3" s="221"/>
      <c r="D3" s="622" t="str">
        <f>'7.sz.mell.'!F2</f>
        <v>Forintban!</v>
      </c>
      <c r="E3" s="622"/>
    </row>
    <row r="4" spans="1:5" ht="15" customHeight="1" thickBot="1">
      <c r="A4" s="222" t="s">
        <v>132</v>
      </c>
      <c r="B4" s="223" t="str">
        <f>CONCATENATE((LEFT(ÖSSZEFÜGGÉSEK!A5,4)),".")</f>
        <v>2018.</v>
      </c>
      <c r="C4" s="223" t="str">
        <f>CONCATENATE((LEFT(ÖSSZEFÜGGÉSEK!A5,4))+1,".")</f>
        <v>2019.</v>
      </c>
      <c r="D4" s="223" t="str">
        <f>CONCATENATE((LEFT(ÖSSZEFÜGGÉSEK!A5,4))+1,". után")</f>
        <v>2019. után</v>
      </c>
      <c r="E4" s="224" t="s">
        <v>52</v>
      </c>
    </row>
    <row r="5" spans="1:5">
      <c r="A5" s="225" t="s">
        <v>133</v>
      </c>
      <c r="B5" s="91"/>
      <c r="C5" s="91"/>
      <c r="D5" s="91"/>
      <c r="E5" s="226">
        <f t="shared" ref="E5:E11" si="0">SUM(B5:D5)</f>
        <v>0</v>
      </c>
    </row>
    <row r="6" spans="1:5">
      <c r="A6" s="227" t="s">
        <v>146</v>
      </c>
      <c r="B6" s="92"/>
      <c r="C6" s="92"/>
      <c r="D6" s="92"/>
      <c r="E6" s="228">
        <f t="shared" si="0"/>
        <v>0</v>
      </c>
    </row>
    <row r="7" spans="1:5">
      <c r="A7" s="229" t="s">
        <v>134</v>
      </c>
      <c r="B7" s="93"/>
      <c r="C7" s="93"/>
      <c r="D7" s="93"/>
      <c r="E7" s="230">
        <f t="shared" si="0"/>
        <v>0</v>
      </c>
    </row>
    <row r="8" spans="1:5">
      <c r="A8" s="229" t="s">
        <v>148</v>
      </c>
      <c r="B8" s="93"/>
      <c r="C8" s="93"/>
      <c r="D8" s="93"/>
      <c r="E8" s="230">
        <f t="shared" si="0"/>
        <v>0</v>
      </c>
    </row>
    <row r="9" spans="1:5">
      <c r="A9" s="229" t="s">
        <v>135</v>
      </c>
      <c r="B9" s="93"/>
      <c r="C9" s="93"/>
      <c r="D9" s="93"/>
      <c r="E9" s="230">
        <f t="shared" si="0"/>
        <v>0</v>
      </c>
    </row>
    <row r="10" spans="1:5">
      <c r="A10" s="229" t="s">
        <v>136</v>
      </c>
      <c r="B10" s="93"/>
      <c r="C10" s="93"/>
      <c r="D10" s="93"/>
      <c r="E10" s="230">
        <f t="shared" si="0"/>
        <v>0</v>
      </c>
    </row>
    <row r="11" spans="1:5" ht="13.5" thickBot="1">
      <c r="A11" s="94"/>
      <c r="B11" s="95"/>
      <c r="C11" s="95"/>
      <c r="D11" s="95"/>
      <c r="E11" s="230">
        <f t="shared" si="0"/>
        <v>0</v>
      </c>
    </row>
    <row r="12" spans="1:5" ht="13.5" thickBot="1">
      <c r="A12" s="231" t="s">
        <v>138</v>
      </c>
      <c r="B12" s="232">
        <f>B5+SUM(B7:B11)</f>
        <v>0</v>
      </c>
      <c r="C12" s="232">
        <f>C5+SUM(C7:C11)</f>
        <v>0</v>
      </c>
      <c r="D12" s="232">
        <f>D5+SUM(D7:D11)</f>
        <v>0</v>
      </c>
      <c r="E12" s="233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2" t="s">
        <v>137</v>
      </c>
      <c r="B14" s="223" t="str">
        <f>+B4</f>
        <v>2018.</v>
      </c>
      <c r="C14" s="223" t="str">
        <f>+C4</f>
        <v>2019.</v>
      </c>
      <c r="D14" s="223" t="str">
        <f>+D4</f>
        <v>2019. után</v>
      </c>
      <c r="E14" s="224" t="s">
        <v>52</v>
      </c>
    </row>
    <row r="15" spans="1:5">
      <c r="A15" s="225" t="s">
        <v>142</v>
      </c>
      <c r="B15" s="91"/>
      <c r="C15" s="91"/>
      <c r="D15" s="91"/>
      <c r="E15" s="226">
        <f t="shared" ref="E15:E21" si="1">SUM(B15:D15)</f>
        <v>0</v>
      </c>
    </row>
    <row r="16" spans="1:5">
      <c r="A16" s="234" t="s">
        <v>143</v>
      </c>
      <c r="B16" s="93"/>
      <c r="C16" s="93"/>
      <c r="D16" s="93"/>
      <c r="E16" s="230">
        <f t="shared" si="1"/>
        <v>0</v>
      </c>
    </row>
    <row r="17" spans="1:5">
      <c r="A17" s="229" t="s">
        <v>144</v>
      </c>
      <c r="B17" s="93"/>
      <c r="C17" s="93"/>
      <c r="D17" s="93"/>
      <c r="E17" s="230">
        <f t="shared" si="1"/>
        <v>0</v>
      </c>
    </row>
    <row r="18" spans="1:5">
      <c r="A18" s="229" t="s">
        <v>145</v>
      </c>
      <c r="B18" s="93"/>
      <c r="C18" s="93"/>
      <c r="D18" s="93"/>
      <c r="E18" s="230">
        <f t="shared" si="1"/>
        <v>0</v>
      </c>
    </row>
    <row r="19" spans="1:5">
      <c r="A19" s="96"/>
      <c r="B19" s="93"/>
      <c r="C19" s="93"/>
      <c r="D19" s="93"/>
      <c r="E19" s="230">
        <f t="shared" si="1"/>
        <v>0</v>
      </c>
    </row>
    <row r="20" spans="1:5">
      <c r="A20" s="96"/>
      <c r="B20" s="93"/>
      <c r="C20" s="93"/>
      <c r="D20" s="93"/>
      <c r="E20" s="230">
        <f t="shared" si="1"/>
        <v>0</v>
      </c>
    </row>
    <row r="21" spans="1:5" ht="13.5" thickBot="1">
      <c r="A21" s="94"/>
      <c r="B21" s="95"/>
      <c r="C21" s="95"/>
      <c r="D21" s="95"/>
      <c r="E21" s="230">
        <f t="shared" si="1"/>
        <v>0</v>
      </c>
    </row>
    <row r="22" spans="1:5" ht="13.5" thickBot="1">
      <c r="A22" s="231" t="s">
        <v>54</v>
      </c>
      <c r="B22" s="232">
        <f>SUM(B15:B21)</f>
        <v>0</v>
      </c>
      <c r="C22" s="232">
        <f>SUM(C15:C21)</f>
        <v>0</v>
      </c>
      <c r="D22" s="232">
        <f>SUM(D15:D21)</f>
        <v>0</v>
      </c>
      <c r="E22" s="233">
        <f>SUM(E15:E21)</f>
        <v>0</v>
      </c>
    </row>
    <row r="23" spans="1:5">
      <c r="A23" s="221"/>
      <c r="B23" s="221"/>
      <c r="C23" s="221"/>
      <c r="D23" s="221"/>
      <c r="E23" s="221"/>
    </row>
    <row r="24" spans="1:5">
      <c r="A24" s="221"/>
      <c r="B24" s="221"/>
      <c r="C24" s="221"/>
      <c r="D24" s="221"/>
      <c r="E24" s="221"/>
    </row>
    <row r="25" spans="1:5" ht="15.75">
      <c r="A25" s="596" t="s">
        <v>139</v>
      </c>
      <c r="B25" s="621"/>
      <c r="C25" s="621"/>
      <c r="D25" s="621"/>
      <c r="E25" s="621"/>
    </row>
    <row r="26" spans="1:5" ht="14.25" thickBot="1">
      <c r="A26" s="221"/>
      <c r="B26" s="221"/>
      <c r="C26" s="221"/>
      <c r="D26" s="622" t="str">
        <f>D3</f>
        <v>Forintban!</v>
      </c>
      <c r="E26" s="622"/>
    </row>
    <row r="27" spans="1:5" ht="13.5" thickBot="1">
      <c r="A27" s="222" t="s">
        <v>132</v>
      </c>
      <c r="B27" s="223" t="str">
        <f>+B14</f>
        <v>2018.</v>
      </c>
      <c r="C27" s="223" t="str">
        <f>+C14</f>
        <v>2019.</v>
      </c>
      <c r="D27" s="223" t="str">
        <f>+D14</f>
        <v>2019. után</v>
      </c>
      <c r="E27" s="224" t="s">
        <v>52</v>
      </c>
    </row>
    <row r="28" spans="1:5">
      <c r="A28" s="225" t="s">
        <v>133</v>
      </c>
      <c r="B28" s="91"/>
      <c r="C28" s="91"/>
      <c r="D28" s="91"/>
      <c r="E28" s="226">
        <f t="shared" ref="E28:E34" si="2">SUM(B28:D28)</f>
        <v>0</v>
      </c>
    </row>
    <row r="29" spans="1:5">
      <c r="A29" s="227" t="s">
        <v>146</v>
      </c>
      <c r="B29" s="92"/>
      <c r="C29" s="92"/>
      <c r="D29" s="92"/>
      <c r="E29" s="228">
        <f t="shared" si="2"/>
        <v>0</v>
      </c>
    </row>
    <row r="30" spans="1:5">
      <c r="A30" s="229" t="s">
        <v>134</v>
      </c>
      <c r="B30" s="93"/>
      <c r="C30" s="93"/>
      <c r="D30" s="93"/>
      <c r="E30" s="230">
        <f t="shared" si="2"/>
        <v>0</v>
      </c>
    </row>
    <row r="31" spans="1:5">
      <c r="A31" s="229" t="s">
        <v>148</v>
      </c>
      <c r="B31" s="93"/>
      <c r="C31" s="93"/>
      <c r="D31" s="93"/>
      <c r="E31" s="230">
        <f t="shared" si="2"/>
        <v>0</v>
      </c>
    </row>
    <row r="32" spans="1:5">
      <c r="A32" s="229" t="s">
        <v>135</v>
      </c>
      <c r="B32" s="93"/>
      <c r="C32" s="93"/>
      <c r="D32" s="93"/>
      <c r="E32" s="230">
        <f t="shared" si="2"/>
        <v>0</v>
      </c>
    </row>
    <row r="33" spans="1:5">
      <c r="A33" s="229" t="s">
        <v>136</v>
      </c>
      <c r="B33" s="93"/>
      <c r="C33" s="93"/>
      <c r="D33" s="93"/>
      <c r="E33" s="230">
        <f t="shared" si="2"/>
        <v>0</v>
      </c>
    </row>
    <row r="34" spans="1:5" ht="13.5" thickBot="1">
      <c r="A34" s="94"/>
      <c r="B34" s="95"/>
      <c r="C34" s="95"/>
      <c r="D34" s="95"/>
      <c r="E34" s="230">
        <f t="shared" si="2"/>
        <v>0</v>
      </c>
    </row>
    <row r="35" spans="1:5" ht="13.5" thickBot="1">
      <c r="A35" s="231" t="s">
        <v>138</v>
      </c>
      <c r="B35" s="232">
        <f>B28+SUM(B30:B34)</f>
        <v>0</v>
      </c>
      <c r="C35" s="232">
        <f>C28+SUM(C30:C34)</f>
        <v>0</v>
      </c>
      <c r="D35" s="232">
        <f>D28+SUM(D30:D34)</f>
        <v>0</v>
      </c>
      <c r="E35" s="233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2" t="s">
        <v>137</v>
      </c>
      <c r="B37" s="223" t="str">
        <f>+B27</f>
        <v>2018.</v>
      </c>
      <c r="C37" s="223" t="str">
        <f>+C27</f>
        <v>2019.</v>
      </c>
      <c r="D37" s="223" t="str">
        <f>+D27</f>
        <v>2019. után</v>
      </c>
      <c r="E37" s="224" t="s">
        <v>52</v>
      </c>
    </row>
    <row r="38" spans="1:5">
      <c r="A38" s="225" t="s">
        <v>142</v>
      </c>
      <c r="B38" s="91"/>
      <c r="C38" s="91"/>
      <c r="D38" s="91"/>
      <c r="E38" s="226">
        <f t="shared" ref="E38:E44" si="3">SUM(B38:D38)</f>
        <v>0</v>
      </c>
    </row>
    <row r="39" spans="1:5">
      <c r="A39" s="234" t="s">
        <v>143</v>
      </c>
      <c r="B39" s="93"/>
      <c r="C39" s="93"/>
      <c r="D39" s="93"/>
      <c r="E39" s="230">
        <f t="shared" si="3"/>
        <v>0</v>
      </c>
    </row>
    <row r="40" spans="1:5">
      <c r="A40" s="229" t="s">
        <v>144</v>
      </c>
      <c r="B40" s="93"/>
      <c r="C40" s="93"/>
      <c r="D40" s="93"/>
      <c r="E40" s="230">
        <f t="shared" si="3"/>
        <v>0</v>
      </c>
    </row>
    <row r="41" spans="1:5">
      <c r="A41" s="229" t="s">
        <v>145</v>
      </c>
      <c r="B41" s="93"/>
      <c r="C41" s="93"/>
      <c r="D41" s="93"/>
      <c r="E41" s="230">
        <f t="shared" si="3"/>
        <v>0</v>
      </c>
    </row>
    <row r="42" spans="1:5">
      <c r="A42" s="96"/>
      <c r="B42" s="93"/>
      <c r="C42" s="93"/>
      <c r="D42" s="93"/>
      <c r="E42" s="230">
        <f t="shared" si="3"/>
        <v>0</v>
      </c>
    </row>
    <row r="43" spans="1:5">
      <c r="A43" s="96"/>
      <c r="B43" s="93"/>
      <c r="C43" s="93"/>
      <c r="D43" s="93"/>
      <c r="E43" s="230">
        <f t="shared" si="3"/>
        <v>0</v>
      </c>
    </row>
    <row r="44" spans="1:5" ht="13.5" thickBot="1">
      <c r="A44" s="94"/>
      <c r="B44" s="95"/>
      <c r="C44" s="95"/>
      <c r="D44" s="95"/>
      <c r="E44" s="230">
        <f t="shared" si="3"/>
        <v>0</v>
      </c>
    </row>
    <row r="45" spans="1:5" ht="13.5" thickBot="1">
      <c r="A45" s="231" t="s">
        <v>54</v>
      </c>
      <c r="B45" s="232">
        <f>SUM(B38:B44)</f>
        <v>0</v>
      </c>
      <c r="C45" s="232">
        <f>SUM(C38:C44)</f>
        <v>0</v>
      </c>
      <c r="D45" s="232">
        <f>SUM(D38:D44)</f>
        <v>0</v>
      </c>
      <c r="E45" s="233">
        <f>SUM(E38:E44)</f>
        <v>0</v>
      </c>
    </row>
    <row r="46" spans="1:5">
      <c r="A46" s="221"/>
      <c r="B46" s="221"/>
      <c r="C46" s="221"/>
      <c r="D46" s="221"/>
      <c r="E46" s="221"/>
    </row>
    <row r="47" spans="1:5" ht="15.75">
      <c r="A47" s="630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630"/>
      <c r="C47" s="630"/>
      <c r="D47" s="630"/>
      <c r="E47" s="630"/>
    </row>
    <row r="48" spans="1:5" ht="13.5" thickBot="1">
      <c r="A48" s="221"/>
      <c r="B48" s="221"/>
      <c r="C48" s="221"/>
      <c r="D48" s="221"/>
      <c r="E48" s="221"/>
    </row>
    <row r="49" spans="1:8" ht="13.5" thickBot="1">
      <c r="A49" s="635" t="s">
        <v>140</v>
      </c>
      <c r="B49" s="636"/>
      <c r="C49" s="637"/>
      <c r="D49" s="633" t="s">
        <v>572</v>
      </c>
      <c r="E49" s="634"/>
      <c r="H49" s="49"/>
    </row>
    <row r="50" spans="1:8">
      <c r="A50" s="638"/>
      <c r="B50" s="639"/>
      <c r="C50" s="640"/>
      <c r="D50" s="626"/>
      <c r="E50" s="627"/>
    </row>
    <row r="51" spans="1:8" ht="13.5" thickBot="1">
      <c r="A51" s="641"/>
      <c r="B51" s="642"/>
      <c r="C51" s="643"/>
      <c r="D51" s="628"/>
      <c r="E51" s="629"/>
    </row>
    <row r="52" spans="1:8" ht="13.5" thickBot="1">
      <c r="A52" s="623" t="s">
        <v>54</v>
      </c>
      <c r="B52" s="624"/>
      <c r="C52" s="625"/>
      <c r="D52" s="631">
        <f>SUM(D50:E51)</f>
        <v>0</v>
      </c>
      <c r="E52" s="632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4/2018. (III.26.)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9"/>
  <sheetViews>
    <sheetView topLeftCell="A133" zoomScale="130" zoomScaleNormal="130" zoomScaleSheetLayoutView="85" workbookViewId="0">
      <selection activeCell="D158" sqref="D158"/>
    </sheetView>
  </sheetViews>
  <sheetFormatPr defaultRowHeight="12.75"/>
  <cols>
    <col min="1" max="1" width="19.5" style="413" customWidth="1"/>
    <col min="2" max="2" width="72" style="414" customWidth="1"/>
    <col min="3" max="3" width="25" style="415" customWidth="1"/>
    <col min="4" max="16384" width="9.33203125" style="3"/>
  </cols>
  <sheetData>
    <row r="1" spans="1:3" s="2" customFormat="1" ht="16.5" customHeight="1" thickBot="1">
      <c r="A1" s="235"/>
      <c r="B1" s="237"/>
      <c r="C1" s="585" t="str">
        <f>+CONCATENATE("9.1. melléklet a 4/",LEFT(ÖSSZEFÜGGÉSEK!A5,4),". (III.26.) önkormányzati rendelethez")</f>
        <v>9.1. melléklet a 4/2018. (III.26.) önkormányzati rendelethez</v>
      </c>
    </row>
    <row r="2" spans="1:3" s="97" customFormat="1" ht="21" customHeight="1">
      <c r="A2" s="430" t="s">
        <v>62</v>
      </c>
      <c r="B2" s="372" t="s">
        <v>228</v>
      </c>
      <c r="C2" s="374" t="s">
        <v>55</v>
      </c>
    </row>
    <row r="3" spans="1:3" s="97" customFormat="1" ht="16.5" thickBot="1">
      <c r="A3" s="238" t="s">
        <v>203</v>
      </c>
      <c r="B3" s="373" t="s">
        <v>402</v>
      </c>
      <c r="C3" s="514" t="s">
        <v>55</v>
      </c>
    </row>
    <row r="4" spans="1:3" s="98" customFormat="1" ht="15.95" customHeight="1" thickBot="1">
      <c r="A4" s="239"/>
      <c r="B4" s="239"/>
      <c r="C4" s="240" t="str">
        <f>'7.sz.mell.'!F2</f>
        <v>Forintban!</v>
      </c>
    </row>
    <row r="5" spans="1:3" ht="13.5" thickBot="1">
      <c r="A5" s="431" t="s">
        <v>205</v>
      </c>
      <c r="B5" s="241" t="s">
        <v>570</v>
      </c>
      <c r="C5" s="375" t="s">
        <v>56</v>
      </c>
    </row>
    <row r="6" spans="1:3" s="71" customFormat="1" ht="12.95" customHeight="1" thickBot="1">
      <c r="A6" s="204"/>
      <c r="B6" s="205" t="s">
        <v>498</v>
      </c>
      <c r="C6" s="206" t="s">
        <v>499</v>
      </c>
    </row>
    <row r="7" spans="1:3" s="71" customFormat="1" ht="15.95" customHeight="1" thickBot="1">
      <c r="A7" s="243"/>
      <c r="B7" s="244" t="s">
        <v>57</v>
      </c>
      <c r="C7" s="376"/>
    </row>
    <row r="8" spans="1:3" s="71" customFormat="1" ht="12" customHeight="1" thickBot="1">
      <c r="A8" s="32" t="s">
        <v>19</v>
      </c>
      <c r="B8" s="21" t="s">
        <v>255</v>
      </c>
      <c r="C8" s="311">
        <f>+C9+C10+C11+C12+C13+C14</f>
        <v>54825321</v>
      </c>
    </row>
    <row r="9" spans="1:3" s="99" customFormat="1" ht="12" customHeight="1">
      <c r="A9" s="459" t="s">
        <v>99</v>
      </c>
      <c r="B9" s="440" t="s">
        <v>256</v>
      </c>
      <c r="C9" s="314">
        <v>17477991</v>
      </c>
    </row>
    <row r="10" spans="1:3" s="100" customFormat="1" ht="12" customHeight="1">
      <c r="A10" s="460" t="s">
        <v>100</v>
      </c>
      <c r="B10" s="441" t="s">
        <v>257</v>
      </c>
      <c r="C10" s="313">
        <v>26417300</v>
      </c>
    </row>
    <row r="11" spans="1:3" s="100" customFormat="1" ht="12" customHeight="1">
      <c r="A11" s="460" t="s">
        <v>101</v>
      </c>
      <c r="B11" s="441" t="s">
        <v>557</v>
      </c>
      <c r="C11" s="313">
        <v>9130030</v>
      </c>
    </row>
    <row r="12" spans="1:3" s="100" customFormat="1" ht="12" customHeight="1">
      <c r="A12" s="460" t="s">
        <v>102</v>
      </c>
      <c r="B12" s="441" t="s">
        <v>259</v>
      </c>
      <c r="C12" s="313">
        <v>1800000</v>
      </c>
    </row>
    <row r="13" spans="1:3" s="100" customFormat="1" ht="12" customHeight="1">
      <c r="A13" s="460" t="s">
        <v>149</v>
      </c>
      <c r="B13" s="441" t="s">
        <v>511</v>
      </c>
      <c r="C13" s="313"/>
    </row>
    <row r="14" spans="1:3" s="99" customFormat="1" ht="12" customHeight="1" thickBot="1">
      <c r="A14" s="461" t="s">
        <v>103</v>
      </c>
      <c r="B14" s="588" t="s">
        <v>584</v>
      </c>
      <c r="C14" s="313"/>
    </row>
    <row r="15" spans="1:3" s="99" customFormat="1" ht="12" customHeight="1" thickBot="1">
      <c r="A15" s="32" t="s">
        <v>20</v>
      </c>
      <c r="B15" s="306" t="s">
        <v>260</v>
      </c>
      <c r="C15" s="311">
        <f>+C16+C17+C18+C19+C20</f>
        <v>4329000</v>
      </c>
    </row>
    <row r="16" spans="1:3" s="99" customFormat="1" ht="12" customHeight="1">
      <c r="A16" s="459" t="s">
        <v>105</v>
      </c>
      <c r="B16" s="440" t="s">
        <v>261</v>
      </c>
      <c r="C16" s="314"/>
    </row>
    <row r="17" spans="1:3" s="99" customFormat="1" ht="12" customHeight="1">
      <c r="A17" s="460" t="s">
        <v>106</v>
      </c>
      <c r="B17" s="441" t="s">
        <v>262</v>
      </c>
      <c r="C17" s="313"/>
    </row>
    <row r="18" spans="1:3" s="99" customFormat="1" ht="12" customHeight="1">
      <c r="A18" s="460" t="s">
        <v>107</v>
      </c>
      <c r="B18" s="441" t="s">
        <v>427</v>
      </c>
      <c r="C18" s="313"/>
    </row>
    <row r="19" spans="1:3" s="99" customFormat="1" ht="12" customHeight="1">
      <c r="A19" s="460" t="s">
        <v>108</v>
      </c>
      <c r="B19" s="441" t="s">
        <v>428</v>
      </c>
      <c r="C19" s="313"/>
    </row>
    <row r="20" spans="1:3" s="99" customFormat="1" ht="12" customHeight="1">
      <c r="A20" s="460" t="s">
        <v>109</v>
      </c>
      <c r="B20" s="441" t="s">
        <v>263</v>
      </c>
      <c r="C20" s="313">
        <v>4329000</v>
      </c>
    </row>
    <row r="21" spans="1:3" s="100" customFormat="1" ht="12" customHeight="1" thickBot="1">
      <c r="A21" s="461" t="s">
        <v>118</v>
      </c>
      <c r="B21" s="588" t="s">
        <v>585</v>
      </c>
      <c r="C21" s="315"/>
    </row>
    <row r="22" spans="1:3" s="100" customFormat="1" ht="12" customHeight="1" thickBot="1">
      <c r="A22" s="32" t="s">
        <v>21</v>
      </c>
      <c r="B22" s="21" t="s">
        <v>265</v>
      </c>
      <c r="C22" s="311">
        <f>+C23+C24+C25+C26+C27</f>
        <v>13863406</v>
      </c>
    </row>
    <row r="23" spans="1:3" s="100" customFormat="1" ht="12" customHeight="1">
      <c r="A23" s="459" t="s">
        <v>88</v>
      </c>
      <c r="B23" s="440" t="s">
        <v>266</v>
      </c>
      <c r="C23" s="314"/>
    </row>
    <row r="24" spans="1:3" s="99" customFormat="1" ht="12" customHeight="1">
      <c r="A24" s="460" t="s">
        <v>89</v>
      </c>
      <c r="B24" s="441" t="s">
        <v>267</v>
      </c>
      <c r="C24" s="313"/>
    </row>
    <row r="25" spans="1:3" s="100" customFormat="1" ht="12" customHeight="1">
      <c r="A25" s="460" t="s">
        <v>90</v>
      </c>
      <c r="B25" s="441" t="s">
        <v>429</v>
      </c>
      <c r="C25" s="313"/>
    </row>
    <row r="26" spans="1:3" s="100" customFormat="1" ht="12" customHeight="1">
      <c r="A26" s="460" t="s">
        <v>91</v>
      </c>
      <c r="B26" s="441" t="s">
        <v>430</v>
      </c>
      <c r="C26" s="313"/>
    </row>
    <row r="27" spans="1:3" s="100" customFormat="1" ht="12" customHeight="1">
      <c r="A27" s="460" t="s">
        <v>172</v>
      </c>
      <c r="B27" s="441" t="s">
        <v>268</v>
      </c>
      <c r="C27" s="313">
        <v>13863406</v>
      </c>
    </row>
    <row r="28" spans="1:3" s="100" customFormat="1" ht="12" customHeight="1" thickBot="1">
      <c r="A28" s="461" t="s">
        <v>173</v>
      </c>
      <c r="B28" s="588" t="s">
        <v>577</v>
      </c>
      <c r="C28" s="589"/>
    </row>
    <row r="29" spans="1:3" s="100" customFormat="1" ht="12" customHeight="1" thickBot="1">
      <c r="A29" s="32" t="s">
        <v>174</v>
      </c>
      <c r="B29" s="21" t="s">
        <v>590</v>
      </c>
      <c r="C29" s="317">
        <f>SUM(C30:C37)</f>
        <v>30564000</v>
      </c>
    </row>
    <row r="30" spans="1:3" s="100" customFormat="1" ht="12" customHeight="1">
      <c r="A30" s="459" t="s">
        <v>271</v>
      </c>
      <c r="B30" s="440" t="s">
        <v>562</v>
      </c>
      <c r="C30" s="435">
        <v>4300000</v>
      </c>
    </row>
    <row r="31" spans="1:3" s="100" customFormat="1" ht="12" customHeight="1">
      <c r="A31" s="460" t="s">
        <v>272</v>
      </c>
      <c r="B31" s="440" t="s">
        <v>589</v>
      </c>
      <c r="C31" s="435">
        <v>3000000</v>
      </c>
    </row>
    <row r="32" spans="1:3" s="100" customFormat="1" ht="12" customHeight="1">
      <c r="A32" s="460" t="s">
        <v>273</v>
      </c>
      <c r="B32" s="441" t="s">
        <v>563</v>
      </c>
      <c r="C32" s="313">
        <v>950000</v>
      </c>
    </row>
    <row r="33" spans="1:3" s="100" customFormat="1" ht="12" customHeight="1">
      <c r="A33" s="460" t="s">
        <v>274</v>
      </c>
      <c r="B33" s="441" t="s">
        <v>564</v>
      </c>
      <c r="C33" s="313">
        <v>14900000</v>
      </c>
    </row>
    <row r="34" spans="1:3" s="100" customFormat="1" ht="12" customHeight="1">
      <c r="A34" s="460" t="s">
        <v>559</v>
      </c>
      <c r="B34" s="441" t="s">
        <v>565</v>
      </c>
      <c r="C34" s="313">
        <v>2000000</v>
      </c>
    </row>
    <row r="35" spans="1:3" s="100" customFormat="1" ht="12" customHeight="1">
      <c r="A35" s="460" t="s">
        <v>560</v>
      </c>
      <c r="B35" s="441" t="s">
        <v>275</v>
      </c>
      <c r="C35" s="313">
        <v>5264000</v>
      </c>
    </row>
    <row r="36" spans="1:3" s="100" customFormat="1" ht="12" customHeight="1">
      <c r="A36" s="460" t="s">
        <v>561</v>
      </c>
      <c r="B36" s="441" t="s">
        <v>276</v>
      </c>
      <c r="C36" s="313"/>
    </row>
    <row r="37" spans="1:3" s="100" customFormat="1" ht="12" customHeight="1" thickBot="1">
      <c r="A37" s="461" t="s">
        <v>587</v>
      </c>
      <c r="B37" s="539" t="s">
        <v>277</v>
      </c>
      <c r="C37" s="315">
        <v>150000</v>
      </c>
    </row>
    <row r="38" spans="1:3" s="100" customFormat="1" ht="12" customHeight="1" thickBot="1">
      <c r="A38" s="32" t="s">
        <v>23</v>
      </c>
      <c r="B38" s="21" t="s">
        <v>439</v>
      </c>
      <c r="C38" s="311">
        <f>SUM(C39:C49)</f>
        <v>7914000</v>
      </c>
    </row>
    <row r="39" spans="1:3" s="100" customFormat="1" ht="12" customHeight="1">
      <c r="A39" s="459" t="s">
        <v>92</v>
      </c>
      <c r="B39" s="440" t="s">
        <v>280</v>
      </c>
      <c r="C39" s="314">
        <v>200000</v>
      </c>
    </row>
    <row r="40" spans="1:3" s="100" customFormat="1" ht="12" customHeight="1">
      <c r="A40" s="460" t="s">
        <v>93</v>
      </c>
      <c r="B40" s="441" t="s">
        <v>281</v>
      </c>
      <c r="C40" s="313">
        <v>1000000</v>
      </c>
    </row>
    <row r="41" spans="1:3" s="100" customFormat="1" ht="12" customHeight="1">
      <c r="A41" s="460" t="s">
        <v>94</v>
      </c>
      <c r="B41" s="441" t="s">
        <v>282</v>
      </c>
      <c r="C41" s="313">
        <v>4000000</v>
      </c>
    </row>
    <row r="42" spans="1:3" s="100" customFormat="1" ht="12" customHeight="1">
      <c r="A42" s="460" t="s">
        <v>176</v>
      </c>
      <c r="B42" s="441" t="s">
        <v>283</v>
      </c>
      <c r="C42" s="313">
        <v>1000000</v>
      </c>
    </row>
    <row r="43" spans="1:3" s="100" customFormat="1" ht="12" customHeight="1">
      <c r="A43" s="460" t="s">
        <v>177</v>
      </c>
      <c r="B43" s="441" t="s">
        <v>284</v>
      </c>
      <c r="C43" s="313"/>
    </row>
    <row r="44" spans="1:3" s="100" customFormat="1" ht="12" customHeight="1">
      <c r="A44" s="460" t="s">
        <v>178</v>
      </c>
      <c r="B44" s="441" t="s">
        <v>285</v>
      </c>
      <c r="C44" s="313">
        <v>1674000</v>
      </c>
    </row>
    <row r="45" spans="1:3" s="100" customFormat="1" ht="12" customHeight="1">
      <c r="A45" s="460" t="s">
        <v>179</v>
      </c>
      <c r="B45" s="441" t="s">
        <v>286</v>
      </c>
      <c r="C45" s="313"/>
    </row>
    <row r="46" spans="1:3" s="100" customFormat="1" ht="12" customHeight="1">
      <c r="A46" s="460" t="s">
        <v>180</v>
      </c>
      <c r="B46" s="441" t="s">
        <v>566</v>
      </c>
      <c r="C46" s="313">
        <v>40000</v>
      </c>
    </row>
    <row r="47" spans="1:3" s="100" customFormat="1" ht="12" customHeight="1">
      <c r="A47" s="460" t="s">
        <v>278</v>
      </c>
      <c r="B47" s="441" t="s">
        <v>288</v>
      </c>
      <c r="C47" s="316"/>
    </row>
    <row r="48" spans="1:3" s="100" customFormat="1" ht="12" customHeight="1">
      <c r="A48" s="461" t="s">
        <v>279</v>
      </c>
      <c r="B48" s="442" t="s">
        <v>441</v>
      </c>
      <c r="C48" s="426"/>
    </row>
    <row r="49" spans="1:3" s="100" customFormat="1" ht="12" customHeight="1" thickBot="1">
      <c r="A49" s="461" t="s">
        <v>440</v>
      </c>
      <c r="B49" s="588" t="s">
        <v>586</v>
      </c>
      <c r="C49" s="593"/>
    </row>
    <row r="50" spans="1:3" s="100" customFormat="1" ht="12" customHeight="1" thickBot="1">
      <c r="A50" s="32" t="s">
        <v>24</v>
      </c>
      <c r="B50" s="21" t="s">
        <v>290</v>
      </c>
      <c r="C50" s="311">
        <f>SUM(C51:C55)</f>
        <v>0</v>
      </c>
    </row>
    <row r="51" spans="1:3" s="100" customFormat="1" ht="12" customHeight="1">
      <c r="A51" s="459" t="s">
        <v>95</v>
      </c>
      <c r="B51" s="440" t="s">
        <v>294</v>
      </c>
      <c r="C51" s="484"/>
    </row>
    <row r="52" spans="1:3" s="100" customFormat="1" ht="12" customHeight="1">
      <c r="A52" s="460" t="s">
        <v>96</v>
      </c>
      <c r="B52" s="441" t="s">
        <v>295</v>
      </c>
      <c r="C52" s="316"/>
    </row>
    <row r="53" spans="1:3" s="100" customFormat="1" ht="12" customHeight="1">
      <c r="A53" s="460" t="s">
        <v>291</v>
      </c>
      <c r="B53" s="441" t="s">
        <v>296</v>
      </c>
      <c r="C53" s="316"/>
    </row>
    <row r="54" spans="1:3" s="100" customFormat="1" ht="12" customHeight="1">
      <c r="A54" s="460" t="s">
        <v>292</v>
      </c>
      <c r="B54" s="441" t="s">
        <v>297</v>
      </c>
      <c r="C54" s="316"/>
    </row>
    <row r="55" spans="1:3" s="100" customFormat="1" ht="12" customHeight="1" thickBot="1">
      <c r="A55" s="461" t="s">
        <v>293</v>
      </c>
      <c r="B55" s="442" t="s">
        <v>298</v>
      </c>
      <c r="C55" s="426"/>
    </row>
    <row r="56" spans="1:3" s="100" customFormat="1" ht="12" customHeight="1" thickBot="1">
      <c r="A56" s="32" t="s">
        <v>181</v>
      </c>
      <c r="B56" s="21" t="s">
        <v>299</v>
      </c>
      <c r="C56" s="311">
        <f>SUM(C57:C59)</f>
        <v>26700</v>
      </c>
    </row>
    <row r="57" spans="1:3" s="100" customFormat="1" ht="12" customHeight="1">
      <c r="A57" s="459" t="s">
        <v>97</v>
      </c>
      <c r="B57" s="440" t="s">
        <v>300</v>
      </c>
      <c r="C57" s="314"/>
    </row>
    <row r="58" spans="1:3" s="100" customFormat="1" ht="12" customHeight="1">
      <c r="A58" s="460" t="s">
        <v>98</v>
      </c>
      <c r="B58" s="441" t="s">
        <v>431</v>
      </c>
      <c r="C58" s="313">
        <v>26700</v>
      </c>
    </row>
    <row r="59" spans="1:3" s="100" customFormat="1" ht="12" customHeight="1">
      <c r="A59" s="460" t="s">
        <v>303</v>
      </c>
      <c r="B59" s="441" t="s">
        <v>301</v>
      </c>
      <c r="C59" s="313"/>
    </row>
    <row r="60" spans="1:3" s="100" customFormat="1" ht="12" customHeight="1" thickBot="1">
      <c r="A60" s="461" t="s">
        <v>304</v>
      </c>
      <c r="B60" s="442" t="s">
        <v>302</v>
      </c>
      <c r="C60" s="315"/>
    </row>
    <row r="61" spans="1:3" s="100" customFormat="1" ht="12" customHeight="1" thickBot="1">
      <c r="A61" s="32" t="s">
        <v>26</v>
      </c>
      <c r="B61" s="306" t="s">
        <v>305</v>
      </c>
      <c r="C61" s="311">
        <f>SUM(C62:C64)</f>
        <v>2000000</v>
      </c>
    </row>
    <row r="62" spans="1:3" s="100" customFormat="1" ht="12" customHeight="1">
      <c r="A62" s="459" t="s">
        <v>182</v>
      </c>
      <c r="B62" s="440" t="s">
        <v>307</v>
      </c>
      <c r="C62" s="316"/>
    </row>
    <row r="63" spans="1:3" s="100" customFormat="1" ht="12" customHeight="1">
      <c r="A63" s="460" t="s">
        <v>183</v>
      </c>
      <c r="B63" s="441" t="s">
        <v>432</v>
      </c>
      <c r="C63" s="316"/>
    </row>
    <row r="64" spans="1:3" s="100" customFormat="1" ht="12" customHeight="1">
      <c r="A64" s="460" t="s">
        <v>233</v>
      </c>
      <c r="B64" s="441" t="s">
        <v>308</v>
      </c>
      <c r="C64" s="316">
        <v>2000000</v>
      </c>
    </row>
    <row r="65" spans="1:3" s="100" customFormat="1" ht="12" customHeight="1" thickBot="1">
      <c r="A65" s="461" t="s">
        <v>306</v>
      </c>
      <c r="B65" s="442" t="s">
        <v>309</v>
      </c>
      <c r="C65" s="316"/>
    </row>
    <row r="66" spans="1:3" s="100" customFormat="1" ht="12" customHeight="1" thickBot="1">
      <c r="A66" s="32" t="s">
        <v>27</v>
      </c>
      <c r="B66" s="21" t="s">
        <v>310</v>
      </c>
      <c r="C66" s="317">
        <f>+C8+C15+C22+C29+C38+C50+C56+C61</f>
        <v>113522427</v>
      </c>
    </row>
    <row r="67" spans="1:3" s="100" customFormat="1" ht="12" customHeight="1" thickBot="1">
      <c r="A67" s="462" t="s">
        <v>398</v>
      </c>
      <c r="B67" s="306" t="s">
        <v>312</v>
      </c>
      <c r="C67" s="311">
        <f>SUM(C68:C70)</f>
        <v>0</v>
      </c>
    </row>
    <row r="68" spans="1:3" s="100" customFormat="1" ht="12" customHeight="1">
      <c r="A68" s="459" t="s">
        <v>340</v>
      </c>
      <c r="B68" s="440" t="s">
        <v>313</v>
      </c>
      <c r="C68" s="316"/>
    </row>
    <row r="69" spans="1:3" s="100" customFormat="1" ht="12" customHeight="1">
      <c r="A69" s="460" t="s">
        <v>349</v>
      </c>
      <c r="B69" s="441" t="s">
        <v>314</v>
      </c>
      <c r="C69" s="316"/>
    </row>
    <row r="70" spans="1:3" s="100" customFormat="1" ht="12" customHeight="1" thickBot="1">
      <c r="A70" s="461" t="s">
        <v>350</v>
      </c>
      <c r="B70" s="443" t="s">
        <v>466</v>
      </c>
      <c r="C70" s="316"/>
    </row>
    <row r="71" spans="1:3" s="100" customFormat="1" ht="12" customHeight="1" thickBot="1">
      <c r="A71" s="462" t="s">
        <v>316</v>
      </c>
      <c r="B71" s="306" t="s">
        <v>317</v>
      </c>
      <c r="C71" s="311">
        <f>SUM(C72:C75)</f>
        <v>0</v>
      </c>
    </row>
    <row r="72" spans="1:3" s="100" customFormat="1" ht="12" customHeight="1">
      <c r="A72" s="459" t="s">
        <v>150</v>
      </c>
      <c r="B72" s="440" t="s">
        <v>318</v>
      </c>
      <c r="C72" s="316"/>
    </row>
    <row r="73" spans="1:3" s="100" customFormat="1" ht="12" customHeight="1">
      <c r="A73" s="460" t="s">
        <v>151</v>
      </c>
      <c r="B73" s="441" t="s">
        <v>579</v>
      </c>
      <c r="C73" s="316"/>
    </row>
    <row r="74" spans="1:3" s="100" customFormat="1" ht="12" customHeight="1">
      <c r="A74" s="460" t="s">
        <v>341</v>
      </c>
      <c r="B74" s="441" t="s">
        <v>319</v>
      </c>
      <c r="C74" s="316"/>
    </row>
    <row r="75" spans="1:3" s="100" customFormat="1" ht="12" customHeight="1" thickBot="1">
      <c r="A75" s="461" t="s">
        <v>342</v>
      </c>
      <c r="B75" s="308" t="s">
        <v>580</v>
      </c>
      <c r="C75" s="316"/>
    </row>
    <row r="76" spans="1:3" s="100" customFormat="1" ht="12" customHeight="1" thickBot="1">
      <c r="A76" s="462" t="s">
        <v>320</v>
      </c>
      <c r="B76" s="306" t="s">
        <v>321</v>
      </c>
      <c r="C76" s="311">
        <f>SUM(C77:C78)</f>
        <v>58776838</v>
      </c>
    </row>
    <row r="77" spans="1:3" s="100" customFormat="1" ht="12" customHeight="1">
      <c r="A77" s="459" t="s">
        <v>343</v>
      </c>
      <c r="B77" s="440" t="s">
        <v>322</v>
      </c>
      <c r="C77" s="316">
        <v>58776838</v>
      </c>
    </row>
    <row r="78" spans="1:3" s="100" customFormat="1" ht="12" customHeight="1" thickBot="1">
      <c r="A78" s="461" t="s">
        <v>344</v>
      </c>
      <c r="B78" s="442" t="s">
        <v>323</v>
      </c>
      <c r="C78" s="316"/>
    </row>
    <row r="79" spans="1:3" s="99" customFormat="1" ht="12" customHeight="1" thickBot="1">
      <c r="A79" s="462" t="s">
        <v>324</v>
      </c>
      <c r="B79" s="306" t="s">
        <v>325</v>
      </c>
      <c r="C79" s="311">
        <f>SUM(C80:C82)</f>
        <v>0</v>
      </c>
    </row>
    <row r="80" spans="1:3" s="100" customFormat="1" ht="12" customHeight="1">
      <c r="A80" s="459" t="s">
        <v>345</v>
      </c>
      <c r="B80" s="440" t="s">
        <v>326</v>
      </c>
      <c r="C80" s="316"/>
    </row>
    <row r="81" spans="1:3" s="100" customFormat="1" ht="12" customHeight="1">
      <c r="A81" s="460" t="s">
        <v>346</v>
      </c>
      <c r="B81" s="441" t="s">
        <v>327</v>
      </c>
      <c r="C81" s="316"/>
    </row>
    <row r="82" spans="1:3" s="100" customFormat="1" ht="12" customHeight="1" thickBot="1">
      <c r="A82" s="461" t="s">
        <v>347</v>
      </c>
      <c r="B82" s="442" t="s">
        <v>581</v>
      </c>
      <c r="C82" s="316"/>
    </row>
    <row r="83" spans="1:3" s="100" customFormat="1" ht="12" customHeight="1" thickBot="1">
      <c r="A83" s="462" t="s">
        <v>328</v>
      </c>
      <c r="B83" s="306" t="s">
        <v>348</v>
      </c>
      <c r="C83" s="311">
        <f>SUM(C84:C87)</f>
        <v>0</v>
      </c>
    </row>
    <row r="84" spans="1:3" s="100" customFormat="1" ht="12" customHeight="1">
      <c r="A84" s="463" t="s">
        <v>329</v>
      </c>
      <c r="B84" s="440" t="s">
        <v>330</v>
      </c>
      <c r="C84" s="316"/>
    </row>
    <row r="85" spans="1:3" s="100" customFormat="1" ht="12" customHeight="1">
      <c r="A85" s="464" t="s">
        <v>331</v>
      </c>
      <c r="B85" s="441" t="s">
        <v>332</v>
      </c>
      <c r="C85" s="316"/>
    </row>
    <row r="86" spans="1:3" s="100" customFormat="1" ht="12" customHeight="1">
      <c r="A86" s="464" t="s">
        <v>333</v>
      </c>
      <c r="B86" s="441" t="s">
        <v>334</v>
      </c>
      <c r="C86" s="316"/>
    </row>
    <row r="87" spans="1:3" s="99" customFormat="1" ht="12" customHeight="1" thickBot="1">
      <c r="A87" s="465" t="s">
        <v>335</v>
      </c>
      <c r="B87" s="442" t="s">
        <v>336</v>
      </c>
      <c r="C87" s="316"/>
    </row>
    <row r="88" spans="1:3" s="99" customFormat="1" ht="12" customHeight="1" thickBot="1">
      <c r="A88" s="462" t="s">
        <v>337</v>
      </c>
      <c r="B88" s="306" t="s">
        <v>480</v>
      </c>
      <c r="C88" s="485"/>
    </row>
    <row r="89" spans="1:3" s="99" customFormat="1" ht="12" customHeight="1" thickBot="1">
      <c r="A89" s="462" t="s">
        <v>512</v>
      </c>
      <c r="B89" s="306" t="s">
        <v>338</v>
      </c>
      <c r="C89" s="485"/>
    </row>
    <row r="90" spans="1:3" s="99" customFormat="1" ht="12" customHeight="1" thickBot="1">
      <c r="A90" s="462" t="s">
        <v>513</v>
      </c>
      <c r="B90" s="447" t="s">
        <v>483</v>
      </c>
      <c r="C90" s="317">
        <f>+C67+C71+C76+C79+C83+C89+C88</f>
        <v>58776838</v>
      </c>
    </row>
    <row r="91" spans="1:3" s="99" customFormat="1" ht="12" customHeight="1" thickBot="1">
      <c r="A91" s="466" t="s">
        <v>514</v>
      </c>
      <c r="B91" s="448" t="s">
        <v>515</v>
      </c>
      <c r="C91" s="317">
        <f>+C66+C90</f>
        <v>172299265</v>
      </c>
    </row>
    <row r="92" spans="1:3" s="100" customFormat="1" ht="15" customHeight="1" thickBot="1">
      <c r="A92" s="249"/>
      <c r="B92" s="250"/>
      <c r="C92" s="381"/>
    </row>
    <row r="93" spans="1:3" s="71" customFormat="1" ht="16.5" customHeight="1" thickBot="1">
      <c r="A93" s="253"/>
      <c r="B93" s="254" t="s">
        <v>58</v>
      </c>
      <c r="C93" s="383"/>
    </row>
    <row r="94" spans="1:3" s="101" customFormat="1" ht="12" customHeight="1" thickBot="1">
      <c r="A94" s="432" t="s">
        <v>19</v>
      </c>
      <c r="B94" s="28" t="s">
        <v>519</v>
      </c>
      <c r="C94" s="310">
        <f>+C95+C96+C97+C98+C99+C112</f>
        <v>98041188</v>
      </c>
    </row>
    <row r="95" spans="1:3" ht="12" customHeight="1">
      <c r="A95" s="467" t="s">
        <v>99</v>
      </c>
      <c r="B95" s="10" t="s">
        <v>50</v>
      </c>
      <c r="C95" s="312">
        <v>21261220</v>
      </c>
    </row>
    <row r="96" spans="1:3" ht="12" customHeight="1">
      <c r="A96" s="460" t="s">
        <v>100</v>
      </c>
      <c r="B96" s="8" t="s">
        <v>184</v>
      </c>
      <c r="C96" s="313">
        <v>4200000</v>
      </c>
    </row>
    <row r="97" spans="1:3" ht="12" customHeight="1">
      <c r="A97" s="460" t="s">
        <v>101</v>
      </c>
      <c r="B97" s="8" t="s">
        <v>141</v>
      </c>
      <c r="C97" s="315">
        <v>40680000</v>
      </c>
    </row>
    <row r="98" spans="1:3" ht="12" customHeight="1">
      <c r="A98" s="460" t="s">
        <v>102</v>
      </c>
      <c r="B98" s="11" t="s">
        <v>185</v>
      </c>
      <c r="C98" s="315">
        <v>3500000</v>
      </c>
    </row>
    <row r="99" spans="1:3" ht="12" customHeight="1">
      <c r="A99" s="460" t="s">
        <v>113</v>
      </c>
      <c r="B99" s="19" t="s">
        <v>186</v>
      </c>
      <c r="C99" s="315">
        <f>C106+C111</f>
        <v>10542838</v>
      </c>
    </row>
    <row r="100" spans="1:3" ht="12" customHeight="1">
      <c r="A100" s="460" t="s">
        <v>103</v>
      </c>
      <c r="B100" s="8" t="s">
        <v>516</v>
      </c>
      <c r="C100" s="315"/>
    </row>
    <row r="101" spans="1:3" ht="12" customHeight="1">
      <c r="A101" s="460" t="s">
        <v>104</v>
      </c>
      <c r="B101" s="148" t="s">
        <v>446</v>
      </c>
      <c r="C101" s="315"/>
    </row>
    <row r="102" spans="1:3" ht="12" customHeight="1">
      <c r="A102" s="460" t="s">
        <v>114</v>
      </c>
      <c r="B102" s="148" t="s">
        <v>445</v>
      </c>
      <c r="C102" s="315"/>
    </row>
    <row r="103" spans="1:3" ht="12" customHeight="1">
      <c r="A103" s="460" t="s">
        <v>115</v>
      </c>
      <c r="B103" s="148" t="s">
        <v>354</v>
      </c>
      <c r="C103" s="315"/>
    </row>
    <row r="104" spans="1:3" ht="12" customHeight="1">
      <c r="A104" s="460" t="s">
        <v>116</v>
      </c>
      <c r="B104" s="149" t="s">
        <v>355</v>
      </c>
      <c r="C104" s="315"/>
    </row>
    <row r="105" spans="1:3" ht="12" customHeight="1">
      <c r="A105" s="460" t="s">
        <v>117</v>
      </c>
      <c r="B105" s="149" t="s">
        <v>356</v>
      </c>
      <c r="C105" s="315"/>
    </row>
    <row r="106" spans="1:3" ht="12" customHeight="1">
      <c r="A106" s="460" t="s">
        <v>119</v>
      </c>
      <c r="B106" s="148" t="s">
        <v>357</v>
      </c>
      <c r="C106" s="315">
        <v>5921478</v>
      </c>
    </row>
    <row r="107" spans="1:3" ht="12" customHeight="1">
      <c r="A107" s="460" t="s">
        <v>187</v>
      </c>
      <c r="B107" s="148" t="s">
        <v>358</v>
      </c>
      <c r="C107" s="315"/>
    </row>
    <row r="108" spans="1:3" ht="12" customHeight="1">
      <c r="A108" s="460" t="s">
        <v>352</v>
      </c>
      <c r="B108" s="149" t="s">
        <v>359</v>
      </c>
      <c r="C108" s="315"/>
    </row>
    <row r="109" spans="1:3" ht="12" customHeight="1">
      <c r="A109" s="468" t="s">
        <v>353</v>
      </c>
      <c r="B109" s="150" t="s">
        <v>360</v>
      </c>
      <c r="C109" s="315"/>
    </row>
    <row r="110" spans="1:3" ht="12" customHeight="1">
      <c r="A110" s="460" t="s">
        <v>443</v>
      </c>
      <c r="B110" s="150" t="s">
        <v>361</v>
      </c>
      <c r="C110" s="315"/>
    </row>
    <row r="111" spans="1:3" ht="12" customHeight="1">
      <c r="A111" s="460" t="s">
        <v>444</v>
      </c>
      <c r="B111" s="149" t="s">
        <v>362</v>
      </c>
      <c r="C111" s="313">
        <v>4621360</v>
      </c>
    </row>
    <row r="112" spans="1:3" ht="12" customHeight="1">
      <c r="A112" s="460" t="s">
        <v>448</v>
      </c>
      <c r="B112" s="11" t="s">
        <v>51</v>
      </c>
      <c r="C112" s="313">
        <v>17857130</v>
      </c>
    </row>
    <row r="113" spans="1:3" ht="12" customHeight="1">
      <c r="A113" s="461" t="s">
        <v>449</v>
      </c>
      <c r="B113" s="8" t="s">
        <v>517</v>
      </c>
      <c r="C113" s="313">
        <v>17857130</v>
      </c>
    </row>
    <row r="114" spans="1:3" ht="12" customHeight="1" thickBot="1">
      <c r="A114" s="469" t="s">
        <v>450</v>
      </c>
      <c r="B114" s="151" t="s">
        <v>518</v>
      </c>
      <c r="C114" s="319"/>
    </row>
    <row r="115" spans="1:3" ht="12" customHeight="1" thickBot="1">
      <c r="A115" s="32" t="s">
        <v>20</v>
      </c>
      <c r="B115" s="27" t="s">
        <v>363</v>
      </c>
      <c r="C115" s="311">
        <f>+C116+C118+C120</f>
        <v>44552000</v>
      </c>
    </row>
    <row r="116" spans="1:3" ht="12" customHeight="1">
      <c r="A116" s="459" t="s">
        <v>105</v>
      </c>
      <c r="B116" s="8" t="s">
        <v>232</v>
      </c>
      <c r="C116" s="314">
        <v>16637000</v>
      </c>
    </row>
    <row r="117" spans="1:3" ht="12" customHeight="1">
      <c r="A117" s="459" t="s">
        <v>106</v>
      </c>
      <c r="B117" s="12" t="s">
        <v>367</v>
      </c>
      <c r="C117" s="314"/>
    </row>
    <row r="118" spans="1:3" ht="12" customHeight="1">
      <c r="A118" s="459" t="s">
        <v>107</v>
      </c>
      <c r="B118" s="12" t="s">
        <v>188</v>
      </c>
      <c r="C118" s="313">
        <v>27915000</v>
      </c>
    </row>
    <row r="119" spans="1:3" ht="12" customHeight="1">
      <c r="A119" s="459" t="s">
        <v>108</v>
      </c>
      <c r="B119" s="12" t="s">
        <v>368</v>
      </c>
      <c r="C119" s="278"/>
    </row>
    <row r="120" spans="1:3" ht="12" customHeight="1">
      <c r="A120" s="459" t="s">
        <v>109</v>
      </c>
      <c r="B120" s="308" t="s">
        <v>234</v>
      </c>
      <c r="C120" s="278"/>
    </row>
    <row r="121" spans="1:3" ht="12" customHeight="1">
      <c r="A121" s="459" t="s">
        <v>118</v>
      </c>
      <c r="B121" s="307" t="s">
        <v>433</v>
      </c>
      <c r="C121" s="278"/>
    </row>
    <row r="122" spans="1:3" ht="12" customHeight="1">
      <c r="A122" s="459" t="s">
        <v>120</v>
      </c>
      <c r="B122" s="436" t="s">
        <v>373</v>
      </c>
      <c r="C122" s="278"/>
    </row>
    <row r="123" spans="1:3" ht="12" customHeight="1">
      <c r="A123" s="459" t="s">
        <v>189</v>
      </c>
      <c r="B123" s="149" t="s">
        <v>356</v>
      </c>
      <c r="C123" s="278"/>
    </row>
    <row r="124" spans="1:3" ht="12" customHeight="1">
      <c r="A124" s="459" t="s">
        <v>190</v>
      </c>
      <c r="B124" s="149" t="s">
        <v>372</v>
      </c>
      <c r="C124" s="278"/>
    </row>
    <row r="125" spans="1:3" ht="12" customHeight="1">
      <c r="A125" s="459" t="s">
        <v>191</v>
      </c>
      <c r="B125" s="149" t="s">
        <v>371</v>
      </c>
      <c r="C125" s="278"/>
    </row>
    <row r="126" spans="1:3" ht="12" customHeight="1">
      <c r="A126" s="459" t="s">
        <v>364</v>
      </c>
      <c r="B126" s="149" t="s">
        <v>359</v>
      </c>
      <c r="C126" s="278"/>
    </row>
    <row r="127" spans="1:3" ht="12" customHeight="1">
      <c r="A127" s="459" t="s">
        <v>365</v>
      </c>
      <c r="B127" s="149" t="s">
        <v>370</v>
      </c>
      <c r="C127" s="278"/>
    </row>
    <row r="128" spans="1:3" ht="12" customHeight="1" thickBot="1">
      <c r="A128" s="468" t="s">
        <v>366</v>
      </c>
      <c r="B128" s="149" t="s">
        <v>369</v>
      </c>
      <c r="C128" s="280"/>
    </row>
    <row r="129" spans="1:11" ht="12" customHeight="1" thickBot="1">
      <c r="A129" s="32" t="s">
        <v>21</v>
      </c>
      <c r="B129" s="129" t="s">
        <v>453</v>
      </c>
      <c r="C129" s="311">
        <f>+C94+C115</f>
        <v>142593188</v>
      </c>
    </row>
    <row r="130" spans="1:11" ht="12" customHeight="1" thickBot="1">
      <c r="A130" s="32" t="s">
        <v>22</v>
      </c>
      <c r="B130" s="129" t="s">
        <v>454</v>
      </c>
      <c r="C130" s="311">
        <f>+C131+C132+C133</f>
        <v>1400000</v>
      </c>
    </row>
    <row r="131" spans="1:11" s="101" customFormat="1" ht="12" customHeight="1">
      <c r="A131" s="459" t="s">
        <v>271</v>
      </c>
      <c r="B131" s="9" t="s">
        <v>522</v>
      </c>
      <c r="C131" s="278">
        <v>1400000</v>
      </c>
    </row>
    <row r="132" spans="1:11" ht="12" customHeight="1">
      <c r="A132" s="459" t="s">
        <v>272</v>
      </c>
      <c r="B132" s="9" t="s">
        <v>462</v>
      </c>
      <c r="C132" s="278"/>
    </row>
    <row r="133" spans="1:11" ht="12" customHeight="1" thickBot="1">
      <c r="A133" s="468" t="s">
        <v>273</v>
      </c>
      <c r="B133" s="7" t="s">
        <v>521</v>
      </c>
      <c r="C133" s="278"/>
    </row>
    <row r="134" spans="1:11" ht="12" customHeight="1" thickBot="1">
      <c r="A134" s="32" t="s">
        <v>23</v>
      </c>
      <c r="B134" s="129" t="s">
        <v>455</v>
      </c>
      <c r="C134" s="311">
        <f>+C135+C136+C137+C138+C139+C140</f>
        <v>0</v>
      </c>
    </row>
    <row r="135" spans="1:11" ht="12" customHeight="1">
      <c r="A135" s="459" t="s">
        <v>92</v>
      </c>
      <c r="B135" s="9" t="s">
        <v>464</v>
      </c>
      <c r="C135" s="278"/>
    </row>
    <row r="136" spans="1:11" ht="12" customHeight="1">
      <c r="A136" s="459" t="s">
        <v>93</v>
      </c>
      <c r="B136" s="9" t="s">
        <v>456</v>
      </c>
      <c r="C136" s="278"/>
    </row>
    <row r="137" spans="1:11" ht="12" customHeight="1">
      <c r="A137" s="459" t="s">
        <v>94</v>
      </c>
      <c r="B137" s="9" t="s">
        <v>457</v>
      </c>
      <c r="C137" s="278"/>
    </row>
    <row r="138" spans="1:11" ht="12" customHeight="1">
      <c r="A138" s="459" t="s">
        <v>176</v>
      </c>
      <c r="B138" s="9" t="s">
        <v>520</v>
      </c>
      <c r="C138" s="278"/>
    </row>
    <row r="139" spans="1:11" ht="12" customHeight="1">
      <c r="A139" s="459" t="s">
        <v>177</v>
      </c>
      <c r="B139" s="9" t="s">
        <v>459</v>
      </c>
      <c r="C139" s="278"/>
    </row>
    <row r="140" spans="1:11" s="101" customFormat="1" ht="12" customHeight="1" thickBot="1">
      <c r="A140" s="468" t="s">
        <v>178</v>
      </c>
      <c r="B140" s="7" t="s">
        <v>460</v>
      </c>
      <c r="C140" s="278"/>
    </row>
    <row r="141" spans="1:11" ht="12" customHeight="1" thickBot="1">
      <c r="A141" s="32" t="s">
        <v>24</v>
      </c>
      <c r="B141" s="129" t="s">
        <v>548</v>
      </c>
      <c r="C141" s="317">
        <f>+C142+C143+C145+C146+C144</f>
        <v>28306077</v>
      </c>
      <c r="K141" s="260"/>
    </row>
    <row r="142" spans="1:11">
      <c r="A142" s="459" t="s">
        <v>95</v>
      </c>
      <c r="B142" s="9" t="s">
        <v>374</v>
      </c>
      <c r="C142" s="278"/>
    </row>
    <row r="143" spans="1:11" ht="12" customHeight="1">
      <c r="A143" s="459" t="s">
        <v>96</v>
      </c>
      <c r="B143" s="9" t="s">
        <v>375</v>
      </c>
      <c r="C143" s="278">
        <v>1888777</v>
      </c>
    </row>
    <row r="144" spans="1:11" ht="12" customHeight="1">
      <c r="A144" s="459" t="s">
        <v>291</v>
      </c>
      <c r="B144" s="9" t="s">
        <v>547</v>
      </c>
      <c r="C144" s="278">
        <v>26417300</v>
      </c>
    </row>
    <row r="145" spans="1:3" s="101" customFormat="1" ht="12" customHeight="1">
      <c r="A145" s="459" t="s">
        <v>292</v>
      </c>
      <c r="B145" s="9" t="s">
        <v>469</v>
      </c>
      <c r="C145" s="278"/>
    </row>
    <row r="146" spans="1:3" s="101" customFormat="1" ht="12" customHeight="1" thickBot="1">
      <c r="A146" s="468" t="s">
        <v>293</v>
      </c>
      <c r="B146" s="7" t="s">
        <v>394</v>
      </c>
      <c r="C146" s="278"/>
    </row>
    <row r="147" spans="1:3" s="101" customFormat="1" ht="12" customHeight="1" thickBot="1">
      <c r="A147" s="32" t="s">
        <v>25</v>
      </c>
      <c r="B147" s="129" t="s">
        <v>470</v>
      </c>
      <c r="C147" s="320">
        <f>+C148+C149+C150+C151+C152</f>
        <v>0</v>
      </c>
    </row>
    <row r="148" spans="1:3" s="101" customFormat="1" ht="12" customHeight="1">
      <c r="A148" s="459" t="s">
        <v>97</v>
      </c>
      <c r="B148" s="9" t="s">
        <v>465</v>
      </c>
      <c r="C148" s="278"/>
    </row>
    <row r="149" spans="1:3" s="101" customFormat="1" ht="12" customHeight="1">
      <c r="A149" s="459" t="s">
        <v>98</v>
      </c>
      <c r="B149" s="9" t="s">
        <v>472</v>
      </c>
      <c r="C149" s="278"/>
    </row>
    <row r="150" spans="1:3" s="101" customFormat="1" ht="12" customHeight="1">
      <c r="A150" s="459" t="s">
        <v>303</v>
      </c>
      <c r="B150" s="9" t="s">
        <v>467</v>
      </c>
      <c r="C150" s="278"/>
    </row>
    <row r="151" spans="1:3" s="101" customFormat="1" ht="12" customHeight="1">
      <c r="A151" s="459" t="s">
        <v>304</v>
      </c>
      <c r="B151" s="9" t="s">
        <v>523</v>
      </c>
      <c r="C151" s="278"/>
    </row>
    <row r="152" spans="1:3" ht="12.75" customHeight="1" thickBot="1">
      <c r="A152" s="468" t="s">
        <v>471</v>
      </c>
      <c r="B152" s="7" t="s">
        <v>474</v>
      </c>
      <c r="C152" s="280"/>
    </row>
    <row r="153" spans="1:3" ht="12.75" customHeight="1" thickBot="1">
      <c r="A153" s="515" t="s">
        <v>26</v>
      </c>
      <c r="B153" s="129" t="s">
        <v>475</v>
      </c>
      <c r="C153" s="320"/>
    </row>
    <row r="154" spans="1:3" ht="12.75" customHeight="1" thickBot="1">
      <c r="A154" s="515" t="s">
        <v>27</v>
      </c>
      <c r="B154" s="129" t="s">
        <v>476</v>
      </c>
      <c r="C154" s="320"/>
    </row>
    <row r="155" spans="1:3" ht="12" customHeight="1" thickBot="1">
      <c r="A155" s="32" t="s">
        <v>28</v>
      </c>
      <c r="B155" s="129" t="s">
        <v>478</v>
      </c>
      <c r="C155" s="450">
        <f>+C130+C134+C141+C147+C153+C154</f>
        <v>29706077</v>
      </c>
    </row>
    <row r="156" spans="1:3" ht="15" customHeight="1" thickBot="1">
      <c r="A156" s="470" t="s">
        <v>29</v>
      </c>
      <c r="B156" s="402" t="s">
        <v>477</v>
      </c>
      <c r="C156" s="450">
        <f>+C129+C155</f>
        <v>172299265</v>
      </c>
    </row>
    <row r="157" spans="1:3" ht="13.5" thickBot="1">
      <c r="A157" s="410"/>
      <c r="B157" s="411"/>
      <c r="C157" s="412"/>
    </row>
    <row r="158" spans="1:3" ht="15" customHeight="1" thickBot="1">
      <c r="A158" s="258" t="s">
        <v>524</v>
      </c>
      <c r="B158" s="259"/>
      <c r="C158" s="126">
        <v>10</v>
      </c>
    </row>
    <row r="159" spans="1:3" ht="14.25" customHeight="1" thickBot="1">
      <c r="A159" s="258" t="s">
        <v>206</v>
      </c>
      <c r="B159" s="259"/>
      <c r="C159" s="126">
        <v>16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9"/>
  <sheetViews>
    <sheetView topLeftCell="A142" zoomScale="130" zoomScaleNormal="130" zoomScaleSheetLayoutView="85" workbookViewId="0">
      <selection activeCell="F160" sqref="F160"/>
    </sheetView>
  </sheetViews>
  <sheetFormatPr defaultRowHeight="12.75"/>
  <cols>
    <col min="1" max="1" width="19.5" style="413" customWidth="1"/>
    <col min="2" max="2" width="72" style="414" customWidth="1"/>
    <col min="3" max="3" width="25" style="415" customWidth="1"/>
    <col min="4" max="16384" width="9.33203125" style="3"/>
  </cols>
  <sheetData>
    <row r="1" spans="1:3" s="2" customFormat="1" ht="16.5" customHeight="1" thickBot="1">
      <c r="A1" s="235"/>
      <c r="B1" s="237"/>
      <c r="C1" s="585" t="str">
        <f>+CONCATENATE("9.1.1. melléklet a 4/",LEFT(ÖSSZEFÜGGÉSEK!A5,4),". (III.26.) önkormányzati rendelethez")</f>
        <v>9.1.1. melléklet a 4/2018. (III.26.) önkormányzati rendelethez</v>
      </c>
    </row>
    <row r="2" spans="1:3" s="97" customFormat="1" ht="21" customHeight="1">
      <c r="A2" s="430" t="s">
        <v>62</v>
      </c>
      <c r="B2" s="372" t="s">
        <v>228</v>
      </c>
      <c r="C2" s="374" t="s">
        <v>55</v>
      </c>
    </row>
    <row r="3" spans="1:3" s="97" customFormat="1" ht="16.5" thickBot="1">
      <c r="A3" s="238" t="s">
        <v>203</v>
      </c>
      <c r="B3" s="373" t="s">
        <v>434</v>
      </c>
      <c r="C3" s="514" t="s">
        <v>60</v>
      </c>
    </row>
    <row r="4" spans="1:3" s="98" customFormat="1" ht="15.95" customHeight="1" thickBot="1">
      <c r="A4" s="239"/>
      <c r="B4" s="239"/>
      <c r="C4" s="240" t="str">
        <f>'9.1. sz. mell'!C4</f>
        <v>Forintban!</v>
      </c>
    </row>
    <row r="5" spans="1:3" ht="13.5" thickBot="1">
      <c r="A5" s="431" t="s">
        <v>205</v>
      </c>
      <c r="B5" s="241" t="s">
        <v>570</v>
      </c>
      <c r="C5" s="375" t="s">
        <v>56</v>
      </c>
    </row>
    <row r="6" spans="1:3" s="71" customFormat="1" ht="12.95" customHeight="1" thickBot="1">
      <c r="A6" s="204"/>
      <c r="B6" s="205" t="s">
        <v>498</v>
      </c>
      <c r="C6" s="206" t="s">
        <v>499</v>
      </c>
    </row>
    <row r="7" spans="1:3" s="71" customFormat="1" ht="15.95" customHeight="1" thickBot="1">
      <c r="A7" s="243"/>
      <c r="B7" s="244" t="s">
        <v>57</v>
      </c>
      <c r="C7" s="376"/>
    </row>
    <row r="8" spans="1:3" s="71" customFormat="1" ht="12" customHeight="1" thickBot="1">
      <c r="A8" s="32" t="s">
        <v>19</v>
      </c>
      <c r="B8" s="21" t="s">
        <v>255</v>
      </c>
      <c r="C8" s="311">
        <f>+C9+C10+C11+C12+C13+C14</f>
        <v>54825321</v>
      </c>
    </row>
    <row r="9" spans="1:3" s="99" customFormat="1" ht="12" customHeight="1">
      <c r="A9" s="459" t="s">
        <v>99</v>
      </c>
      <c r="B9" s="440" t="s">
        <v>256</v>
      </c>
      <c r="C9" s="314">
        <v>17477991</v>
      </c>
    </row>
    <row r="10" spans="1:3" s="100" customFormat="1" ht="12" customHeight="1">
      <c r="A10" s="460" t="s">
        <v>100</v>
      </c>
      <c r="B10" s="441" t="s">
        <v>257</v>
      </c>
      <c r="C10" s="313">
        <v>26417300</v>
      </c>
    </row>
    <row r="11" spans="1:3" s="100" customFormat="1" ht="12" customHeight="1">
      <c r="A11" s="460" t="s">
        <v>101</v>
      </c>
      <c r="B11" s="441" t="s">
        <v>557</v>
      </c>
      <c r="C11" s="313">
        <v>9130030</v>
      </c>
    </row>
    <row r="12" spans="1:3" s="100" customFormat="1" ht="12" customHeight="1">
      <c r="A12" s="460" t="s">
        <v>102</v>
      </c>
      <c r="B12" s="441" t="s">
        <v>259</v>
      </c>
      <c r="C12" s="313">
        <v>1800000</v>
      </c>
    </row>
    <row r="13" spans="1:3" s="100" customFormat="1" ht="12" customHeight="1">
      <c r="A13" s="460" t="s">
        <v>149</v>
      </c>
      <c r="B13" s="441" t="s">
        <v>511</v>
      </c>
      <c r="C13" s="313"/>
    </row>
    <row r="14" spans="1:3" s="99" customFormat="1" ht="12" customHeight="1" thickBot="1">
      <c r="A14" s="461" t="s">
        <v>103</v>
      </c>
      <c r="B14" s="442" t="s">
        <v>438</v>
      </c>
      <c r="C14" s="313"/>
    </row>
    <row r="15" spans="1:3" s="99" customFormat="1" ht="12" customHeight="1" thickBot="1">
      <c r="A15" s="32" t="s">
        <v>20</v>
      </c>
      <c r="B15" s="306" t="s">
        <v>260</v>
      </c>
      <c r="C15" s="311">
        <f>+C16+C17+C18+C19+C20</f>
        <v>4329000</v>
      </c>
    </row>
    <row r="16" spans="1:3" s="99" customFormat="1" ht="12" customHeight="1">
      <c r="A16" s="459" t="s">
        <v>105</v>
      </c>
      <c r="B16" s="440" t="s">
        <v>261</v>
      </c>
      <c r="C16" s="314"/>
    </row>
    <row r="17" spans="1:3" s="99" customFormat="1" ht="12" customHeight="1">
      <c r="A17" s="460" t="s">
        <v>106</v>
      </c>
      <c r="B17" s="441" t="s">
        <v>262</v>
      </c>
      <c r="C17" s="313"/>
    </row>
    <row r="18" spans="1:3" s="99" customFormat="1" ht="12" customHeight="1">
      <c r="A18" s="460" t="s">
        <v>107</v>
      </c>
      <c r="B18" s="441" t="s">
        <v>427</v>
      </c>
      <c r="C18" s="313"/>
    </row>
    <row r="19" spans="1:3" s="99" customFormat="1" ht="12" customHeight="1">
      <c r="A19" s="460" t="s">
        <v>108</v>
      </c>
      <c r="B19" s="441" t="s">
        <v>428</v>
      </c>
      <c r="C19" s="313"/>
    </row>
    <row r="20" spans="1:3" s="99" customFormat="1" ht="12" customHeight="1">
      <c r="A20" s="460" t="s">
        <v>109</v>
      </c>
      <c r="B20" s="441" t="s">
        <v>263</v>
      </c>
      <c r="C20" s="313">
        <v>4329000</v>
      </c>
    </row>
    <row r="21" spans="1:3" s="100" customFormat="1" ht="12" customHeight="1" thickBot="1">
      <c r="A21" s="461" t="s">
        <v>118</v>
      </c>
      <c r="B21" s="442" t="s">
        <v>264</v>
      </c>
      <c r="C21" s="315"/>
    </row>
    <row r="22" spans="1:3" s="100" customFormat="1" ht="12" customHeight="1" thickBot="1">
      <c r="A22" s="32" t="s">
        <v>21</v>
      </c>
      <c r="B22" s="21" t="s">
        <v>265</v>
      </c>
      <c r="C22" s="311">
        <f>+C23+C24+C25+C26+C27</f>
        <v>13863406</v>
      </c>
    </row>
    <row r="23" spans="1:3" s="100" customFormat="1" ht="12" customHeight="1">
      <c r="A23" s="459" t="s">
        <v>88</v>
      </c>
      <c r="B23" s="440" t="s">
        <v>266</v>
      </c>
      <c r="C23" s="314"/>
    </row>
    <row r="24" spans="1:3" s="99" customFormat="1" ht="12" customHeight="1">
      <c r="A24" s="460" t="s">
        <v>89</v>
      </c>
      <c r="B24" s="441" t="s">
        <v>267</v>
      </c>
      <c r="C24" s="313"/>
    </row>
    <row r="25" spans="1:3" s="100" customFormat="1" ht="12" customHeight="1">
      <c r="A25" s="460" t="s">
        <v>90</v>
      </c>
      <c r="B25" s="441" t="s">
        <v>429</v>
      </c>
      <c r="C25" s="313"/>
    </row>
    <row r="26" spans="1:3" s="100" customFormat="1" ht="12" customHeight="1">
      <c r="A26" s="460" t="s">
        <v>91</v>
      </c>
      <c r="B26" s="441" t="s">
        <v>430</v>
      </c>
      <c r="C26" s="313"/>
    </row>
    <row r="27" spans="1:3" s="100" customFormat="1" ht="12" customHeight="1">
      <c r="A27" s="460" t="s">
        <v>172</v>
      </c>
      <c r="B27" s="441" t="s">
        <v>268</v>
      </c>
      <c r="C27" s="313">
        <v>13863406</v>
      </c>
    </row>
    <row r="28" spans="1:3" s="100" customFormat="1" ht="12" customHeight="1" thickBot="1">
      <c r="A28" s="461" t="s">
        <v>173</v>
      </c>
      <c r="B28" s="442" t="s">
        <v>269</v>
      </c>
      <c r="C28" s="315"/>
    </row>
    <row r="29" spans="1:3" s="100" customFormat="1" ht="12" customHeight="1" thickBot="1">
      <c r="A29" s="32" t="s">
        <v>174</v>
      </c>
      <c r="B29" s="21" t="s">
        <v>567</v>
      </c>
      <c r="C29" s="317">
        <f>SUM(C30:C37)</f>
        <v>30564000</v>
      </c>
    </row>
    <row r="30" spans="1:3" s="100" customFormat="1" ht="12" customHeight="1">
      <c r="A30" s="459" t="s">
        <v>271</v>
      </c>
      <c r="B30" s="440" t="s">
        <v>562</v>
      </c>
      <c r="C30" s="314">
        <v>4300000</v>
      </c>
    </row>
    <row r="31" spans="1:3" s="100" customFormat="1" ht="12" customHeight="1">
      <c r="A31" s="460" t="s">
        <v>272</v>
      </c>
      <c r="B31" s="440" t="s">
        <v>589</v>
      </c>
      <c r="C31" s="314">
        <v>3000000</v>
      </c>
    </row>
    <row r="32" spans="1:3" s="100" customFormat="1" ht="12" customHeight="1">
      <c r="A32" s="460" t="s">
        <v>273</v>
      </c>
      <c r="B32" s="441" t="s">
        <v>563</v>
      </c>
      <c r="C32" s="313">
        <v>950000</v>
      </c>
    </row>
    <row r="33" spans="1:3" s="100" customFormat="1" ht="12" customHeight="1">
      <c r="A33" s="460" t="s">
        <v>274</v>
      </c>
      <c r="B33" s="441" t="s">
        <v>564</v>
      </c>
      <c r="C33" s="313">
        <v>14900000</v>
      </c>
    </row>
    <row r="34" spans="1:3" s="100" customFormat="1" ht="12" customHeight="1">
      <c r="A34" s="460" t="s">
        <v>559</v>
      </c>
      <c r="B34" s="441" t="s">
        <v>565</v>
      </c>
      <c r="C34" s="313">
        <v>2000000</v>
      </c>
    </row>
    <row r="35" spans="1:3" s="100" customFormat="1" ht="12" customHeight="1">
      <c r="A35" s="460" t="s">
        <v>560</v>
      </c>
      <c r="B35" s="441" t="s">
        <v>275</v>
      </c>
      <c r="C35" s="313">
        <v>5264000</v>
      </c>
    </row>
    <row r="36" spans="1:3" s="100" customFormat="1" ht="12" customHeight="1">
      <c r="A36" s="460" t="s">
        <v>561</v>
      </c>
      <c r="B36" s="441" t="s">
        <v>276</v>
      </c>
      <c r="C36" s="313"/>
    </row>
    <row r="37" spans="1:3" s="100" customFormat="1" ht="12" customHeight="1" thickBot="1">
      <c r="A37" s="461" t="s">
        <v>587</v>
      </c>
      <c r="B37" s="539" t="s">
        <v>277</v>
      </c>
      <c r="C37" s="315">
        <v>150000</v>
      </c>
    </row>
    <row r="38" spans="1:3" s="100" customFormat="1" ht="12" customHeight="1" thickBot="1">
      <c r="A38" s="32" t="s">
        <v>23</v>
      </c>
      <c r="B38" s="21" t="s">
        <v>439</v>
      </c>
      <c r="C38" s="311">
        <f>SUM(C39:C49)</f>
        <v>7914000</v>
      </c>
    </row>
    <row r="39" spans="1:3" s="100" customFormat="1" ht="12" customHeight="1">
      <c r="A39" s="459" t="s">
        <v>92</v>
      </c>
      <c r="B39" s="440" t="s">
        <v>280</v>
      </c>
      <c r="C39" s="314">
        <v>200000</v>
      </c>
    </row>
    <row r="40" spans="1:3" s="100" customFormat="1" ht="12" customHeight="1">
      <c r="A40" s="460" t="s">
        <v>93</v>
      </c>
      <c r="B40" s="441" t="s">
        <v>281</v>
      </c>
      <c r="C40" s="313">
        <v>1000000</v>
      </c>
    </row>
    <row r="41" spans="1:3" s="100" customFormat="1" ht="12" customHeight="1">
      <c r="A41" s="460" t="s">
        <v>94</v>
      </c>
      <c r="B41" s="441" t="s">
        <v>282</v>
      </c>
      <c r="C41" s="313">
        <v>4000000</v>
      </c>
    </row>
    <row r="42" spans="1:3" s="100" customFormat="1" ht="12" customHeight="1">
      <c r="A42" s="460" t="s">
        <v>176</v>
      </c>
      <c r="B42" s="441" t="s">
        <v>283</v>
      </c>
      <c r="C42" s="313">
        <v>1000000</v>
      </c>
    </row>
    <row r="43" spans="1:3" s="100" customFormat="1" ht="12" customHeight="1">
      <c r="A43" s="460" t="s">
        <v>177</v>
      </c>
      <c r="B43" s="441" t="s">
        <v>284</v>
      </c>
      <c r="C43" s="313"/>
    </row>
    <row r="44" spans="1:3" s="100" customFormat="1" ht="12" customHeight="1">
      <c r="A44" s="460" t="s">
        <v>178</v>
      </c>
      <c r="B44" s="441" t="s">
        <v>285</v>
      </c>
      <c r="C44" s="313">
        <v>1674000</v>
      </c>
    </row>
    <row r="45" spans="1:3" s="100" customFormat="1" ht="12" customHeight="1">
      <c r="A45" s="460" t="s">
        <v>179</v>
      </c>
      <c r="B45" s="441" t="s">
        <v>286</v>
      </c>
      <c r="C45" s="313"/>
    </row>
    <row r="46" spans="1:3" s="100" customFormat="1" ht="12" customHeight="1">
      <c r="A46" s="460" t="s">
        <v>180</v>
      </c>
      <c r="B46" s="441" t="s">
        <v>566</v>
      </c>
      <c r="C46" s="313">
        <v>40000</v>
      </c>
    </row>
    <row r="47" spans="1:3" s="100" customFormat="1" ht="12" customHeight="1">
      <c r="A47" s="460" t="s">
        <v>278</v>
      </c>
      <c r="B47" s="441" t="s">
        <v>288</v>
      </c>
      <c r="C47" s="316"/>
    </row>
    <row r="48" spans="1:3" s="100" customFormat="1" ht="12" customHeight="1">
      <c r="A48" s="461" t="s">
        <v>279</v>
      </c>
      <c r="B48" s="442" t="s">
        <v>441</v>
      </c>
      <c r="C48" s="426"/>
    </row>
    <row r="49" spans="1:3" s="100" customFormat="1" ht="12" customHeight="1" thickBot="1">
      <c r="A49" s="461" t="s">
        <v>440</v>
      </c>
      <c r="B49" s="442" t="s">
        <v>289</v>
      </c>
      <c r="C49" s="426"/>
    </row>
    <row r="50" spans="1:3" s="100" customFormat="1" ht="12" customHeight="1" thickBot="1">
      <c r="A50" s="32" t="s">
        <v>24</v>
      </c>
      <c r="B50" s="21" t="s">
        <v>290</v>
      </c>
      <c r="C50" s="311">
        <f>SUM(C51:C55)</f>
        <v>0</v>
      </c>
    </row>
    <row r="51" spans="1:3" s="100" customFormat="1" ht="12" customHeight="1">
      <c r="A51" s="459" t="s">
        <v>95</v>
      </c>
      <c r="B51" s="440" t="s">
        <v>294</v>
      </c>
      <c r="C51" s="484"/>
    </row>
    <row r="52" spans="1:3" s="100" customFormat="1" ht="12" customHeight="1">
      <c r="A52" s="460" t="s">
        <v>96</v>
      </c>
      <c r="B52" s="441" t="s">
        <v>295</v>
      </c>
      <c r="C52" s="316"/>
    </row>
    <row r="53" spans="1:3" s="100" customFormat="1" ht="12" customHeight="1">
      <c r="A53" s="460" t="s">
        <v>291</v>
      </c>
      <c r="B53" s="441" t="s">
        <v>296</v>
      </c>
      <c r="C53" s="316"/>
    </row>
    <row r="54" spans="1:3" s="100" customFormat="1" ht="12" customHeight="1">
      <c r="A54" s="460" t="s">
        <v>292</v>
      </c>
      <c r="B54" s="441" t="s">
        <v>297</v>
      </c>
      <c r="C54" s="316"/>
    </row>
    <row r="55" spans="1:3" s="100" customFormat="1" ht="12" customHeight="1" thickBot="1">
      <c r="A55" s="461" t="s">
        <v>293</v>
      </c>
      <c r="B55" s="442" t="s">
        <v>298</v>
      </c>
      <c r="C55" s="426"/>
    </row>
    <row r="56" spans="1:3" s="100" customFormat="1" ht="12" customHeight="1" thickBot="1">
      <c r="A56" s="32" t="s">
        <v>181</v>
      </c>
      <c r="B56" s="21" t="s">
        <v>299</v>
      </c>
      <c r="C56" s="311">
        <f>SUM(C57:C59)</f>
        <v>26700</v>
      </c>
    </row>
    <row r="57" spans="1:3" s="100" customFormat="1" ht="12" customHeight="1">
      <c r="A57" s="459" t="s">
        <v>97</v>
      </c>
      <c r="B57" s="440" t="s">
        <v>300</v>
      </c>
      <c r="C57" s="314"/>
    </row>
    <row r="58" spans="1:3" s="100" customFormat="1" ht="12" customHeight="1">
      <c r="A58" s="460" t="s">
        <v>98</v>
      </c>
      <c r="B58" s="441" t="s">
        <v>431</v>
      </c>
      <c r="C58" s="313">
        <v>26700</v>
      </c>
    </row>
    <row r="59" spans="1:3" s="100" customFormat="1" ht="12" customHeight="1">
      <c r="A59" s="460" t="s">
        <v>303</v>
      </c>
      <c r="B59" s="441" t="s">
        <v>301</v>
      </c>
      <c r="C59" s="313"/>
    </row>
    <row r="60" spans="1:3" s="100" customFormat="1" ht="12" customHeight="1" thickBot="1">
      <c r="A60" s="461" t="s">
        <v>304</v>
      </c>
      <c r="B60" s="442" t="s">
        <v>302</v>
      </c>
      <c r="C60" s="315"/>
    </row>
    <row r="61" spans="1:3" s="100" customFormat="1" ht="12" customHeight="1" thickBot="1">
      <c r="A61" s="32" t="s">
        <v>26</v>
      </c>
      <c r="B61" s="306" t="s">
        <v>305</v>
      </c>
      <c r="C61" s="311">
        <f>SUM(C62:C64)</f>
        <v>2000000</v>
      </c>
    </row>
    <row r="62" spans="1:3" s="100" customFormat="1" ht="12" customHeight="1">
      <c r="A62" s="459" t="s">
        <v>182</v>
      </c>
      <c r="B62" s="440" t="s">
        <v>307</v>
      </c>
      <c r="C62" s="316"/>
    </row>
    <row r="63" spans="1:3" s="100" customFormat="1" ht="12" customHeight="1">
      <c r="A63" s="460" t="s">
        <v>183</v>
      </c>
      <c r="B63" s="441" t="s">
        <v>432</v>
      </c>
      <c r="C63" s="316"/>
    </row>
    <row r="64" spans="1:3" s="100" customFormat="1" ht="12" customHeight="1">
      <c r="A64" s="460" t="s">
        <v>233</v>
      </c>
      <c r="B64" s="441" t="s">
        <v>308</v>
      </c>
      <c r="C64" s="316">
        <v>2000000</v>
      </c>
    </row>
    <row r="65" spans="1:3" s="100" customFormat="1" ht="12" customHeight="1" thickBot="1">
      <c r="A65" s="461" t="s">
        <v>306</v>
      </c>
      <c r="B65" s="442" t="s">
        <v>309</v>
      </c>
      <c r="C65" s="316"/>
    </row>
    <row r="66" spans="1:3" s="100" customFormat="1" ht="12" customHeight="1" thickBot="1">
      <c r="A66" s="32" t="s">
        <v>27</v>
      </c>
      <c r="B66" s="21" t="s">
        <v>310</v>
      </c>
      <c r="C66" s="317">
        <f>+C8+C15+C22+C29+C38+C50+C56+C61</f>
        <v>113522427</v>
      </c>
    </row>
    <row r="67" spans="1:3" s="100" customFormat="1" ht="12" customHeight="1" thickBot="1">
      <c r="A67" s="462" t="s">
        <v>398</v>
      </c>
      <c r="B67" s="306" t="s">
        <v>312</v>
      </c>
      <c r="C67" s="311">
        <f>SUM(C68:C70)</f>
        <v>0</v>
      </c>
    </row>
    <row r="68" spans="1:3" s="100" customFormat="1" ht="12" customHeight="1">
      <c r="A68" s="459" t="s">
        <v>340</v>
      </c>
      <c r="B68" s="440" t="s">
        <v>313</v>
      </c>
      <c r="C68" s="316"/>
    </row>
    <row r="69" spans="1:3" s="100" customFormat="1" ht="12" customHeight="1">
      <c r="A69" s="460" t="s">
        <v>349</v>
      </c>
      <c r="B69" s="441" t="s">
        <v>314</v>
      </c>
      <c r="C69" s="316"/>
    </row>
    <row r="70" spans="1:3" s="100" customFormat="1" ht="12" customHeight="1" thickBot="1">
      <c r="A70" s="461" t="s">
        <v>350</v>
      </c>
      <c r="B70" s="443" t="s">
        <v>315</v>
      </c>
      <c r="C70" s="316"/>
    </row>
    <row r="71" spans="1:3" s="100" customFormat="1" ht="12" customHeight="1" thickBot="1">
      <c r="A71" s="462" t="s">
        <v>316</v>
      </c>
      <c r="B71" s="306" t="s">
        <v>317</v>
      </c>
      <c r="C71" s="311">
        <f>SUM(C72:C75)</f>
        <v>0</v>
      </c>
    </row>
    <row r="72" spans="1:3" s="100" customFormat="1" ht="12" customHeight="1">
      <c r="A72" s="459" t="s">
        <v>150</v>
      </c>
      <c r="B72" s="440" t="s">
        <v>318</v>
      </c>
      <c r="C72" s="316"/>
    </row>
    <row r="73" spans="1:3" s="100" customFormat="1" ht="12" customHeight="1">
      <c r="A73" s="460" t="s">
        <v>151</v>
      </c>
      <c r="B73" s="441" t="s">
        <v>579</v>
      </c>
      <c r="C73" s="316"/>
    </row>
    <row r="74" spans="1:3" s="100" customFormat="1" ht="12" customHeight="1">
      <c r="A74" s="460" t="s">
        <v>341</v>
      </c>
      <c r="B74" s="441" t="s">
        <v>319</v>
      </c>
      <c r="C74" s="316"/>
    </row>
    <row r="75" spans="1:3" s="100" customFormat="1" ht="12" customHeight="1" thickBot="1">
      <c r="A75" s="461" t="s">
        <v>342</v>
      </c>
      <c r="B75" s="308" t="s">
        <v>580</v>
      </c>
      <c r="C75" s="316"/>
    </row>
    <row r="76" spans="1:3" s="100" customFormat="1" ht="12" customHeight="1" thickBot="1">
      <c r="A76" s="462" t="s">
        <v>320</v>
      </c>
      <c r="B76" s="306" t="s">
        <v>321</v>
      </c>
      <c r="C76" s="311">
        <f>SUM(C77:C78)</f>
        <v>58776838</v>
      </c>
    </row>
    <row r="77" spans="1:3" s="100" customFormat="1" ht="12" customHeight="1">
      <c r="A77" s="459" t="s">
        <v>343</v>
      </c>
      <c r="B77" s="440" t="s">
        <v>322</v>
      </c>
      <c r="C77" s="316">
        <v>58776838</v>
      </c>
    </row>
    <row r="78" spans="1:3" s="100" customFormat="1" ht="12" customHeight="1" thickBot="1">
      <c r="A78" s="461" t="s">
        <v>344</v>
      </c>
      <c r="B78" s="442" t="s">
        <v>323</v>
      </c>
      <c r="C78" s="316"/>
    </row>
    <row r="79" spans="1:3" s="99" customFormat="1" ht="12" customHeight="1" thickBot="1">
      <c r="A79" s="462" t="s">
        <v>324</v>
      </c>
      <c r="B79" s="306" t="s">
        <v>325</v>
      </c>
      <c r="C79" s="311">
        <f>SUM(C80:C82)</f>
        <v>0</v>
      </c>
    </row>
    <row r="80" spans="1:3" s="100" customFormat="1" ht="12" customHeight="1">
      <c r="A80" s="459" t="s">
        <v>345</v>
      </c>
      <c r="B80" s="440" t="s">
        <v>326</v>
      </c>
      <c r="C80" s="316"/>
    </row>
    <row r="81" spans="1:3" s="100" customFormat="1" ht="12" customHeight="1">
      <c r="A81" s="460" t="s">
        <v>346</v>
      </c>
      <c r="B81" s="441" t="s">
        <v>327</v>
      </c>
      <c r="C81" s="316"/>
    </row>
    <row r="82" spans="1:3" s="100" customFormat="1" ht="12" customHeight="1" thickBot="1">
      <c r="A82" s="461" t="s">
        <v>347</v>
      </c>
      <c r="B82" s="442" t="s">
        <v>581</v>
      </c>
      <c r="C82" s="316"/>
    </row>
    <row r="83" spans="1:3" s="100" customFormat="1" ht="12" customHeight="1" thickBot="1">
      <c r="A83" s="462" t="s">
        <v>328</v>
      </c>
      <c r="B83" s="306" t="s">
        <v>348</v>
      </c>
      <c r="C83" s="311">
        <f>SUM(C84:C87)</f>
        <v>0</v>
      </c>
    </row>
    <row r="84" spans="1:3" s="100" customFormat="1" ht="12" customHeight="1">
      <c r="A84" s="463" t="s">
        <v>329</v>
      </c>
      <c r="B84" s="440" t="s">
        <v>330</v>
      </c>
      <c r="C84" s="316"/>
    </row>
    <row r="85" spans="1:3" s="100" customFormat="1" ht="12" customHeight="1">
      <c r="A85" s="464" t="s">
        <v>331</v>
      </c>
      <c r="B85" s="441" t="s">
        <v>332</v>
      </c>
      <c r="C85" s="316"/>
    </row>
    <row r="86" spans="1:3" s="100" customFormat="1" ht="12" customHeight="1">
      <c r="A86" s="464" t="s">
        <v>333</v>
      </c>
      <c r="B86" s="441" t="s">
        <v>334</v>
      </c>
      <c r="C86" s="316"/>
    </row>
    <row r="87" spans="1:3" s="99" customFormat="1" ht="12" customHeight="1" thickBot="1">
      <c r="A87" s="465" t="s">
        <v>335</v>
      </c>
      <c r="B87" s="442" t="s">
        <v>336</v>
      </c>
      <c r="C87" s="316"/>
    </row>
    <row r="88" spans="1:3" s="99" customFormat="1" ht="12" customHeight="1" thickBot="1">
      <c r="A88" s="462" t="s">
        <v>337</v>
      </c>
      <c r="B88" s="306" t="s">
        <v>480</v>
      </c>
      <c r="C88" s="485"/>
    </row>
    <row r="89" spans="1:3" s="99" customFormat="1" ht="12" customHeight="1" thickBot="1">
      <c r="A89" s="462" t="s">
        <v>512</v>
      </c>
      <c r="B89" s="306" t="s">
        <v>338</v>
      </c>
      <c r="C89" s="485"/>
    </row>
    <row r="90" spans="1:3" s="99" customFormat="1" ht="12" customHeight="1" thickBot="1">
      <c r="A90" s="462" t="s">
        <v>513</v>
      </c>
      <c r="B90" s="447" t="s">
        <v>483</v>
      </c>
      <c r="C90" s="317">
        <f>+C67+C71+C76+C79+C83+C89+C88</f>
        <v>58776838</v>
      </c>
    </row>
    <row r="91" spans="1:3" s="99" customFormat="1" ht="12" customHeight="1" thickBot="1">
      <c r="A91" s="466" t="s">
        <v>514</v>
      </c>
      <c r="B91" s="448" t="s">
        <v>515</v>
      </c>
      <c r="C91" s="317">
        <f>+C66+C90</f>
        <v>172299265</v>
      </c>
    </row>
    <row r="92" spans="1:3" s="100" customFormat="1" ht="15" customHeight="1" thickBot="1">
      <c r="A92" s="249"/>
      <c r="B92" s="250"/>
      <c r="C92" s="381"/>
    </row>
    <row r="93" spans="1:3" s="71" customFormat="1" ht="16.5" customHeight="1" thickBot="1">
      <c r="A93" s="253"/>
      <c r="B93" s="254" t="s">
        <v>58</v>
      </c>
      <c r="C93" s="383"/>
    </row>
    <row r="94" spans="1:3" s="101" customFormat="1" ht="12" customHeight="1" thickBot="1">
      <c r="A94" s="432" t="s">
        <v>19</v>
      </c>
      <c r="B94" s="28" t="s">
        <v>519</v>
      </c>
      <c r="C94" s="310">
        <f>+C95+C96+C97+C98+C99+C112</f>
        <v>98041188</v>
      </c>
    </row>
    <row r="95" spans="1:3" ht="12" customHeight="1">
      <c r="A95" s="467" t="s">
        <v>99</v>
      </c>
      <c r="B95" s="10" t="s">
        <v>50</v>
      </c>
      <c r="C95" s="312">
        <v>21261220</v>
      </c>
    </row>
    <row r="96" spans="1:3" ht="12" customHeight="1">
      <c r="A96" s="460" t="s">
        <v>100</v>
      </c>
      <c r="B96" s="8" t="s">
        <v>184</v>
      </c>
      <c r="C96" s="313">
        <v>4200000</v>
      </c>
    </row>
    <row r="97" spans="1:3" ht="12" customHeight="1">
      <c r="A97" s="460" t="s">
        <v>101</v>
      </c>
      <c r="B97" s="8" t="s">
        <v>141</v>
      </c>
      <c r="C97" s="315">
        <v>40680000</v>
      </c>
    </row>
    <row r="98" spans="1:3" ht="12" customHeight="1">
      <c r="A98" s="460" t="s">
        <v>102</v>
      </c>
      <c r="B98" s="11" t="s">
        <v>185</v>
      </c>
      <c r="C98" s="315">
        <v>3500000</v>
      </c>
    </row>
    <row r="99" spans="1:3" ht="12" customHeight="1">
      <c r="A99" s="460" t="s">
        <v>113</v>
      </c>
      <c r="B99" s="19" t="s">
        <v>186</v>
      </c>
      <c r="C99" s="315">
        <f>C106+C111</f>
        <v>10542838</v>
      </c>
    </row>
    <row r="100" spans="1:3" ht="12" customHeight="1">
      <c r="A100" s="460" t="s">
        <v>103</v>
      </c>
      <c r="B100" s="8" t="s">
        <v>516</v>
      </c>
      <c r="C100" s="315"/>
    </row>
    <row r="101" spans="1:3" ht="12" customHeight="1">
      <c r="A101" s="460" t="s">
        <v>104</v>
      </c>
      <c r="B101" s="148" t="s">
        <v>446</v>
      </c>
      <c r="C101" s="315"/>
    </row>
    <row r="102" spans="1:3" ht="12" customHeight="1">
      <c r="A102" s="460" t="s">
        <v>114</v>
      </c>
      <c r="B102" s="148" t="s">
        <v>445</v>
      </c>
      <c r="C102" s="315"/>
    </row>
    <row r="103" spans="1:3" ht="12" customHeight="1">
      <c r="A103" s="460" t="s">
        <v>115</v>
      </c>
      <c r="B103" s="148" t="s">
        <v>354</v>
      </c>
      <c r="C103" s="315"/>
    </row>
    <row r="104" spans="1:3" ht="12" customHeight="1">
      <c r="A104" s="460" t="s">
        <v>116</v>
      </c>
      <c r="B104" s="149" t="s">
        <v>355</v>
      </c>
      <c r="C104" s="315"/>
    </row>
    <row r="105" spans="1:3" ht="12" customHeight="1">
      <c r="A105" s="460" t="s">
        <v>117</v>
      </c>
      <c r="B105" s="149" t="s">
        <v>356</v>
      </c>
      <c r="C105" s="315"/>
    </row>
    <row r="106" spans="1:3" ht="12" customHeight="1">
      <c r="A106" s="460" t="s">
        <v>119</v>
      </c>
      <c r="B106" s="148" t="s">
        <v>357</v>
      </c>
      <c r="C106" s="315">
        <v>5921478</v>
      </c>
    </row>
    <row r="107" spans="1:3" ht="12" customHeight="1">
      <c r="A107" s="460" t="s">
        <v>187</v>
      </c>
      <c r="B107" s="148" t="s">
        <v>358</v>
      </c>
      <c r="C107" s="315"/>
    </row>
    <row r="108" spans="1:3" ht="12" customHeight="1">
      <c r="A108" s="460" t="s">
        <v>352</v>
      </c>
      <c r="B108" s="149" t="s">
        <v>359</v>
      </c>
      <c r="C108" s="315"/>
    </row>
    <row r="109" spans="1:3" ht="12" customHeight="1">
      <c r="A109" s="468" t="s">
        <v>353</v>
      </c>
      <c r="B109" s="150" t="s">
        <v>360</v>
      </c>
      <c r="C109" s="315"/>
    </row>
    <row r="110" spans="1:3" ht="12" customHeight="1">
      <c r="A110" s="460" t="s">
        <v>443</v>
      </c>
      <c r="B110" s="150" t="s">
        <v>361</v>
      </c>
      <c r="C110" s="315"/>
    </row>
    <row r="111" spans="1:3" ht="12" customHeight="1">
      <c r="A111" s="460" t="s">
        <v>444</v>
      </c>
      <c r="B111" s="149" t="s">
        <v>362</v>
      </c>
      <c r="C111" s="313">
        <v>4621360</v>
      </c>
    </row>
    <row r="112" spans="1:3" ht="12" customHeight="1">
      <c r="A112" s="460" t="s">
        <v>448</v>
      </c>
      <c r="B112" s="11" t="s">
        <v>51</v>
      </c>
      <c r="C112" s="313">
        <v>17857130</v>
      </c>
    </row>
    <row r="113" spans="1:3" ht="12" customHeight="1">
      <c r="A113" s="461" t="s">
        <v>449</v>
      </c>
      <c r="B113" s="8" t="s">
        <v>517</v>
      </c>
      <c r="C113" s="313">
        <v>17857130</v>
      </c>
    </row>
    <row r="114" spans="1:3" ht="12" customHeight="1" thickBot="1">
      <c r="A114" s="469" t="s">
        <v>450</v>
      </c>
      <c r="B114" s="151" t="s">
        <v>518</v>
      </c>
      <c r="C114" s="319"/>
    </row>
    <row r="115" spans="1:3" ht="12" customHeight="1" thickBot="1">
      <c r="A115" s="32" t="s">
        <v>20</v>
      </c>
      <c r="B115" s="27" t="s">
        <v>363</v>
      </c>
      <c r="C115" s="311">
        <f>+C116+C118+C120</f>
        <v>44552000</v>
      </c>
    </row>
    <row r="116" spans="1:3" ht="12" customHeight="1">
      <c r="A116" s="459" t="s">
        <v>105</v>
      </c>
      <c r="B116" s="8" t="s">
        <v>232</v>
      </c>
      <c r="C116" s="314">
        <v>16637000</v>
      </c>
    </row>
    <row r="117" spans="1:3" ht="12" customHeight="1">
      <c r="A117" s="459" t="s">
        <v>106</v>
      </c>
      <c r="B117" s="12" t="s">
        <v>367</v>
      </c>
      <c r="C117" s="314"/>
    </row>
    <row r="118" spans="1:3" ht="12" customHeight="1">
      <c r="A118" s="459" t="s">
        <v>107</v>
      </c>
      <c r="B118" s="12" t="s">
        <v>188</v>
      </c>
      <c r="C118" s="313">
        <v>27915000</v>
      </c>
    </row>
    <row r="119" spans="1:3" ht="12" customHeight="1">
      <c r="A119" s="459" t="s">
        <v>108</v>
      </c>
      <c r="B119" s="12" t="s">
        <v>368</v>
      </c>
      <c r="C119" s="278"/>
    </row>
    <row r="120" spans="1:3" ht="12" customHeight="1">
      <c r="A120" s="459" t="s">
        <v>109</v>
      </c>
      <c r="B120" s="308" t="s">
        <v>234</v>
      </c>
      <c r="C120" s="278"/>
    </row>
    <row r="121" spans="1:3" ht="12" customHeight="1">
      <c r="A121" s="459" t="s">
        <v>118</v>
      </c>
      <c r="B121" s="307" t="s">
        <v>433</v>
      </c>
      <c r="C121" s="278"/>
    </row>
    <row r="122" spans="1:3" ht="12" customHeight="1">
      <c r="A122" s="459" t="s">
        <v>120</v>
      </c>
      <c r="B122" s="436" t="s">
        <v>373</v>
      </c>
      <c r="C122" s="278"/>
    </row>
    <row r="123" spans="1:3" ht="12" customHeight="1">
      <c r="A123" s="459" t="s">
        <v>189</v>
      </c>
      <c r="B123" s="149" t="s">
        <v>356</v>
      </c>
      <c r="C123" s="278"/>
    </row>
    <row r="124" spans="1:3" ht="12" customHeight="1">
      <c r="A124" s="459" t="s">
        <v>190</v>
      </c>
      <c r="B124" s="149" t="s">
        <v>372</v>
      </c>
      <c r="C124" s="278"/>
    </row>
    <row r="125" spans="1:3" ht="12" customHeight="1">
      <c r="A125" s="459" t="s">
        <v>191</v>
      </c>
      <c r="B125" s="149" t="s">
        <v>371</v>
      </c>
      <c r="C125" s="278"/>
    </row>
    <row r="126" spans="1:3" ht="12" customHeight="1">
      <c r="A126" s="459" t="s">
        <v>364</v>
      </c>
      <c r="B126" s="149" t="s">
        <v>359</v>
      </c>
      <c r="C126" s="278"/>
    </row>
    <row r="127" spans="1:3" ht="12" customHeight="1">
      <c r="A127" s="459" t="s">
        <v>365</v>
      </c>
      <c r="B127" s="149" t="s">
        <v>370</v>
      </c>
      <c r="C127" s="278"/>
    </row>
    <row r="128" spans="1:3" ht="12" customHeight="1" thickBot="1">
      <c r="A128" s="468" t="s">
        <v>366</v>
      </c>
      <c r="B128" s="149" t="s">
        <v>369</v>
      </c>
      <c r="C128" s="280"/>
    </row>
    <row r="129" spans="1:11" ht="12" customHeight="1" thickBot="1">
      <c r="A129" s="32" t="s">
        <v>21</v>
      </c>
      <c r="B129" s="129" t="s">
        <v>453</v>
      </c>
      <c r="C129" s="311">
        <f>+C94+C115</f>
        <v>142593188</v>
      </c>
    </row>
    <row r="130" spans="1:11" ht="12" customHeight="1" thickBot="1">
      <c r="A130" s="32" t="s">
        <v>22</v>
      </c>
      <c r="B130" s="129" t="s">
        <v>454</v>
      </c>
      <c r="C130" s="311">
        <f>+C131+C132+C133</f>
        <v>1400000</v>
      </c>
    </row>
    <row r="131" spans="1:11" s="101" customFormat="1" ht="12" customHeight="1">
      <c r="A131" s="459" t="s">
        <v>271</v>
      </c>
      <c r="B131" s="9" t="s">
        <v>522</v>
      </c>
      <c r="C131" s="278">
        <v>1400000</v>
      </c>
    </row>
    <row r="132" spans="1:11" ht="12" customHeight="1">
      <c r="A132" s="459" t="s">
        <v>272</v>
      </c>
      <c r="B132" s="9" t="s">
        <v>462</v>
      </c>
      <c r="C132" s="278"/>
    </row>
    <row r="133" spans="1:11" ht="12" customHeight="1" thickBot="1">
      <c r="A133" s="468" t="s">
        <v>273</v>
      </c>
      <c r="B133" s="7" t="s">
        <v>521</v>
      </c>
      <c r="C133" s="278"/>
    </row>
    <row r="134" spans="1:11" ht="12" customHeight="1" thickBot="1">
      <c r="A134" s="32" t="s">
        <v>23</v>
      </c>
      <c r="B134" s="129" t="s">
        <v>455</v>
      </c>
      <c r="C134" s="311">
        <f>+C135+C136+C137+C138+C139+C140</f>
        <v>0</v>
      </c>
    </row>
    <row r="135" spans="1:11" ht="12" customHeight="1">
      <c r="A135" s="459" t="s">
        <v>92</v>
      </c>
      <c r="B135" s="9" t="s">
        <v>464</v>
      </c>
      <c r="C135" s="278"/>
    </row>
    <row r="136" spans="1:11" ht="12" customHeight="1">
      <c r="A136" s="459" t="s">
        <v>93</v>
      </c>
      <c r="B136" s="9" t="s">
        <v>456</v>
      </c>
      <c r="C136" s="278"/>
    </row>
    <row r="137" spans="1:11" ht="12" customHeight="1">
      <c r="A137" s="459" t="s">
        <v>94</v>
      </c>
      <c r="B137" s="9" t="s">
        <v>457</v>
      </c>
      <c r="C137" s="278"/>
    </row>
    <row r="138" spans="1:11" ht="12" customHeight="1">
      <c r="A138" s="459" t="s">
        <v>176</v>
      </c>
      <c r="B138" s="9" t="s">
        <v>520</v>
      </c>
      <c r="C138" s="278"/>
    </row>
    <row r="139" spans="1:11" ht="12" customHeight="1">
      <c r="A139" s="459" t="s">
        <v>177</v>
      </c>
      <c r="B139" s="9" t="s">
        <v>459</v>
      </c>
      <c r="C139" s="278"/>
    </row>
    <row r="140" spans="1:11" s="101" customFormat="1" ht="12" customHeight="1" thickBot="1">
      <c r="A140" s="468" t="s">
        <v>178</v>
      </c>
      <c r="B140" s="7" t="s">
        <v>460</v>
      </c>
      <c r="C140" s="278"/>
    </row>
    <row r="141" spans="1:11" ht="12" customHeight="1" thickBot="1">
      <c r="A141" s="32" t="s">
        <v>24</v>
      </c>
      <c r="B141" s="129" t="s">
        <v>548</v>
      </c>
      <c r="C141" s="317">
        <f>+C142+C143+C145+C146+C144</f>
        <v>28306077</v>
      </c>
      <c r="K141" s="260"/>
    </row>
    <row r="142" spans="1:11">
      <c r="A142" s="459" t="s">
        <v>95</v>
      </c>
      <c r="B142" s="9" t="s">
        <v>374</v>
      </c>
      <c r="C142" s="278"/>
    </row>
    <row r="143" spans="1:11" ht="12" customHeight="1">
      <c r="A143" s="459" t="s">
        <v>96</v>
      </c>
      <c r="B143" s="9" t="s">
        <v>375</v>
      </c>
      <c r="C143" s="278">
        <v>1888777</v>
      </c>
    </row>
    <row r="144" spans="1:11" s="101" customFormat="1" ht="12" customHeight="1">
      <c r="A144" s="459" t="s">
        <v>291</v>
      </c>
      <c r="B144" s="9" t="s">
        <v>547</v>
      </c>
      <c r="C144" s="278">
        <v>26417300</v>
      </c>
    </row>
    <row r="145" spans="1:3" s="101" customFormat="1" ht="12" customHeight="1">
      <c r="A145" s="459" t="s">
        <v>292</v>
      </c>
      <c r="B145" s="9" t="s">
        <v>469</v>
      </c>
      <c r="C145" s="278"/>
    </row>
    <row r="146" spans="1:3" s="101" customFormat="1" ht="12" customHeight="1" thickBot="1">
      <c r="A146" s="468" t="s">
        <v>293</v>
      </c>
      <c r="B146" s="7" t="s">
        <v>394</v>
      </c>
      <c r="C146" s="278"/>
    </row>
    <row r="147" spans="1:3" s="101" customFormat="1" ht="12" customHeight="1" thickBot="1">
      <c r="A147" s="32" t="s">
        <v>25</v>
      </c>
      <c r="B147" s="129" t="s">
        <v>470</v>
      </c>
      <c r="C147" s="320">
        <f>+C148+C149+C150+C151+C152</f>
        <v>0</v>
      </c>
    </row>
    <row r="148" spans="1:3" s="101" customFormat="1" ht="12" customHeight="1">
      <c r="A148" s="459" t="s">
        <v>97</v>
      </c>
      <c r="B148" s="9" t="s">
        <v>465</v>
      </c>
      <c r="C148" s="278"/>
    </row>
    <row r="149" spans="1:3" s="101" customFormat="1" ht="12" customHeight="1">
      <c r="A149" s="459" t="s">
        <v>98</v>
      </c>
      <c r="B149" s="9" t="s">
        <v>472</v>
      </c>
      <c r="C149" s="278"/>
    </row>
    <row r="150" spans="1:3" s="101" customFormat="1" ht="12" customHeight="1">
      <c r="A150" s="459" t="s">
        <v>303</v>
      </c>
      <c r="B150" s="9" t="s">
        <v>467</v>
      </c>
      <c r="C150" s="278"/>
    </row>
    <row r="151" spans="1:3" ht="12.75" customHeight="1">
      <c r="A151" s="459" t="s">
        <v>304</v>
      </c>
      <c r="B151" s="9" t="s">
        <v>523</v>
      </c>
      <c r="C151" s="278"/>
    </row>
    <row r="152" spans="1:3" ht="12.75" customHeight="1" thickBot="1">
      <c r="A152" s="468" t="s">
        <v>471</v>
      </c>
      <c r="B152" s="7" t="s">
        <v>474</v>
      </c>
      <c r="C152" s="280"/>
    </row>
    <row r="153" spans="1:3" ht="12.75" customHeight="1" thickBot="1">
      <c r="A153" s="515" t="s">
        <v>26</v>
      </c>
      <c r="B153" s="129" t="s">
        <v>475</v>
      </c>
      <c r="C153" s="320"/>
    </row>
    <row r="154" spans="1:3" ht="12" customHeight="1" thickBot="1">
      <c r="A154" s="515" t="s">
        <v>27</v>
      </c>
      <c r="B154" s="129" t="s">
        <v>476</v>
      </c>
      <c r="C154" s="320"/>
    </row>
    <row r="155" spans="1:3" ht="15" customHeight="1" thickBot="1">
      <c r="A155" s="32" t="s">
        <v>28</v>
      </c>
      <c r="B155" s="129" t="s">
        <v>478</v>
      </c>
      <c r="C155" s="450">
        <f>+C130+C134+C141+C147+C153+C154</f>
        <v>29706077</v>
      </c>
    </row>
    <row r="156" spans="1:3" ht="13.5" thickBot="1">
      <c r="A156" s="470" t="s">
        <v>29</v>
      </c>
      <c r="B156" s="402" t="s">
        <v>477</v>
      </c>
      <c r="C156" s="450">
        <f>+C129+C155</f>
        <v>172299265</v>
      </c>
    </row>
    <row r="157" spans="1:3" ht="15" customHeight="1" thickBot="1">
      <c r="A157" s="410"/>
      <c r="B157" s="411"/>
      <c r="C157" s="412"/>
    </row>
    <row r="158" spans="1:3" ht="14.25" customHeight="1" thickBot="1">
      <c r="A158" s="258" t="s">
        <v>524</v>
      </c>
      <c r="B158" s="259"/>
      <c r="C158" s="126">
        <v>10</v>
      </c>
    </row>
    <row r="159" spans="1:3" ht="13.5" thickBot="1">
      <c r="A159" s="258" t="s">
        <v>206</v>
      </c>
      <c r="B159" s="259"/>
      <c r="C159" s="126">
        <v>16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51" zoomScale="130" zoomScaleNormal="130" zoomScaleSheetLayoutView="85" workbookViewId="0">
      <selection activeCell="C2" sqref="C2"/>
    </sheetView>
  </sheetViews>
  <sheetFormatPr defaultRowHeight="12.75"/>
  <cols>
    <col min="1" max="1" width="19.5" style="413" customWidth="1"/>
    <col min="2" max="2" width="72" style="414" customWidth="1"/>
    <col min="3" max="3" width="25" style="415" customWidth="1"/>
    <col min="4" max="16384" width="9.33203125" style="3"/>
  </cols>
  <sheetData>
    <row r="1" spans="1:3" s="2" customFormat="1" ht="16.5" customHeight="1" thickBot="1">
      <c r="A1" s="235"/>
      <c r="B1" s="237"/>
      <c r="C1" s="585" t="str">
        <f>+CONCATENATE("9.1.2. melléklet a 4/",LEFT(ÖSSZEFÜGGÉSEK!A5,4),". (III.26.) önkormányzati rendelethez")</f>
        <v>9.1.2. melléklet a 4/2018. (III.26.) önkormányzati rendelethez</v>
      </c>
    </row>
    <row r="2" spans="1:3" s="97" customFormat="1" ht="21" customHeight="1">
      <c r="A2" s="430" t="s">
        <v>62</v>
      </c>
      <c r="B2" s="372" t="s">
        <v>228</v>
      </c>
      <c r="C2" s="374" t="s">
        <v>55</v>
      </c>
    </row>
    <row r="3" spans="1:3" s="97" customFormat="1" ht="16.5" thickBot="1">
      <c r="A3" s="238" t="s">
        <v>203</v>
      </c>
      <c r="B3" s="373" t="s">
        <v>435</v>
      </c>
      <c r="C3" s="514" t="s">
        <v>61</v>
      </c>
    </row>
    <row r="4" spans="1:3" s="98" customFormat="1" ht="15.95" customHeight="1" thickBot="1">
      <c r="A4" s="239"/>
      <c r="B4" s="239"/>
      <c r="C4" s="240" t="str">
        <f>'9.1.1. sz. mell '!C4</f>
        <v>Forintban!</v>
      </c>
    </row>
    <row r="5" spans="1:3" ht="13.5" thickBot="1">
      <c r="A5" s="431" t="s">
        <v>205</v>
      </c>
      <c r="B5" s="241" t="s">
        <v>570</v>
      </c>
      <c r="C5" s="375" t="s">
        <v>56</v>
      </c>
    </row>
    <row r="6" spans="1:3" s="71" customFormat="1" ht="12.95" customHeight="1" thickBot="1">
      <c r="A6" s="204"/>
      <c r="B6" s="205" t="s">
        <v>498</v>
      </c>
      <c r="C6" s="206" t="s">
        <v>499</v>
      </c>
    </row>
    <row r="7" spans="1:3" s="71" customFormat="1" ht="15.95" customHeight="1" thickBot="1">
      <c r="A7" s="243"/>
      <c r="B7" s="244" t="s">
        <v>57</v>
      </c>
      <c r="C7" s="376"/>
    </row>
    <row r="8" spans="1:3" s="71" customFormat="1" ht="12" customHeight="1" thickBot="1">
      <c r="A8" s="32" t="s">
        <v>19</v>
      </c>
      <c r="B8" s="21" t="s">
        <v>255</v>
      </c>
      <c r="C8" s="311">
        <f>+C9+C10+C11+C12+C13+C14</f>
        <v>0</v>
      </c>
    </row>
    <row r="9" spans="1:3" s="99" customFormat="1" ht="12" customHeight="1">
      <c r="A9" s="459" t="s">
        <v>99</v>
      </c>
      <c r="B9" s="440" t="s">
        <v>256</v>
      </c>
      <c r="C9" s="314"/>
    </row>
    <row r="10" spans="1:3" s="100" customFormat="1" ht="12" customHeight="1">
      <c r="A10" s="460" t="s">
        <v>100</v>
      </c>
      <c r="B10" s="441" t="s">
        <v>257</v>
      </c>
      <c r="C10" s="313"/>
    </row>
    <row r="11" spans="1:3" s="100" customFormat="1" ht="12" customHeight="1">
      <c r="A11" s="460" t="s">
        <v>101</v>
      </c>
      <c r="B11" s="441" t="s">
        <v>557</v>
      </c>
      <c r="C11" s="313"/>
    </row>
    <row r="12" spans="1:3" s="100" customFormat="1" ht="12" customHeight="1">
      <c r="A12" s="460" t="s">
        <v>102</v>
      </c>
      <c r="B12" s="441" t="s">
        <v>259</v>
      </c>
      <c r="C12" s="313"/>
    </row>
    <row r="13" spans="1:3" s="100" customFormat="1" ht="12" customHeight="1">
      <c r="A13" s="460" t="s">
        <v>149</v>
      </c>
      <c r="B13" s="441" t="s">
        <v>511</v>
      </c>
      <c r="C13" s="313"/>
    </row>
    <row r="14" spans="1:3" s="99" customFormat="1" ht="12" customHeight="1" thickBot="1">
      <c r="A14" s="461" t="s">
        <v>103</v>
      </c>
      <c r="B14" s="442" t="s">
        <v>438</v>
      </c>
      <c r="C14" s="313"/>
    </row>
    <row r="15" spans="1:3" s="99" customFormat="1" ht="12" customHeight="1" thickBot="1">
      <c r="A15" s="32" t="s">
        <v>20</v>
      </c>
      <c r="B15" s="306" t="s">
        <v>260</v>
      </c>
      <c r="C15" s="311">
        <f>+C16+C17+C18+C19+C20</f>
        <v>0</v>
      </c>
    </row>
    <row r="16" spans="1:3" s="99" customFormat="1" ht="12" customHeight="1">
      <c r="A16" s="459" t="s">
        <v>105</v>
      </c>
      <c r="B16" s="440" t="s">
        <v>261</v>
      </c>
      <c r="C16" s="314"/>
    </row>
    <row r="17" spans="1:3" s="99" customFormat="1" ht="12" customHeight="1">
      <c r="A17" s="460" t="s">
        <v>106</v>
      </c>
      <c r="B17" s="441" t="s">
        <v>262</v>
      </c>
      <c r="C17" s="313"/>
    </row>
    <row r="18" spans="1:3" s="99" customFormat="1" ht="12" customHeight="1">
      <c r="A18" s="460" t="s">
        <v>107</v>
      </c>
      <c r="B18" s="441" t="s">
        <v>427</v>
      </c>
      <c r="C18" s="313"/>
    </row>
    <row r="19" spans="1:3" s="99" customFormat="1" ht="12" customHeight="1">
      <c r="A19" s="460" t="s">
        <v>108</v>
      </c>
      <c r="B19" s="441" t="s">
        <v>428</v>
      </c>
      <c r="C19" s="313"/>
    </row>
    <row r="20" spans="1:3" s="99" customFormat="1" ht="12" customHeight="1">
      <c r="A20" s="460" t="s">
        <v>109</v>
      </c>
      <c r="B20" s="441" t="s">
        <v>263</v>
      </c>
      <c r="C20" s="313"/>
    </row>
    <row r="21" spans="1:3" s="100" customFormat="1" ht="12" customHeight="1" thickBot="1">
      <c r="A21" s="461" t="s">
        <v>118</v>
      </c>
      <c r="B21" s="442" t="s">
        <v>264</v>
      </c>
      <c r="C21" s="315"/>
    </row>
    <row r="22" spans="1:3" s="100" customFormat="1" ht="12" customHeight="1" thickBot="1">
      <c r="A22" s="32" t="s">
        <v>21</v>
      </c>
      <c r="B22" s="21" t="s">
        <v>265</v>
      </c>
      <c r="C22" s="311">
        <f>+C23+C24+C25+C26+C27</f>
        <v>0</v>
      </c>
    </row>
    <row r="23" spans="1:3" s="100" customFormat="1" ht="12" customHeight="1">
      <c r="A23" s="459" t="s">
        <v>88</v>
      </c>
      <c r="B23" s="440" t="s">
        <v>266</v>
      </c>
      <c r="C23" s="314"/>
    </row>
    <row r="24" spans="1:3" s="99" customFormat="1" ht="12" customHeight="1">
      <c r="A24" s="460" t="s">
        <v>89</v>
      </c>
      <c r="B24" s="441" t="s">
        <v>267</v>
      </c>
      <c r="C24" s="313"/>
    </row>
    <row r="25" spans="1:3" s="100" customFormat="1" ht="12" customHeight="1">
      <c r="A25" s="460" t="s">
        <v>90</v>
      </c>
      <c r="B25" s="441" t="s">
        <v>429</v>
      </c>
      <c r="C25" s="313"/>
    </row>
    <row r="26" spans="1:3" s="100" customFormat="1" ht="12" customHeight="1">
      <c r="A26" s="460" t="s">
        <v>91</v>
      </c>
      <c r="B26" s="441" t="s">
        <v>430</v>
      </c>
      <c r="C26" s="313"/>
    </row>
    <row r="27" spans="1:3" s="100" customFormat="1" ht="12" customHeight="1">
      <c r="A27" s="460" t="s">
        <v>172</v>
      </c>
      <c r="B27" s="441" t="s">
        <v>268</v>
      </c>
      <c r="C27" s="313"/>
    </row>
    <row r="28" spans="1:3" s="100" customFormat="1" ht="12" customHeight="1" thickBot="1">
      <c r="A28" s="461" t="s">
        <v>173</v>
      </c>
      <c r="B28" s="442" t="s">
        <v>269</v>
      </c>
      <c r="C28" s="315"/>
    </row>
    <row r="29" spans="1:3" s="100" customFormat="1" ht="12" customHeight="1" thickBot="1">
      <c r="A29" s="32" t="s">
        <v>174</v>
      </c>
      <c r="B29" s="21" t="s">
        <v>270</v>
      </c>
      <c r="C29" s="317">
        <f>SUM(C30:C36)</f>
        <v>0</v>
      </c>
    </row>
    <row r="30" spans="1:3" s="100" customFormat="1" ht="12" customHeight="1">
      <c r="A30" s="459" t="s">
        <v>271</v>
      </c>
      <c r="B30" s="440" t="s">
        <v>562</v>
      </c>
      <c r="C30" s="314"/>
    </row>
    <row r="31" spans="1:3" s="100" customFormat="1" ht="12" customHeight="1">
      <c r="A31" s="460" t="s">
        <v>272</v>
      </c>
      <c r="B31" s="441" t="s">
        <v>563</v>
      </c>
      <c r="C31" s="313"/>
    </row>
    <row r="32" spans="1:3" s="100" customFormat="1" ht="12" customHeight="1">
      <c r="A32" s="460" t="s">
        <v>273</v>
      </c>
      <c r="B32" s="441" t="s">
        <v>564</v>
      </c>
      <c r="C32" s="313"/>
    </row>
    <row r="33" spans="1:3" s="100" customFormat="1" ht="12" customHeight="1">
      <c r="A33" s="460" t="s">
        <v>274</v>
      </c>
      <c r="B33" s="441" t="s">
        <v>565</v>
      </c>
      <c r="C33" s="313"/>
    </row>
    <row r="34" spans="1:3" s="100" customFormat="1" ht="12" customHeight="1">
      <c r="A34" s="460" t="s">
        <v>559</v>
      </c>
      <c r="B34" s="441" t="s">
        <v>275</v>
      </c>
      <c r="C34" s="313"/>
    </row>
    <row r="35" spans="1:3" s="100" customFormat="1" ht="12" customHeight="1">
      <c r="A35" s="460" t="s">
        <v>560</v>
      </c>
      <c r="B35" s="441" t="s">
        <v>276</v>
      </c>
      <c r="C35" s="313"/>
    </row>
    <row r="36" spans="1:3" s="100" customFormat="1" ht="12" customHeight="1" thickBot="1">
      <c r="A36" s="461" t="s">
        <v>561</v>
      </c>
      <c r="B36" s="442" t="s">
        <v>277</v>
      </c>
      <c r="C36" s="315"/>
    </row>
    <row r="37" spans="1:3" s="100" customFormat="1" ht="12" customHeight="1" thickBot="1">
      <c r="A37" s="32" t="s">
        <v>23</v>
      </c>
      <c r="B37" s="21" t="s">
        <v>439</v>
      </c>
      <c r="C37" s="311">
        <f>SUM(C38:C48)</f>
        <v>0</v>
      </c>
    </row>
    <row r="38" spans="1:3" s="100" customFormat="1" ht="12" customHeight="1">
      <c r="A38" s="459" t="s">
        <v>92</v>
      </c>
      <c r="B38" s="440" t="s">
        <v>280</v>
      </c>
      <c r="C38" s="314"/>
    </row>
    <row r="39" spans="1:3" s="100" customFormat="1" ht="12" customHeight="1">
      <c r="A39" s="460" t="s">
        <v>93</v>
      </c>
      <c r="B39" s="441" t="s">
        <v>281</v>
      </c>
      <c r="C39" s="313"/>
    </row>
    <row r="40" spans="1:3" s="100" customFormat="1" ht="12" customHeight="1">
      <c r="A40" s="460" t="s">
        <v>94</v>
      </c>
      <c r="B40" s="441" t="s">
        <v>282</v>
      </c>
      <c r="C40" s="313"/>
    </row>
    <row r="41" spans="1:3" s="100" customFormat="1" ht="12" customHeight="1">
      <c r="A41" s="460" t="s">
        <v>176</v>
      </c>
      <c r="B41" s="441" t="s">
        <v>283</v>
      </c>
      <c r="C41" s="313"/>
    </row>
    <row r="42" spans="1:3" s="100" customFormat="1" ht="12" customHeight="1">
      <c r="A42" s="460" t="s">
        <v>177</v>
      </c>
      <c r="B42" s="441" t="s">
        <v>284</v>
      </c>
      <c r="C42" s="313"/>
    </row>
    <row r="43" spans="1:3" s="100" customFormat="1" ht="12" customHeight="1">
      <c r="A43" s="460" t="s">
        <v>178</v>
      </c>
      <c r="B43" s="441" t="s">
        <v>285</v>
      </c>
      <c r="C43" s="313"/>
    </row>
    <row r="44" spans="1:3" s="100" customFormat="1" ht="12" customHeight="1">
      <c r="A44" s="460" t="s">
        <v>179</v>
      </c>
      <c r="B44" s="441" t="s">
        <v>286</v>
      </c>
      <c r="C44" s="313"/>
    </row>
    <row r="45" spans="1:3" s="100" customFormat="1" ht="12" customHeight="1">
      <c r="A45" s="460" t="s">
        <v>180</v>
      </c>
      <c r="B45" s="441" t="s">
        <v>568</v>
      </c>
      <c r="C45" s="313"/>
    </row>
    <row r="46" spans="1:3" s="100" customFormat="1" ht="12" customHeight="1">
      <c r="A46" s="460" t="s">
        <v>278</v>
      </c>
      <c r="B46" s="441" t="s">
        <v>288</v>
      </c>
      <c r="C46" s="316"/>
    </row>
    <row r="47" spans="1:3" s="100" customFormat="1" ht="12" customHeight="1">
      <c r="A47" s="461" t="s">
        <v>279</v>
      </c>
      <c r="B47" s="442" t="s">
        <v>441</v>
      </c>
      <c r="C47" s="426"/>
    </row>
    <row r="48" spans="1:3" s="100" customFormat="1" ht="12" customHeight="1" thickBot="1">
      <c r="A48" s="461" t="s">
        <v>440</v>
      </c>
      <c r="B48" s="442" t="s">
        <v>289</v>
      </c>
      <c r="C48" s="426"/>
    </row>
    <row r="49" spans="1:3" s="100" customFormat="1" ht="12" customHeight="1" thickBot="1">
      <c r="A49" s="32" t="s">
        <v>24</v>
      </c>
      <c r="B49" s="21" t="s">
        <v>290</v>
      </c>
      <c r="C49" s="311">
        <f>SUM(C50:C54)</f>
        <v>0</v>
      </c>
    </row>
    <row r="50" spans="1:3" s="100" customFormat="1" ht="12" customHeight="1">
      <c r="A50" s="459" t="s">
        <v>95</v>
      </c>
      <c r="B50" s="440" t="s">
        <v>294</v>
      </c>
      <c r="C50" s="484"/>
    </row>
    <row r="51" spans="1:3" s="100" customFormat="1" ht="12" customHeight="1">
      <c r="A51" s="460" t="s">
        <v>96</v>
      </c>
      <c r="B51" s="441" t="s">
        <v>295</v>
      </c>
      <c r="C51" s="316"/>
    </row>
    <row r="52" spans="1:3" s="100" customFormat="1" ht="12" customHeight="1">
      <c r="A52" s="460" t="s">
        <v>291</v>
      </c>
      <c r="B52" s="441" t="s">
        <v>296</v>
      </c>
      <c r="C52" s="316"/>
    </row>
    <row r="53" spans="1:3" s="100" customFormat="1" ht="12" customHeight="1">
      <c r="A53" s="460" t="s">
        <v>292</v>
      </c>
      <c r="B53" s="441" t="s">
        <v>297</v>
      </c>
      <c r="C53" s="316"/>
    </row>
    <row r="54" spans="1:3" s="100" customFormat="1" ht="12" customHeight="1" thickBot="1">
      <c r="A54" s="461" t="s">
        <v>293</v>
      </c>
      <c r="B54" s="442" t="s">
        <v>298</v>
      </c>
      <c r="C54" s="426"/>
    </row>
    <row r="55" spans="1:3" s="100" customFormat="1" ht="12" customHeight="1" thickBot="1">
      <c r="A55" s="32" t="s">
        <v>181</v>
      </c>
      <c r="B55" s="21" t="s">
        <v>299</v>
      </c>
      <c r="C55" s="311">
        <f>SUM(C56:C58)</f>
        <v>0</v>
      </c>
    </row>
    <row r="56" spans="1:3" s="100" customFormat="1" ht="12" customHeight="1">
      <c r="A56" s="459" t="s">
        <v>97</v>
      </c>
      <c r="B56" s="440" t="s">
        <v>300</v>
      </c>
      <c r="C56" s="314"/>
    </row>
    <row r="57" spans="1:3" s="100" customFormat="1" ht="12" customHeight="1">
      <c r="A57" s="460" t="s">
        <v>98</v>
      </c>
      <c r="B57" s="441" t="s">
        <v>431</v>
      </c>
      <c r="C57" s="313"/>
    </row>
    <row r="58" spans="1:3" s="100" customFormat="1" ht="12" customHeight="1">
      <c r="A58" s="460" t="s">
        <v>303</v>
      </c>
      <c r="B58" s="441" t="s">
        <v>301</v>
      </c>
      <c r="C58" s="313"/>
    </row>
    <row r="59" spans="1:3" s="100" customFormat="1" ht="12" customHeight="1" thickBot="1">
      <c r="A59" s="461" t="s">
        <v>304</v>
      </c>
      <c r="B59" s="442" t="s">
        <v>302</v>
      </c>
      <c r="C59" s="315"/>
    </row>
    <row r="60" spans="1:3" s="100" customFormat="1" ht="12" customHeight="1" thickBot="1">
      <c r="A60" s="32" t="s">
        <v>26</v>
      </c>
      <c r="B60" s="306" t="s">
        <v>305</v>
      </c>
      <c r="C60" s="311">
        <f>SUM(C61:C63)</f>
        <v>0</v>
      </c>
    </row>
    <row r="61" spans="1:3" s="100" customFormat="1" ht="12" customHeight="1">
      <c r="A61" s="459" t="s">
        <v>182</v>
      </c>
      <c r="B61" s="440" t="s">
        <v>307</v>
      </c>
      <c r="C61" s="316"/>
    </row>
    <row r="62" spans="1:3" s="100" customFormat="1" ht="12" customHeight="1">
      <c r="A62" s="460" t="s">
        <v>183</v>
      </c>
      <c r="B62" s="441" t="s">
        <v>432</v>
      </c>
      <c r="C62" s="316"/>
    </row>
    <row r="63" spans="1:3" s="100" customFormat="1" ht="12" customHeight="1">
      <c r="A63" s="460" t="s">
        <v>233</v>
      </c>
      <c r="B63" s="441" t="s">
        <v>308</v>
      </c>
      <c r="C63" s="316"/>
    </row>
    <row r="64" spans="1:3" s="100" customFormat="1" ht="12" customHeight="1" thickBot="1">
      <c r="A64" s="461" t="s">
        <v>306</v>
      </c>
      <c r="B64" s="442" t="s">
        <v>309</v>
      </c>
      <c r="C64" s="316"/>
    </row>
    <row r="65" spans="1:3" s="100" customFormat="1" ht="12" customHeight="1" thickBot="1">
      <c r="A65" s="32" t="s">
        <v>27</v>
      </c>
      <c r="B65" s="21" t="s">
        <v>310</v>
      </c>
      <c r="C65" s="317">
        <f>+C8+C15+C22+C29+C37+C49+C55+C60</f>
        <v>0</v>
      </c>
    </row>
    <row r="66" spans="1:3" s="100" customFormat="1" ht="12" customHeight="1" thickBot="1">
      <c r="A66" s="462" t="s">
        <v>398</v>
      </c>
      <c r="B66" s="306" t="s">
        <v>312</v>
      </c>
      <c r="C66" s="311">
        <f>SUM(C67:C69)</f>
        <v>0</v>
      </c>
    </row>
    <row r="67" spans="1:3" s="100" customFormat="1" ht="12" customHeight="1">
      <c r="A67" s="459" t="s">
        <v>340</v>
      </c>
      <c r="B67" s="440" t="s">
        <v>313</v>
      </c>
      <c r="C67" s="316"/>
    </row>
    <row r="68" spans="1:3" s="100" customFormat="1" ht="12" customHeight="1">
      <c r="A68" s="460" t="s">
        <v>349</v>
      </c>
      <c r="B68" s="441" t="s">
        <v>314</v>
      </c>
      <c r="C68" s="316"/>
    </row>
    <row r="69" spans="1:3" s="100" customFormat="1" ht="12" customHeight="1" thickBot="1">
      <c r="A69" s="461" t="s">
        <v>350</v>
      </c>
      <c r="B69" s="443" t="s">
        <v>315</v>
      </c>
      <c r="C69" s="316"/>
    </row>
    <row r="70" spans="1:3" s="100" customFormat="1" ht="12" customHeight="1" thickBot="1">
      <c r="A70" s="462" t="s">
        <v>316</v>
      </c>
      <c r="B70" s="306" t="s">
        <v>317</v>
      </c>
      <c r="C70" s="311">
        <f>SUM(C71:C74)</f>
        <v>0</v>
      </c>
    </row>
    <row r="71" spans="1:3" s="100" customFormat="1" ht="12" customHeight="1">
      <c r="A71" s="459" t="s">
        <v>150</v>
      </c>
      <c r="B71" s="440" t="s">
        <v>318</v>
      </c>
      <c r="C71" s="316"/>
    </row>
    <row r="72" spans="1:3" s="100" customFormat="1" ht="12" customHeight="1">
      <c r="A72" s="460" t="s">
        <v>151</v>
      </c>
      <c r="B72" s="441" t="s">
        <v>579</v>
      </c>
      <c r="C72" s="316"/>
    </row>
    <row r="73" spans="1:3" s="100" customFormat="1" ht="12" customHeight="1">
      <c r="A73" s="460" t="s">
        <v>341</v>
      </c>
      <c r="B73" s="441" t="s">
        <v>319</v>
      </c>
      <c r="C73" s="316"/>
    </row>
    <row r="74" spans="1:3" s="100" customFormat="1" ht="12" customHeight="1" thickBot="1">
      <c r="A74" s="461" t="s">
        <v>342</v>
      </c>
      <c r="B74" s="308" t="s">
        <v>580</v>
      </c>
      <c r="C74" s="316"/>
    </row>
    <row r="75" spans="1:3" s="100" customFormat="1" ht="12" customHeight="1" thickBot="1">
      <c r="A75" s="462" t="s">
        <v>320</v>
      </c>
      <c r="B75" s="306" t="s">
        <v>321</v>
      </c>
      <c r="C75" s="311">
        <f>SUM(C76:C77)</f>
        <v>0</v>
      </c>
    </row>
    <row r="76" spans="1:3" s="100" customFormat="1" ht="12" customHeight="1">
      <c r="A76" s="459" t="s">
        <v>343</v>
      </c>
      <c r="B76" s="440" t="s">
        <v>322</v>
      </c>
      <c r="C76" s="316"/>
    </row>
    <row r="77" spans="1:3" s="100" customFormat="1" ht="12" customHeight="1" thickBot="1">
      <c r="A77" s="461" t="s">
        <v>344</v>
      </c>
      <c r="B77" s="442" t="s">
        <v>323</v>
      </c>
      <c r="C77" s="316"/>
    </row>
    <row r="78" spans="1:3" s="99" customFormat="1" ht="12" customHeight="1" thickBot="1">
      <c r="A78" s="462" t="s">
        <v>324</v>
      </c>
      <c r="B78" s="306" t="s">
        <v>325</v>
      </c>
      <c r="C78" s="311">
        <f>SUM(C79:C81)</f>
        <v>0</v>
      </c>
    </row>
    <row r="79" spans="1:3" s="100" customFormat="1" ht="12" customHeight="1">
      <c r="A79" s="459" t="s">
        <v>345</v>
      </c>
      <c r="B79" s="440" t="s">
        <v>326</v>
      </c>
      <c r="C79" s="316"/>
    </row>
    <row r="80" spans="1:3" s="100" customFormat="1" ht="12" customHeight="1">
      <c r="A80" s="460" t="s">
        <v>346</v>
      </c>
      <c r="B80" s="441" t="s">
        <v>327</v>
      </c>
      <c r="C80" s="316"/>
    </row>
    <row r="81" spans="1:3" s="100" customFormat="1" ht="12" customHeight="1" thickBot="1">
      <c r="A81" s="461" t="s">
        <v>347</v>
      </c>
      <c r="B81" s="442" t="s">
        <v>581</v>
      </c>
      <c r="C81" s="316"/>
    </row>
    <row r="82" spans="1:3" s="100" customFormat="1" ht="12" customHeight="1" thickBot="1">
      <c r="A82" s="462" t="s">
        <v>328</v>
      </c>
      <c r="B82" s="306" t="s">
        <v>348</v>
      </c>
      <c r="C82" s="311">
        <f>SUM(C83:C86)</f>
        <v>0</v>
      </c>
    </row>
    <row r="83" spans="1:3" s="100" customFormat="1" ht="12" customHeight="1">
      <c r="A83" s="463" t="s">
        <v>329</v>
      </c>
      <c r="B83" s="440" t="s">
        <v>330</v>
      </c>
      <c r="C83" s="316"/>
    </row>
    <row r="84" spans="1:3" s="100" customFormat="1" ht="12" customHeight="1">
      <c r="A84" s="464" t="s">
        <v>331</v>
      </c>
      <c r="B84" s="441" t="s">
        <v>332</v>
      </c>
      <c r="C84" s="316"/>
    </row>
    <row r="85" spans="1:3" s="100" customFormat="1" ht="12" customHeight="1">
      <c r="A85" s="464" t="s">
        <v>333</v>
      </c>
      <c r="B85" s="441" t="s">
        <v>334</v>
      </c>
      <c r="C85" s="316"/>
    </row>
    <row r="86" spans="1:3" s="99" customFormat="1" ht="12" customHeight="1" thickBot="1">
      <c r="A86" s="465" t="s">
        <v>335</v>
      </c>
      <c r="B86" s="442" t="s">
        <v>336</v>
      </c>
      <c r="C86" s="316"/>
    </row>
    <row r="87" spans="1:3" s="99" customFormat="1" ht="12" customHeight="1" thickBot="1">
      <c r="A87" s="462" t="s">
        <v>337</v>
      </c>
      <c r="B87" s="306" t="s">
        <v>480</v>
      </c>
      <c r="C87" s="485"/>
    </row>
    <row r="88" spans="1:3" s="99" customFormat="1" ht="12" customHeight="1" thickBot="1">
      <c r="A88" s="462" t="s">
        <v>512</v>
      </c>
      <c r="B88" s="306" t="s">
        <v>338</v>
      </c>
      <c r="C88" s="485"/>
    </row>
    <row r="89" spans="1:3" s="99" customFormat="1" ht="12" customHeight="1" thickBot="1">
      <c r="A89" s="462" t="s">
        <v>513</v>
      </c>
      <c r="B89" s="447" t="s">
        <v>483</v>
      </c>
      <c r="C89" s="317">
        <f>+C66+C70+C75+C78+C82+C88+C87</f>
        <v>0</v>
      </c>
    </row>
    <row r="90" spans="1:3" s="99" customFormat="1" ht="12" customHeight="1" thickBot="1">
      <c r="A90" s="466" t="s">
        <v>514</v>
      </c>
      <c r="B90" s="448" t="s">
        <v>515</v>
      </c>
      <c r="C90" s="317">
        <f>+C65+C89</f>
        <v>0</v>
      </c>
    </row>
    <row r="91" spans="1:3" s="100" customFormat="1" ht="15" customHeight="1" thickBot="1">
      <c r="A91" s="249"/>
      <c r="B91" s="250"/>
      <c r="C91" s="381"/>
    </row>
    <row r="92" spans="1:3" s="71" customFormat="1" ht="16.5" customHeight="1" thickBot="1">
      <c r="A92" s="253"/>
      <c r="B92" s="254" t="s">
        <v>58</v>
      </c>
      <c r="C92" s="383"/>
    </row>
    <row r="93" spans="1:3" s="101" customFormat="1" ht="12" customHeight="1" thickBot="1">
      <c r="A93" s="432" t="s">
        <v>19</v>
      </c>
      <c r="B93" s="28" t="s">
        <v>519</v>
      </c>
      <c r="C93" s="310">
        <f>+C94+C95+C96+C97+C98+C111</f>
        <v>0</v>
      </c>
    </row>
    <row r="94" spans="1:3" ht="12" customHeight="1">
      <c r="A94" s="467" t="s">
        <v>99</v>
      </c>
      <c r="B94" s="10" t="s">
        <v>50</v>
      </c>
      <c r="C94" s="312"/>
    </row>
    <row r="95" spans="1:3" ht="12" customHeight="1">
      <c r="A95" s="460" t="s">
        <v>100</v>
      </c>
      <c r="B95" s="8" t="s">
        <v>184</v>
      </c>
      <c r="C95" s="313"/>
    </row>
    <row r="96" spans="1:3" ht="12" customHeight="1">
      <c r="A96" s="460" t="s">
        <v>101</v>
      </c>
      <c r="B96" s="8" t="s">
        <v>141</v>
      </c>
      <c r="C96" s="315"/>
    </row>
    <row r="97" spans="1:3" ht="12" customHeight="1">
      <c r="A97" s="460" t="s">
        <v>102</v>
      </c>
      <c r="B97" s="11" t="s">
        <v>185</v>
      </c>
      <c r="C97" s="315"/>
    </row>
    <row r="98" spans="1:3" ht="12" customHeight="1">
      <c r="A98" s="460" t="s">
        <v>113</v>
      </c>
      <c r="B98" s="19" t="s">
        <v>186</v>
      </c>
      <c r="C98" s="315"/>
    </row>
    <row r="99" spans="1:3" ht="12" customHeight="1">
      <c r="A99" s="460" t="s">
        <v>103</v>
      </c>
      <c r="B99" s="8" t="s">
        <v>516</v>
      </c>
      <c r="C99" s="315"/>
    </row>
    <row r="100" spans="1:3" ht="12" customHeight="1">
      <c r="A100" s="460" t="s">
        <v>104</v>
      </c>
      <c r="B100" s="148" t="s">
        <v>446</v>
      </c>
      <c r="C100" s="315"/>
    </row>
    <row r="101" spans="1:3" ht="12" customHeight="1">
      <c r="A101" s="460" t="s">
        <v>114</v>
      </c>
      <c r="B101" s="148" t="s">
        <v>445</v>
      </c>
      <c r="C101" s="315"/>
    </row>
    <row r="102" spans="1:3" ht="12" customHeight="1">
      <c r="A102" s="460" t="s">
        <v>115</v>
      </c>
      <c r="B102" s="148" t="s">
        <v>354</v>
      </c>
      <c r="C102" s="315"/>
    </row>
    <row r="103" spans="1:3" ht="12" customHeight="1">
      <c r="A103" s="460" t="s">
        <v>116</v>
      </c>
      <c r="B103" s="149" t="s">
        <v>355</v>
      </c>
      <c r="C103" s="315"/>
    </row>
    <row r="104" spans="1:3" ht="12" customHeight="1">
      <c r="A104" s="460" t="s">
        <v>117</v>
      </c>
      <c r="B104" s="149" t="s">
        <v>356</v>
      </c>
      <c r="C104" s="315"/>
    </row>
    <row r="105" spans="1:3" ht="12" customHeight="1">
      <c r="A105" s="460" t="s">
        <v>119</v>
      </c>
      <c r="B105" s="148" t="s">
        <v>357</v>
      </c>
      <c r="C105" s="315"/>
    </row>
    <row r="106" spans="1:3" ht="12" customHeight="1">
      <c r="A106" s="460" t="s">
        <v>187</v>
      </c>
      <c r="B106" s="148" t="s">
        <v>358</v>
      </c>
      <c r="C106" s="315"/>
    </row>
    <row r="107" spans="1:3" ht="12" customHeight="1">
      <c r="A107" s="460" t="s">
        <v>352</v>
      </c>
      <c r="B107" s="149" t="s">
        <v>359</v>
      </c>
      <c r="C107" s="315"/>
    </row>
    <row r="108" spans="1:3" ht="12" customHeight="1">
      <c r="A108" s="468" t="s">
        <v>353</v>
      </c>
      <c r="B108" s="150" t="s">
        <v>360</v>
      </c>
      <c r="C108" s="315"/>
    </row>
    <row r="109" spans="1:3" ht="12" customHeight="1">
      <c r="A109" s="460" t="s">
        <v>443</v>
      </c>
      <c r="B109" s="150" t="s">
        <v>361</v>
      </c>
      <c r="C109" s="315"/>
    </row>
    <row r="110" spans="1:3" ht="12" customHeight="1">
      <c r="A110" s="460" t="s">
        <v>444</v>
      </c>
      <c r="B110" s="149" t="s">
        <v>362</v>
      </c>
      <c r="C110" s="313"/>
    </row>
    <row r="111" spans="1:3" ht="12" customHeight="1">
      <c r="A111" s="460" t="s">
        <v>448</v>
      </c>
      <c r="B111" s="11" t="s">
        <v>51</v>
      </c>
      <c r="C111" s="313"/>
    </row>
    <row r="112" spans="1:3" ht="12" customHeight="1">
      <c r="A112" s="461" t="s">
        <v>449</v>
      </c>
      <c r="B112" s="8" t="s">
        <v>517</v>
      </c>
      <c r="C112" s="315"/>
    </row>
    <row r="113" spans="1:3" ht="12" customHeight="1" thickBot="1">
      <c r="A113" s="469" t="s">
        <v>450</v>
      </c>
      <c r="B113" s="151" t="s">
        <v>518</v>
      </c>
      <c r="C113" s="319"/>
    </row>
    <row r="114" spans="1:3" ht="12" customHeight="1" thickBot="1">
      <c r="A114" s="32" t="s">
        <v>20</v>
      </c>
      <c r="B114" s="27" t="s">
        <v>363</v>
      </c>
      <c r="C114" s="311">
        <f>+C115+C117+C119</f>
        <v>0</v>
      </c>
    </row>
    <row r="115" spans="1:3" ht="12" customHeight="1">
      <c r="A115" s="459" t="s">
        <v>105</v>
      </c>
      <c r="B115" s="8" t="s">
        <v>232</v>
      </c>
      <c r="C115" s="314"/>
    </row>
    <row r="116" spans="1:3" ht="12" customHeight="1">
      <c r="A116" s="459" t="s">
        <v>106</v>
      </c>
      <c r="B116" s="12" t="s">
        <v>367</v>
      </c>
      <c r="C116" s="314"/>
    </row>
    <row r="117" spans="1:3" ht="12" customHeight="1">
      <c r="A117" s="459" t="s">
        <v>107</v>
      </c>
      <c r="B117" s="12" t="s">
        <v>188</v>
      </c>
      <c r="C117" s="313"/>
    </row>
    <row r="118" spans="1:3" ht="12" customHeight="1">
      <c r="A118" s="459" t="s">
        <v>108</v>
      </c>
      <c r="B118" s="12" t="s">
        <v>368</v>
      </c>
      <c r="C118" s="278"/>
    </row>
    <row r="119" spans="1:3" ht="12" customHeight="1">
      <c r="A119" s="459" t="s">
        <v>109</v>
      </c>
      <c r="B119" s="308" t="s">
        <v>234</v>
      </c>
      <c r="C119" s="278"/>
    </row>
    <row r="120" spans="1:3" ht="12" customHeight="1">
      <c r="A120" s="459" t="s">
        <v>118</v>
      </c>
      <c r="B120" s="307" t="s">
        <v>433</v>
      </c>
      <c r="C120" s="278"/>
    </row>
    <row r="121" spans="1:3" ht="12" customHeight="1">
      <c r="A121" s="459" t="s">
        <v>120</v>
      </c>
      <c r="B121" s="436" t="s">
        <v>373</v>
      </c>
      <c r="C121" s="278"/>
    </row>
    <row r="122" spans="1:3" ht="12" customHeight="1">
      <c r="A122" s="459" t="s">
        <v>189</v>
      </c>
      <c r="B122" s="149" t="s">
        <v>356</v>
      </c>
      <c r="C122" s="278"/>
    </row>
    <row r="123" spans="1:3" ht="12" customHeight="1">
      <c r="A123" s="459" t="s">
        <v>190</v>
      </c>
      <c r="B123" s="149" t="s">
        <v>372</v>
      </c>
      <c r="C123" s="278"/>
    </row>
    <row r="124" spans="1:3" ht="12" customHeight="1">
      <c r="A124" s="459" t="s">
        <v>191</v>
      </c>
      <c r="B124" s="149" t="s">
        <v>371</v>
      </c>
      <c r="C124" s="278"/>
    </row>
    <row r="125" spans="1:3" ht="12" customHeight="1">
      <c r="A125" s="459" t="s">
        <v>364</v>
      </c>
      <c r="B125" s="149" t="s">
        <v>359</v>
      </c>
      <c r="C125" s="278"/>
    </row>
    <row r="126" spans="1:3" ht="12" customHeight="1">
      <c r="A126" s="459" t="s">
        <v>365</v>
      </c>
      <c r="B126" s="149" t="s">
        <v>370</v>
      </c>
      <c r="C126" s="278"/>
    </row>
    <row r="127" spans="1:3" ht="12" customHeight="1" thickBot="1">
      <c r="A127" s="468" t="s">
        <v>366</v>
      </c>
      <c r="B127" s="149" t="s">
        <v>369</v>
      </c>
      <c r="C127" s="280"/>
    </row>
    <row r="128" spans="1:3" ht="12" customHeight="1" thickBot="1">
      <c r="A128" s="32" t="s">
        <v>21</v>
      </c>
      <c r="B128" s="129" t="s">
        <v>453</v>
      </c>
      <c r="C128" s="311">
        <f>+C93+C114</f>
        <v>0</v>
      </c>
    </row>
    <row r="129" spans="1:11" ht="12" customHeight="1" thickBot="1">
      <c r="A129" s="32" t="s">
        <v>22</v>
      </c>
      <c r="B129" s="129" t="s">
        <v>454</v>
      </c>
      <c r="C129" s="311">
        <f>+C130+C131+C132</f>
        <v>0</v>
      </c>
    </row>
    <row r="130" spans="1:11" s="101" customFormat="1" ht="12" customHeight="1">
      <c r="A130" s="459" t="s">
        <v>271</v>
      </c>
      <c r="B130" s="9" t="s">
        <v>522</v>
      </c>
      <c r="C130" s="278"/>
    </row>
    <row r="131" spans="1:11" ht="12" customHeight="1">
      <c r="A131" s="459" t="s">
        <v>272</v>
      </c>
      <c r="B131" s="9" t="s">
        <v>462</v>
      </c>
      <c r="C131" s="278"/>
    </row>
    <row r="132" spans="1:11" ht="12" customHeight="1" thickBot="1">
      <c r="A132" s="468" t="s">
        <v>273</v>
      </c>
      <c r="B132" s="7" t="s">
        <v>521</v>
      </c>
      <c r="C132" s="278"/>
    </row>
    <row r="133" spans="1:11" ht="12" customHeight="1" thickBot="1">
      <c r="A133" s="32" t="s">
        <v>23</v>
      </c>
      <c r="B133" s="129" t="s">
        <v>455</v>
      </c>
      <c r="C133" s="311">
        <f>+C134+C135+C136+C137+C138+C139</f>
        <v>0</v>
      </c>
    </row>
    <row r="134" spans="1:11" ht="12" customHeight="1">
      <c r="A134" s="459" t="s">
        <v>92</v>
      </c>
      <c r="B134" s="9" t="s">
        <v>464</v>
      </c>
      <c r="C134" s="278"/>
    </row>
    <row r="135" spans="1:11" ht="12" customHeight="1">
      <c r="A135" s="459" t="s">
        <v>93</v>
      </c>
      <c r="B135" s="9" t="s">
        <v>456</v>
      </c>
      <c r="C135" s="278"/>
    </row>
    <row r="136" spans="1:11" ht="12" customHeight="1">
      <c r="A136" s="459" t="s">
        <v>94</v>
      </c>
      <c r="B136" s="9" t="s">
        <v>457</v>
      </c>
      <c r="C136" s="278"/>
    </row>
    <row r="137" spans="1:11" ht="12" customHeight="1">
      <c r="A137" s="459" t="s">
        <v>176</v>
      </c>
      <c r="B137" s="9" t="s">
        <v>520</v>
      </c>
      <c r="C137" s="278"/>
    </row>
    <row r="138" spans="1:11" ht="12" customHeight="1">
      <c r="A138" s="459" t="s">
        <v>177</v>
      </c>
      <c r="B138" s="9" t="s">
        <v>459</v>
      </c>
      <c r="C138" s="278"/>
    </row>
    <row r="139" spans="1:11" s="101" customFormat="1" ht="12" customHeight="1" thickBot="1">
      <c r="A139" s="468" t="s">
        <v>178</v>
      </c>
      <c r="B139" s="7" t="s">
        <v>460</v>
      </c>
      <c r="C139" s="278"/>
    </row>
    <row r="140" spans="1:11" ht="12" customHeight="1" thickBot="1">
      <c r="A140" s="32" t="s">
        <v>24</v>
      </c>
      <c r="B140" s="129" t="s">
        <v>548</v>
      </c>
      <c r="C140" s="317">
        <f>+C141+C142+C144+C145+C143</f>
        <v>0</v>
      </c>
      <c r="K140" s="260"/>
    </row>
    <row r="141" spans="1:11">
      <c r="A141" s="459" t="s">
        <v>95</v>
      </c>
      <c r="B141" s="9" t="s">
        <v>374</v>
      </c>
      <c r="C141" s="278"/>
    </row>
    <row r="142" spans="1:11" ht="12" customHeight="1">
      <c r="A142" s="459" t="s">
        <v>96</v>
      </c>
      <c r="B142" s="9" t="s">
        <v>375</v>
      </c>
      <c r="C142" s="278"/>
    </row>
    <row r="143" spans="1:11" s="101" customFormat="1" ht="12" customHeight="1">
      <c r="A143" s="459" t="s">
        <v>291</v>
      </c>
      <c r="B143" s="9" t="s">
        <v>547</v>
      </c>
      <c r="C143" s="278"/>
    </row>
    <row r="144" spans="1:11" s="101" customFormat="1" ht="12" customHeight="1">
      <c r="A144" s="459" t="s">
        <v>292</v>
      </c>
      <c r="B144" s="9" t="s">
        <v>469</v>
      </c>
      <c r="C144" s="278"/>
    </row>
    <row r="145" spans="1:3" s="101" customFormat="1" ht="12" customHeight="1" thickBot="1">
      <c r="A145" s="468" t="s">
        <v>293</v>
      </c>
      <c r="B145" s="7" t="s">
        <v>394</v>
      </c>
      <c r="C145" s="278"/>
    </row>
    <row r="146" spans="1:3" s="101" customFormat="1" ht="12" customHeight="1" thickBot="1">
      <c r="A146" s="32" t="s">
        <v>25</v>
      </c>
      <c r="B146" s="129" t="s">
        <v>470</v>
      </c>
      <c r="C146" s="320">
        <f>+C147+C148+C149+C150+C151</f>
        <v>0</v>
      </c>
    </row>
    <row r="147" spans="1:3" s="101" customFormat="1" ht="12" customHeight="1">
      <c r="A147" s="459" t="s">
        <v>97</v>
      </c>
      <c r="B147" s="9" t="s">
        <v>465</v>
      </c>
      <c r="C147" s="278"/>
    </row>
    <row r="148" spans="1:3" s="101" customFormat="1" ht="12" customHeight="1">
      <c r="A148" s="459" t="s">
        <v>98</v>
      </c>
      <c r="B148" s="9" t="s">
        <v>472</v>
      </c>
      <c r="C148" s="278"/>
    </row>
    <row r="149" spans="1:3" s="101" customFormat="1" ht="12" customHeight="1">
      <c r="A149" s="459" t="s">
        <v>303</v>
      </c>
      <c r="B149" s="9" t="s">
        <v>467</v>
      </c>
      <c r="C149" s="278"/>
    </row>
    <row r="150" spans="1:3" ht="12.75" customHeight="1">
      <c r="A150" s="459" t="s">
        <v>304</v>
      </c>
      <c r="B150" s="9" t="s">
        <v>523</v>
      </c>
      <c r="C150" s="278"/>
    </row>
    <row r="151" spans="1:3" ht="12.75" customHeight="1" thickBot="1">
      <c r="A151" s="468" t="s">
        <v>471</v>
      </c>
      <c r="B151" s="7" t="s">
        <v>474</v>
      </c>
      <c r="C151" s="280"/>
    </row>
    <row r="152" spans="1:3" ht="12.75" customHeight="1" thickBot="1">
      <c r="A152" s="515" t="s">
        <v>26</v>
      </c>
      <c r="B152" s="129" t="s">
        <v>475</v>
      </c>
      <c r="C152" s="320"/>
    </row>
    <row r="153" spans="1:3" ht="12" customHeight="1" thickBot="1">
      <c r="A153" s="515" t="s">
        <v>27</v>
      </c>
      <c r="B153" s="129" t="s">
        <v>476</v>
      </c>
      <c r="C153" s="320"/>
    </row>
    <row r="154" spans="1:3" ht="15" customHeight="1" thickBot="1">
      <c r="A154" s="32" t="s">
        <v>28</v>
      </c>
      <c r="B154" s="129" t="s">
        <v>478</v>
      </c>
      <c r="C154" s="450">
        <f>+C129+C133+C140+C146+C152+C153</f>
        <v>0</v>
      </c>
    </row>
    <row r="155" spans="1:3" ht="13.5" thickBot="1">
      <c r="A155" s="470" t="s">
        <v>29</v>
      </c>
      <c r="B155" s="402" t="s">
        <v>477</v>
      </c>
      <c r="C155" s="450">
        <f>+C128+C154</f>
        <v>0</v>
      </c>
    </row>
    <row r="156" spans="1:3" ht="15" customHeight="1" thickBot="1">
      <c r="A156" s="410"/>
      <c r="B156" s="411"/>
      <c r="C156" s="412"/>
    </row>
    <row r="157" spans="1:3" ht="14.25" customHeight="1" thickBot="1">
      <c r="A157" s="258" t="s">
        <v>524</v>
      </c>
      <c r="B157" s="259"/>
      <c r="C157" s="126"/>
    </row>
    <row r="158" spans="1:3" ht="13.5" thickBot="1">
      <c r="A158" s="258" t="s">
        <v>206</v>
      </c>
      <c r="B158" s="259"/>
      <c r="C158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73" zoomScale="130" zoomScaleNormal="130" zoomScaleSheetLayoutView="85" workbookViewId="0">
      <selection activeCell="C2" sqref="C2"/>
    </sheetView>
  </sheetViews>
  <sheetFormatPr defaultRowHeight="12.75"/>
  <cols>
    <col min="1" max="1" width="19.5" style="413" customWidth="1"/>
    <col min="2" max="2" width="72" style="414" customWidth="1"/>
    <col min="3" max="3" width="25" style="415" customWidth="1"/>
    <col min="4" max="16384" width="9.33203125" style="3"/>
  </cols>
  <sheetData>
    <row r="1" spans="1:3" s="2" customFormat="1" ht="16.5" customHeight="1" thickBot="1">
      <c r="A1" s="235"/>
      <c r="B1" s="237"/>
      <c r="C1" s="585" t="str">
        <f>+CONCATENATE("9.1.3. melléklet a 4/",LEFT(ÖSSZEFÜGGÉSEK!A5,4),". (III.26.) önkormányzati rendelethez")</f>
        <v>9.1.3. melléklet a 4/2018. (III.26.) önkormányzati rendelethez</v>
      </c>
    </row>
    <row r="2" spans="1:3" s="97" customFormat="1" ht="21" customHeight="1">
      <c r="A2" s="430" t="s">
        <v>62</v>
      </c>
      <c r="B2" s="372" t="s">
        <v>228</v>
      </c>
      <c r="C2" s="374" t="s">
        <v>55</v>
      </c>
    </row>
    <row r="3" spans="1:3" s="97" customFormat="1" ht="16.5" thickBot="1">
      <c r="A3" s="238" t="s">
        <v>203</v>
      </c>
      <c r="B3" s="373" t="s">
        <v>535</v>
      </c>
      <c r="C3" s="514" t="s">
        <v>436</v>
      </c>
    </row>
    <row r="4" spans="1:3" s="98" customFormat="1" ht="15.95" customHeight="1" thickBot="1">
      <c r="A4" s="239"/>
      <c r="B4" s="239"/>
      <c r="C4" s="240" t="str">
        <f>'9.1.2. sz. mell '!C4</f>
        <v>Forintban!</v>
      </c>
    </row>
    <row r="5" spans="1:3" ht="13.5" thickBot="1">
      <c r="A5" s="431" t="s">
        <v>205</v>
      </c>
      <c r="B5" s="241" t="s">
        <v>570</v>
      </c>
      <c r="C5" s="375" t="s">
        <v>56</v>
      </c>
    </row>
    <row r="6" spans="1:3" s="71" customFormat="1" ht="12.95" customHeight="1" thickBot="1">
      <c r="A6" s="204"/>
      <c r="B6" s="205" t="s">
        <v>498</v>
      </c>
      <c r="C6" s="206" t="s">
        <v>499</v>
      </c>
    </row>
    <row r="7" spans="1:3" s="71" customFormat="1" ht="15.95" customHeight="1" thickBot="1">
      <c r="A7" s="243"/>
      <c r="B7" s="244" t="s">
        <v>57</v>
      </c>
      <c r="C7" s="376"/>
    </row>
    <row r="8" spans="1:3" s="71" customFormat="1" ht="12" customHeight="1" thickBot="1">
      <c r="A8" s="32" t="s">
        <v>19</v>
      </c>
      <c r="B8" s="21" t="s">
        <v>255</v>
      </c>
      <c r="C8" s="311">
        <f>+C9+C10+C11+C12+C13+C14</f>
        <v>0</v>
      </c>
    </row>
    <row r="9" spans="1:3" s="99" customFormat="1" ht="12" customHeight="1">
      <c r="A9" s="459" t="s">
        <v>99</v>
      </c>
      <c r="B9" s="440" t="s">
        <v>256</v>
      </c>
      <c r="C9" s="314"/>
    </row>
    <row r="10" spans="1:3" s="100" customFormat="1" ht="12" customHeight="1">
      <c r="A10" s="460" t="s">
        <v>100</v>
      </c>
      <c r="B10" s="441" t="s">
        <v>257</v>
      </c>
      <c r="C10" s="313"/>
    </row>
    <row r="11" spans="1:3" s="100" customFormat="1" ht="12" customHeight="1">
      <c r="A11" s="460" t="s">
        <v>101</v>
      </c>
      <c r="B11" s="441" t="s">
        <v>557</v>
      </c>
      <c r="C11" s="313"/>
    </row>
    <row r="12" spans="1:3" s="100" customFormat="1" ht="12" customHeight="1">
      <c r="A12" s="460" t="s">
        <v>102</v>
      </c>
      <c r="B12" s="441" t="s">
        <v>259</v>
      </c>
      <c r="C12" s="313"/>
    </row>
    <row r="13" spans="1:3" s="100" customFormat="1" ht="12" customHeight="1">
      <c r="A13" s="460" t="s">
        <v>149</v>
      </c>
      <c r="B13" s="441" t="s">
        <v>511</v>
      </c>
      <c r="C13" s="313"/>
    </row>
    <row r="14" spans="1:3" s="99" customFormat="1" ht="12" customHeight="1" thickBot="1">
      <c r="A14" s="461" t="s">
        <v>103</v>
      </c>
      <c r="B14" s="442" t="s">
        <v>438</v>
      </c>
      <c r="C14" s="313"/>
    </row>
    <row r="15" spans="1:3" s="99" customFormat="1" ht="12" customHeight="1" thickBot="1">
      <c r="A15" s="32" t="s">
        <v>20</v>
      </c>
      <c r="B15" s="306" t="s">
        <v>260</v>
      </c>
      <c r="C15" s="311">
        <f>+C16+C17+C18+C19+C20</f>
        <v>0</v>
      </c>
    </row>
    <row r="16" spans="1:3" s="99" customFormat="1" ht="12" customHeight="1">
      <c r="A16" s="459" t="s">
        <v>105</v>
      </c>
      <c r="B16" s="440" t="s">
        <v>261</v>
      </c>
      <c r="C16" s="314"/>
    </row>
    <row r="17" spans="1:3" s="99" customFormat="1" ht="12" customHeight="1">
      <c r="A17" s="460" t="s">
        <v>106</v>
      </c>
      <c r="B17" s="441" t="s">
        <v>262</v>
      </c>
      <c r="C17" s="313"/>
    </row>
    <row r="18" spans="1:3" s="99" customFormat="1" ht="12" customHeight="1">
      <c r="A18" s="460" t="s">
        <v>107</v>
      </c>
      <c r="B18" s="441" t="s">
        <v>427</v>
      </c>
      <c r="C18" s="313"/>
    </row>
    <row r="19" spans="1:3" s="99" customFormat="1" ht="12" customHeight="1">
      <c r="A19" s="460" t="s">
        <v>108</v>
      </c>
      <c r="B19" s="441" t="s">
        <v>428</v>
      </c>
      <c r="C19" s="313"/>
    </row>
    <row r="20" spans="1:3" s="99" customFormat="1" ht="12" customHeight="1">
      <c r="A20" s="460" t="s">
        <v>109</v>
      </c>
      <c r="B20" s="441" t="s">
        <v>263</v>
      </c>
      <c r="C20" s="313"/>
    </row>
    <row r="21" spans="1:3" s="100" customFormat="1" ht="12" customHeight="1" thickBot="1">
      <c r="A21" s="461" t="s">
        <v>118</v>
      </c>
      <c r="B21" s="442" t="s">
        <v>264</v>
      </c>
      <c r="C21" s="315"/>
    </row>
    <row r="22" spans="1:3" s="100" customFormat="1" ht="12" customHeight="1" thickBot="1">
      <c r="A22" s="32" t="s">
        <v>21</v>
      </c>
      <c r="B22" s="21" t="s">
        <v>265</v>
      </c>
      <c r="C22" s="311">
        <f>+C23+C24+C25+C26+C27</f>
        <v>0</v>
      </c>
    </row>
    <row r="23" spans="1:3" s="100" customFormat="1" ht="12" customHeight="1">
      <c r="A23" s="459" t="s">
        <v>88</v>
      </c>
      <c r="B23" s="440" t="s">
        <v>266</v>
      </c>
      <c r="C23" s="314"/>
    </row>
    <row r="24" spans="1:3" s="99" customFormat="1" ht="12" customHeight="1">
      <c r="A24" s="460" t="s">
        <v>89</v>
      </c>
      <c r="B24" s="441" t="s">
        <v>267</v>
      </c>
      <c r="C24" s="313"/>
    </row>
    <row r="25" spans="1:3" s="100" customFormat="1" ht="12" customHeight="1">
      <c r="A25" s="460" t="s">
        <v>90</v>
      </c>
      <c r="B25" s="441" t="s">
        <v>429</v>
      </c>
      <c r="C25" s="313"/>
    </row>
    <row r="26" spans="1:3" s="100" customFormat="1" ht="12" customHeight="1">
      <c r="A26" s="460" t="s">
        <v>91</v>
      </c>
      <c r="B26" s="441" t="s">
        <v>430</v>
      </c>
      <c r="C26" s="313"/>
    </row>
    <row r="27" spans="1:3" s="100" customFormat="1" ht="12" customHeight="1">
      <c r="A27" s="460" t="s">
        <v>172</v>
      </c>
      <c r="B27" s="441" t="s">
        <v>268</v>
      </c>
      <c r="C27" s="313"/>
    </row>
    <row r="28" spans="1:3" s="100" customFormat="1" ht="12" customHeight="1" thickBot="1">
      <c r="A28" s="461" t="s">
        <v>173</v>
      </c>
      <c r="B28" s="442" t="s">
        <v>269</v>
      </c>
      <c r="C28" s="315"/>
    </row>
    <row r="29" spans="1:3" s="100" customFormat="1" ht="12" customHeight="1" thickBot="1">
      <c r="A29" s="32" t="s">
        <v>174</v>
      </c>
      <c r="B29" s="21" t="s">
        <v>270</v>
      </c>
      <c r="C29" s="317">
        <f>SUM(C30:C36)</f>
        <v>0</v>
      </c>
    </row>
    <row r="30" spans="1:3" s="100" customFormat="1" ht="12" customHeight="1">
      <c r="A30" s="459" t="s">
        <v>271</v>
      </c>
      <c r="B30" s="440" t="s">
        <v>562</v>
      </c>
      <c r="C30" s="314"/>
    </row>
    <row r="31" spans="1:3" s="100" customFormat="1" ht="12" customHeight="1">
      <c r="A31" s="460" t="s">
        <v>272</v>
      </c>
      <c r="B31" s="441" t="s">
        <v>563</v>
      </c>
      <c r="C31" s="313"/>
    </row>
    <row r="32" spans="1:3" s="100" customFormat="1" ht="12" customHeight="1">
      <c r="A32" s="460" t="s">
        <v>273</v>
      </c>
      <c r="B32" s="441" t="s">
        <v>564</v>
      </c>
      <c r="C32" s="313"/>
    </row>
    <row r="33" spans="1:3" s="100" customFormat="1" ht="12" customHeight="1">
      <c r="A33" s="460" t="s">
        <v>274</v>
      </c>
      <c r="B33" s="441" t="s">
        <v>565</v>
      </c>
      <c r="C33" s="313"/>
    </row>
    <row r="34" spans="1:3" s="100" customFormat="1" ht="12" customHeight="1">
      <c r="A34" s="460" t="s">
        <v>559</v>
      </c>
      <c r="B34" s="441" t="s">
        <v>275</v>
      </c>
      <c r="C34" s="313"/>
    </row>
    <row r="35" spans="1:3" s="100" customFormat="1" ht="12" customHeight="1">
      <c r="A35" s="460" t="s">
        <v>560</v>
      </c>
      <c r="B35" s="441" t="s">
        <v>276</v>
      </c>
      <c r="C35" s="313"/>
    </row>
    <row r="36" spans="1:3" s="100" customFormat="1" ht="12" customHeight="1" thickBot="1">
      <c r="A36" s="461" t="s">
        <v>561</v>
      </c>
      <c r="B36" s="539" t="s">
        <v>277</v>
      </c>
      <c r="C36" s="315"/>
    </row>
    <row r="37" spans="1:3" s="100" customFormat="1" ht="12" customHeight="1" thickBot="1">
      <c r="A37" s="32" t="s">
        <v>23</v>
      </c>
      <c r="B37" s="21" t="s">
        <v>439</v>
      </c>
      <c r="C37" s="311">
        <f>SUM(C38:C48)</f>
        <v>0</v>
      </c>
    </row>
    <row r="38" spans="1:3" s="100" customFormat="1" ht="12" customHeight="1">
      <c r="A38" s="459" t="s">
        <v>92</v>
      </c>
      <c r="B38" s="440" t="s">
        <v>280</v>
      </c>
      <c r="C38" s="314"/>
    </row>
    <row r="39" spans="1:3" s="100" customFormat="1" ht="12" customHeight="1">
      <c r="A39" s="460" t="s">
        <v>93</v>
      </c>
      <c r="B39" s="441" t="s">
        <v>281</v>
      </c>
      <c r="C39" s="313"/>
    </row>
    <row r="40" spans="1:3" s="100" customFormat="1" ht="12" customHeight="1">
      <c r="A40" s="460" t="s">
        <v>94</v>
      </c>
      <c r="B40" s="441" t="s">
        <v>282</v>
      </c>
      <c r="C40" s="313"/>
    </row>
    <row r="41" spans="1:3" s="100" customFormat="1" ht="12" customHeight="1">
      <c r="A41" s="460" t="s">
        <v>176</v>
      </c>
      <c r="B41" s="441" t="s">
        <v>283</v>
      </c>
      <c r="C41" s="313"/>
    </row>
    <row r="42" spans="1:3" s="100" customFormat="1" ht="12" customHeight="1">
      <c r="A42" s="460" t="s">
        <v>177</v>
      </c>
      <c r="B42" s="441" t="s">
        <v>284</v>
      </c>
      <c r="C42" s="313"/>
    </row>
    <row r="43" spans="1:3" s="100" customFormat="1" ht="12" customHeight="1">
      <c r="A43" s="460" t="s">
        <v>178</v>
      </c>
      <c r="B43" s="441" t="s">
        <v>285</v>
      </c>
      <c r="C43" s="313"/>
    </row>
    <row r="44" spans="1:3" s="100" customFormat="1" ht="12" customHeight="1">
      <c r="A44" s="460" t="s">
        <v>179</v>
      </c>
      <c r="B44" s="441" t="s">
        <v>286</v>
      </c>
      <c r="C44" s="313"/>
    </row>
    <row r="45" spans="1:3" s="100" customFormat="1" ht="12" customHeight="1">
      <c r="A45" s="460" t="s">
        <v>180</v>
      </c>
      <c r="B45" s="441" t="s">
        <v>566</v>
      </c>
      <c r="C45" s="313"/>
    </row>
    <row r="46" spans="1:3" s="100" customFormat="1" ht="12" customHeight="1">
      <c r="A46" s="460" t="s">
        <v>278</v>
      </c>
      <c r="B46" s="441" t="s">
        <v>288</v>
      </c>
      <c r="C46" s="316"/>
    </row>
    <row r="47" spans="1:3" s="100" customFormat="1" ht="12" customHeight="1">
      <c r="A47" s="461" t="s">
        <v>279</v>
      </c>
      <c r="B47" s="442" t="s">
        <v>441</v>
      </c>
      <c r="C47" s="426"/>
    </row>
    <row r="48" spans="1:3" s="100" customFormat="1" ht="12" customHeight="1" thickBot="1">
      <c r="A48" s="461" t="s">
        <v>440</v>
      </c>
      <c r="B48" s="442" t="s">
        <v>289</v>
      </c>
      <c r="C48" s="426"/>
    </row>
    <row r="49" spans="1:3" s="100" customFormat="1" ht="12" customHeight="1" thickBot="1">
      <c r="A49" s="32" t="s">
        <v>24</v>
      </c>
      <c r="B49" s="21" t="s">
        <v>290</v>
      </c>
      <c r="C49" s="311">
        <f>SUM(C50:C54)</f>
        <v>0</v>
      </c>
    </row>
    <row r="50" spans="1:3" s="100" customFormat="1" ht="12" customHeight="1">
      <c r="A50" s="459" t="s">
        <v>95</v>
      </c>
      <c r="B50" s="440" t="s">
        <v>294</v>
      </c>
      <c r="C50" s="484"/>
    </row>
    <row r="51" spans="1:3" s="100" customFormat="1" ht="12" customHeight="1">
      <c r="A51" s="460" t="s">
        <v>96</v>
      </c>
      <c r="B51" s="441" t="s">
        <v>295</v>
      </c>
      <c r="C51" s="316"/>
    </row>
    <row r="52" spans="1:3" s="100" customFormat="1" ht="12" customHeight="1">
      <c r="A52" s="460" t="s">
        <v>291</v>
      </c>
      <c r="B52" s="441" t="s">
        <v>296</v>
      </c>
      <c r="C52" s="316"/>
    </row>
    <row r="53" spans="1:3" s="100" customFormat="1" ht="12" customHeight="1">
      <c r="A53" s="460" t="s">
        <v>292</v>
      </c>
      <c r="B53" s="441" t="s">
        <v>297</v>
      </c>
      <c r="C53" s="316"/>
    </row>
    <row r="54" spans="1:3" s="100" customFormat="1" ht="12" customHeight="1" thickBot="1">
      <c r="A54" s="461" t="s">
        <v>293</v>
      </c>
      <c r="B54" s="539" t="s">
        <v>298</v>
      </c>
      <c r="C54" s="426"/>
    </row>
    <row r="55" spans="1:3" s="100" customFormat="1" ht="12" customHeight="1" thickBot="1">
      <c r="A55" s="32" t="s">
        <v>181</v>
      </c>
      <c r="B55" s="21" t="s">
        <v>299</v>
      </c>
      <c r="C55" s="311">
        <f>SUM(C56:C58)</f>
        <v>0</v>
      </c>
    </row>
    <row r="56" spans="1:3" s="100" customFormat="1" ht="12" customHeight="1">
      <c r="A56" s="459" t="s">
        <v>97</v>
      </c>
      <c r="B56" s="440" t="s">
        <v>300</v>
      </c>
      <c r="C56" s="314"/>
    </row>
    <row r="57" spans="1:3" s="100" customFormat="1" ht="12" customHeight="1">
      <c r="A57" s="460" t="s">
        <v>98</v>
      </c>
      <c r="B57" s="441" t="s">
        <v>431</v>
      </c>
      <c r="C57" s="313"/>
    </row>
    <row r="58" spans="1:3" s="100" customFormat="1" ht="12" customHeight="1">
      <c r="A58" s="460" t="s">
        <v>303</v>
      </c>
      <c r="B58" s="441" t="s">
        <v>301</v>
      </c>
      <c r="C58" s="313"/>
    </row>
    <row r="59" spans="1:3" s="100" customFormat="1" ht="12" customHeight="1" thickBot="1">
      <c r="A59" s="461" t="s">
        <v>304</v>
      </c>
      <c r="B59" s="539" t="s">
        <v>302</v>
      </c>
      <c r="C59" s="315"/>
    </row>
    <row r="60" spans="1:3" s="100" customFormat="1" ht="12" customHeight="1" thickBot="1">
      <c r="A60" s="32" t="s">
        <v>26</v>
      </c>
      <c r="B60" s="306" t="s">
        <v>305</v>
      </c>
      <c r="C60" s="311">
        <f>SUM(C61:C63)</f>
        <v>0</v>
      </c>
    </row>
    <row r="61" spans="1:3" s="100" customFormat="1" ht="12" customHeight="1">
      <c r="A61" s="459" t="s">
        <v>182</v>
      </c>
      <c r="B61" s="440" t="s">
        <v>307</v>
      </c>
      <c r="C61" s="316"/>
    </row>
    <row r="62" spans="1:3" s="100" customFormat="1" ht="12" customHeight="1">
      <c r="A62" s="460" t="s">
        <v>183</v>
      </c>
      <c r="B62" s="441" t="s">
        <v>432</v>
      </c>
      <c r="C62" s="316"/>
    </row>
    <row r="63" spans="1:3" s="100" customFormat="1" ht="12" customHeight="1">
      <c r="A63" s="460" t="s">
        <v>233</v>
      </c>
      <c r="B63" s="441" t="s">
        <v>308</v>
      </c>
      <c r="C63" s="316"/>
    </row>
    <row r="64" spans="1:3" s="100" customFormat="1" ht="12" customHeight="1" thickBot="1">
      <c r="A64" s="461" t="s">
        <v>306</v>
      </c>
      <c r="B64" s="539" t="s">
        <v>309</v>
      </c>
      <c r="C64" s="316"/>
    </row>
    <row r="65" spans="1:3" s="100" customFormat="1" ht="12" customHeight="1" thickBot="1">
      <c r="A65" s="32" t="s">
        <v>27</v>
      </c>
      <c r="B65" s="21" t="s">
        <v>310</v>
      </c>
      <c r="C65" s="317">
        <f>+C8+C15+C22+C29+C37+C49+C55+C60</f>
        <v>0</v>
      </c>
    </row>
    <row r="66" spans="1:3" s="100" customFormat="1" ht="12" customHeight="1" thickBot="1">
      <c r="A66" s="462" t="s">
        <v>398</v>
      </c>
      <c r="B66" s="306" t="s">
        <v>312</v>
      </c>
      <c r="C66" s="311">
        <f>SUM(C67:C69)</f>
        <v>0</v>
      </c>
    </row>
    <row r="67" spans="1:3" s="100" customFormat="1" ht="12" customHeight="1">
      <c r="A67" s="459" t="s">
        <v>340</v>
      </c>
      <c r="B67" s="440" t="s">
        <v>313</v>
      </c>
      <c r="C67" s="316"/>
    </row>
    <row r="68" spans="1:3" s="100" customFormat="1" ht="12" customHeight="1">
      <c r="A68" s="460" t="s">
        <v>349</v>
      </c>
      <c r="B68" s="441" t="s">
        <v>314</v>
      </c>
      <c r="C68" s="316"/>
    </row>
    <row r="69" spans="1:3" s="100" customFormat="1" ht="12" customHeight="1" thickBot="1">
      <c r="A69" s="461" t="s">
        <v>350</v>
      </c>
      <c r="B69" s="543" t="s">
        <v>315</v>
      </c>
      <c r="C69" s="316"/>
    </row>
    <row r="70" spans="1:3" s="100" customFormat="1" ht="12" customHeight="1" thickBot="1">
      <c r="A70" s="462" t="s">
        <v>316</v>
      </c>
      <c r="B70" s="306" t="s">
        <v>317</v>
      </c>
      <c r="C70" s="311">
        <f>SUM(C71:C74)</f>
        <v>0</v>
      </c>
    </row>
    <row r="71" spans="1:3" s="100" customFormat="1" ht="12" customHeight="1">
      <c r="A71" s="459" t="s">
        <v>150</v>
      </c>
      <c r="B71" s="440" t="s">
        <v>318</v>
      </c>
      <c r="C71" s="316"/>
    </row>
    <row r="72" spans="1:3" s="100" customFormat="1" ht="12" customHeight="1">
      <c r="A72" s="460" t="s">
        <v>151</v>
      </c>
      <c r="B72" s="441" t="s">
        <v>579</v>
      </c>
      <c r="C72" s="316"/>
    </row>
    <row r="73" spans="1:3" s="100" customFormat="1" ht="12" customHeight="1">
      <c r="A73" s="460" t="s">
        <v>341</v>
      </c>
      <c r="B73" s="441" t="s">
        <v>319</v>
      </c>
      <c r="C73" s="316"/>
    </row>
    <row r="74" spans="1:3" s="100" customFormat="1" ht="12" customHeight="1" thickBot="1">
      <c r="A74" s="461" t="s">
        <v>342</v>
      </c>
      <c r="B74" s="308" t="s">
        <v>580</v>
      </c>
      <c r="C74" s="316"/>
    </row>
    <row r="75" spans="1:3" s="100" customFormat="1" ht="12" customHeight="1" thickBot="1">
      <c r="A75" s="462" t="s">
        <v>320</v>
      </c>
      <c r="B75" s="306" t="s">
        <v>321</v>
      </c>
      <c r="C75" s="311">
        <f>SUM(C76:C77)</f>
        <v>0</v>
      </c>
    </row>
    <row r="76" spans="1:3" s="100" customFormat="1" ht="12" customHeight="1">
      <c r="A76" s="459" t="s">
        <v>343</v>
      </c>
      <c r="B76" s="440" t="s">
        <v>322</v>
      </c>
      <c r="C76" s="316"/>
    </row>
    <row r="77" spans="1:3" s="100" customFormat="1" ht="12" customHeight="1" thickBot="1">
      <c r="A77" s="461" t="s">
        <v>344</v>
      </c>
      <c r="B77" s="442" t="s">
        <v>323</v>
      </c>
      <c r="C77" s="316"/>
    </row>
    <row r="78" spans="1:3" s="99" customFormat="1" ht="12" customHeight="1" thickBot="1">
      <c r="A78" s="462" t="s">
        <v>324</v>
      </c>
      <c r="B78" s="306" t="s">
        <v>325</v>
      </c>
      <c r="C78" s="311">
        <f>SUM(C79:C81)</f>
        <v>0</v>
      </c>
    </row>
    <row r="79" spans="1:3" s="100" customFormat="1" ht="12" customHeight="1">
      <c r="A79" s="459" t="s">
        <v>345</v>
      </c>
      <c r="B79" s="440" t="s">
        <v>326</v>
      </c>
      <c r="C79" s="316"/>
    </row>
    <row r="80" spans="1:3" s="100" customFormat="1" ht="12" customHeight="1">
      <c r="A80" s="460" t="s">
        <v>346</v>
      </c>
      <c r="B80" s="441" t="s">
        <v>327</v>
      </c>
      <c r="C80" s="316"/>
    </row>
    <row r="81" spans="1:3" s="100" customFormat="1" ht="12" customHeight="1" thickBot="1">
      <c r="A81" s="461" t="s">
        <v>347</v>
      </c>
      <c r="B81" s="442" t="s">
        <v>581</v>
      </c>
      <c r="C81" s="316"/>
    </row>
    <row r="82" spans="1:3" s="100" customFormat="1" ht="12" customHeight="1" thickBot="1">
      <c r="A82" s="462" t="s">
        <v>328</v>
      </c>
      <c r="B82" s="306" t="s">
        <v>348</v>
      </c>
      <c r="C82" s="311">
        <f>SUM(C83:C86)</f>
        <v>0</v>
      </c>
    </row>
    <row r="83" spans="1:3" s="100" customFormat="1" ht="12" customHeight="1">
      <c r="A83" s="463" t="s">
        <v>329</v>
      </c>
      <c r="B83" s="440" t="s">
        <v>330</v>
      </c>
      <c r="C83" s="316"/>
    </row>
    <row r="84" spans="1:3" s="100" customFormat="1" ht="12" customHeight="1">
      <c r="A84" s="464" t="s">
        <v>331</v>
      </c>
      <c r="B84" s="441" t="s">
        <v>332</v>
      </c>
      <c r="C84" s="316"/>
    </row>
    <row r="85" spans="1:3" s="100" customFormat="1" ht="12" customHeight="1">
      <c r="A85" s="464" t="s">
        <v>333</v>
      </c>
      <c r="B85" s="441" t="s">
        <v>334</v>
      </c>
      <c r="C85" s="316"/>
    </row>
    <row r="86" spans="1:3" s="99" customFormat="1" ht="12" customHeight="1" thickBot="1">
      <c r="A86" s="465" t="s">
        <v>335</v>
      </c>
      <c r="B86" s="442" t="s">
        <v>336</v>
      </c>
      <c r="C86" s="316"/>
    </row>
    <row r="87" spans="1:3" s="99" customFormat="1" ht="12" customHeight="1" thickBot="1">
      <c r="A87" s="462" t="s">
        <v>337</v>
      </c>
      <c r="B87" s="306" t="s">
        <v>480</v>
      </c>
      <c r="C87" s="485"/>
    </row>
    <row r="88" spans="1:3" s="99" customFormat="1" ht="12" customHeight="1" thickBot="1">
      <c r="A88" s="462" t="s">
        <v>512</v>
      </c>
      <c r="B88" s="306" t="s">
        <v>338</v>
      </c>
      <c r="C88" s="485"/>
    </row>
    <row r="89" spans="1:3" s="99" customFormat="1" ht="12" customHeight="1" thickBot="1">
      <c r="A89" s="462" t="s">
        <v>513</v>
      </c>
      <c r="B89" s="447" t="s">
        <v>483</v>
      </c>
      <c r="C89" s="317">
        <f>+C66+C70+C75+C78+C82+C88+C87</f>
        <v>0</v>
      </c>
    </row>
    <row r="90" spans="1:3" s="99" customFormat="1" ht="12" customHeight="1" thickBot="1">
      <c r="A90" s="466" t="s">
        <v>514</v>
      </c>
      <c r="B90" s="448" t="s">
        <v>515</v>
      </c>
      <c r="C90" s="317">
        <f>+C65+C89</f>
        <v>0</v>
      </c>
    </row>
    <row r="91" spans="1:3" s="100" customFormat="1" ht="15" customHeight="1" thickBot="1">
      <c r="A91" s="249"/>
      <c r="B91" s="250"/>
      <c r="C91" s="381"/>
    </row>
    <row r="92" spans="1:3" s="71" customFormat="1" ht="16.5" customHeight="1" thickBot="1">
      <c r="A92" s="253"/>
      <c r="B92" s="254" t="s">
        <v>58</v>
      </c>
      <c r="C92" s="383"/>
    </row>
    <row r="93" spans="1:3" s="101" customFormat="1" ht="12" customHeight="1" thickBot="1">
      <c r="A93" s="432" t="s">
        <v>19</v>
      </c>
      <c r="B93" s="28" t="s">
        <v>519</v>
      </c>
      <c r="C93" s="310">
        <f>+C94+C95+C96+C97+C98+C111</f>
        <v>0</v>
      </c>
    </row>
    <row r="94" spans="1:3" ht="12" customHeight="1">
      <c r="A94" s="467" t="s">
        <v>99</v>
      </c>
      <c r="B94" s="10" t="s">
        <v>50</v>
      </c>
      <c r="C94" s="312"/>
    </row>
    <row r="95" spans="1:3" ht="12" customHeight="1">
      <c r="A95" s="460" t="s">
        <v>100</v>
      </c>
      <c r="B95" s="8" t="s">
        <v>184</v>
      </c>
      <c r="C95" s="313"/>
    </row>
    <row r="96" spans="1:3" ht="12" customHeight="1">
      <c r="A96" s="460" t="s">
        <v>101</v>
      </c>
      <c r="B96" s="8" t="s">
        <v>141</v>
      </c>
      <c r="C96" s="315"/>
    </row>
    <row r="97" spans="1:3" ht="12" customHeight="1">
      <c r="A97" s="460" t="s">
        <v>102</v>
      </c>
      <c r="B97" s="11" t="s">
        <v>185</v>
      </c>
      <c r="C97" s="315"/>
    </row>
    <row r="98" spans="1:3" ht="12" customHeight="1">
      <c r="A98" s="460" t="s">
        <v>113</v>
      </c>
      <c r="B98" s="19" t="s">
        <v>186</v>
      </c>
      <c r="C98" s="315"/>
    </row>
    <row r="99" spans="1:3" ht="12" customHeight="1">
      <c r="A99" s="460" t="s">
        <v>103</v>
      </c>
      <c r="B99" s="8" t="s">
        <v>516</v>
      </c>
      <c r="C99" s="315"/>
    </row>
    <row r="100" spans="1:3" ht="12" customHeight="1">
      <c r="A100" s="460" t="s">
        <v>104</v>
      </c>
      <c r="B100" s="148" t="s">
        <v>446</v>
      </c>
      <c r="C100" s="315"/>
    </row>
    <row r="101" spans="1:3" ht="12" customHeight="1">
      <c r="A101" s="460" t="s">
        <v>114</v>
      </c>
      <c r="B101" s="148" t="s">
        <v>445</v>
      </c>
      <c r="C101" s="315"/>
    </row>
    <row r="102" spans="1:3" ht="12" customHeight="1">
      <c r="A102" s="460" t="s">
        <v>115</v>
      </c>
      <c r="B102" s="148" t="s">
        <v>354</v>
      </c>
      <c r="C102" s="315"/>
    </row>
    <row r="103" spans="1:3" ht="12" customHeight="1">
      <c r="A103" s="460" t="s">
        <v>116</v>
      </c>
      <c r="B103" s="149" t="s">
        <v>355</v>
      </c>
      <c r="C103" s="315"/>
    </row>
    <row r="104" spans="1:3" ht="12" customHeight="1">
      <c r="A104" s="460" t="s">
        <v>117</v>
      </c>
      <c r="B104" s="149" t="s">
        <v>356</v>
      </c>
      <c r="C104" s="315"/>
    </row>
    <row r="105" spans="1:3" ht="12" customHeight="1">
      <c r="A105" s="460" t="s">
        <v>119</v>
      </c>
      <c r="B105" s="148" t="s">
        <v>357</v>
      </c>
      <c r="C105" s="315"/>
    </row>
    <row r="106" spans="1:3" ht="12" customHeight="1">
      <c r="A106" s="460" t="s">
        <v>187</v>
      </c>
      <c r="B106" s="148" t="s">
        <v>358</v>
      </c>
      <c r="C106" s="315"/>
    </row>
    <row r="107" spans="1:3" ht="12" customHeight="1">
      <c r="A107" s="460" t="s">
        <v>352</v>
      </c>
      <c r="B107" s="149" t="s">
        <v>359</v>
      </c>
      <c r="C107" s="315"/>
    </row>
    <row r="108" spans="1:3" ht="12" customHeight="1">
      <c r="A108" s="468" t="s">
        <v>353</v>
      </c>
      <c r="B108" s="150" t="s">
        <v>360</v>
      </c>
      <c r="C108" s="315"/>
    </row>
    <row r="109" spans="1:3" ht="12" customHeight="1">
      <c r="A109" s="460" t="s">
        <v>443</v>
      </c>
      <c r="B109" s="150" t="s">
        <v>361</v>
      </c>
      <c r="C109" s="315"/>
    </row>
    <row r="110" spans="1:3" ht="12" customHeight="1">
      <c r="A110" s="460" t="s">
        <v>444</v>
      </c>
      <c r="B110" s="149" t="s">
        <v>362</v>
      </c>
      <c r="C110" s="313"/>
    </row>
    <row r="111" spans="1:3" ht="12" customHeight="1">
      <c r="A111" s="460" t="s">
        <v>448</v>
      </c>
      <c r="B111" s="11" t="s">
        <v>51</v>
      </c>
      <c r="C111" s="313"/>
    </row>
    <row r="112" spans="1:3" ht="12" customHeight="1">
      <c r="A112" s="461" t="s">
        <v>449</v>
      </c>
      <c r="B112" s="8" t="s">
        <v>517</v>
      </c>
      <c r="C112" s="315"/>
    </row>
    <row r="113" spans="1:3" ht="12" customHeight="1" thickBot="1">
      <c r="A113" s="469" t="s">
        <v>450</v>
      </c>
      <c r="B113" s="151" t="s">
        <v>518</v>
      </c>
      <c r="C113" s="319"/>
    </row>
    <row r="114" spans="1:3" ht="12" customHeight="1" thickBot="1">
      <c r="A114" s="32" t="s">
        <v>20</v>
      </c>
      <c r="B114" s="27" t="s">
        <v>363</v>
      </c>
      <c r="C114" s="311">
        <f>+C115+C117+C119</f>
        <v>0</v>
      </c>
    </row>
    <row r="115" spans="1:3" ht="12" customHeight="1">
      <c r="A115" s="459" t="s">
        <v>105</v>
      </c>
      <c r="B115" s="8" t="s">
        <v>232</v>
      </c>
      <c r="C115" s="314"/>
    </row>
    <row r="116" spans="1:3" ht="12" customHeight="1">
      <c r="A116" s="459" t="s">
        <v>106</v>
      </c>
      <c r="B116" s="12" t="s">
        <v>367</v>
      </c>
      <c r="C116" s="314"/>
    </row>
    <row r="117" spans="1:3" ht="12" customHeight="1">
      <c r="A117" s="459" t="s">
        <v>107</v>
      </c>
      <c r="B117" s="12" t="s">
        <v>188</v>
      </c>
      <c r="C117" s="313"/>
    </row>
    <row r="118" spans="1:3" ht="12" customHeight="1">
      <c r="A118" s="459" t="s">
        <v>108</v>
      </c>
      <c r="B118" s="12" t="s">
        <v>368</v>
      </c>
      <c r="C118" s="278"/>
    </row>
    <row r="119" spans="1:3" ht="12" customHeight="1">
      <c r="A119" s="459" t="s">
        <v>109</v>
      </c>
      <c r="B119" s="308" t="s">
        <v>234</v>
      </c>
      <c r="C119" s="278"/>
    </row>
    <row r="120" spans="1:3" ht="12" customHeight="1">
      <c r="A120" s="459" t="s">
        <v>118</v>
      </c>
      <c r="B120" s="307" t="s">
        <v>433</v>
      </c>
      <c r="C120" s="278"/>
    </row>
    <row r="121" spans="1:3" ht="12" customHeight="1">
      <c r="A121" s="459" t="s">
        <v>120</v>
      </c>
      <c r="B121" s="436" t="s">
        <v>373</v>
      </c>
      <c r="C121" s="278"/>
    </row>
    <row r="122" spans="1:3" ht="12" customHeight="1">
      <c r="A122" s="459" t="s">
        <v>189</v>
      </c>
      <c r="B122" s="149" t="s">
        <v>356</v>
      </c>
      <c r="C122" s="278"/>
    </row>
    <row r="123" spans="1:3" ht="12" customHeight="1">
      <c r="A123" s="459" t="s">
        <v>190</v>
      </c>
      <c r="B123" s="149" t="s">
        <v>372</v>
      </c>
      <c r="C123" s="278"/>
    </row>
    <row r="124" spans="1:3" ht="12" customHeight="1">
      <c r="A124" s="459" t="s">
        <v>191</v>
      </c>
      <c r="B124" s="149" t="s">
        <v>371</v>
      </c>
      <c r="C124" s="278"/>
    </row>
    <row r="125" spans="1:3" ht="12" customHeight="1">
      <c r="A125" s="459" t="s">
        <v>364</v>
      </c>
      <c r="B125" s="149" t="s">
        <v>359</v>
      </c>
      <c r="C125" s="278"/>
    </row>
    <row r="126" spans="1:3" ht="12" customHeight="1">
      <c r="A126" s="459" t="s">
        <v>365</v>
      </c>
      <c r="B126" s="149" t="s">
        <v>370</v>
      </c>
      <c r="C126" s="278"/>
    </row>
    <row r="127" spans="1:3" ht="12" customHeight="1" thickBot="1">
      <c r="A127" s="468" t="s">
        <v>366</v>
      </c>
      <c r="B127" s="149" t="s">
        <v>369</v>
      </c>
      <c r="C127" s="280"/>
    </row>
    <row r="128" spans="1:3" ht="12" customHeight="1" thickBot="1">
      <c r="A128" s="32" t="s">
        <v>21</v>
      </c>
      <c r="B128" s="129" t="s">
        <v>453</v>
      </c>
      <c r="C128" s="311">
        <f>+C93+C114</f>
        <v>0</v>
      </c>
    </row>
    <row r="129" spans="1:11" ht="12" customHeight="1" thickBot="1">
      <c r="A129" s="32" t="s">
        <v>22</v>
      </c>
      <c r="B129" s="129" t="s">
        <v>454</v>
      </c>
      <c r="C129" s="311">
        <f>+C130+C131+C132</f>
        <v>0</v>
      </c>
    </row>
    <row r="130" spans="1:11" s="101" customFormat="1" ht="12" customHeight="1">
      <c r="A130" s="459" t="s">
        <v>271</v>
      </c>
      <c r="B130" s="9" t="s">
        <v>522</v>
      </c>
      <c r="C130" s="278"/>
    </row>
    <row r="131" spans="1:11" ht="12" customHeight="1">
      <c r="A131" s="459" t="s">
        <v>272</v>
      </c>
      <c r="B131" s="9" t="s">
        <v>462</v>
      </c>
      <c r="C131" s="278"/>
    </row>
    <row r="132" spans="1:11" ht="12" customHeight="1" thickBot="1">
      <c r="A132" s="468" t="s">
        <v>273</v>
      </c>
      <c r="B132" s="7" t="s">
        <v>521</v>
      </c>
      <c r="C132" s="278"/>
    </row>
    <row r="133" spans="1:11" ht="12" customHeight="1" thickBot="1">
      <c r="A133" s="32" t="s">
        <v>23</v>
      </c>
      <c r="B133" s="129" t="s">
        <v>455</v>
      </c>
      <c r="C133" s="311">
        <f>+C134+C135+C136+C137+C138+C139</f>
        <v>0</v>
      </c>
    </row>
    <row r="134" spans="1:11" ht="12" customHeight="1">
      <c r="A134" s="459" t="s">
        <v>92</v>
      </c>
      <c r="B134" s="9" t="s">
        <v>464</v>
      </c>
      <c r="C134" s="278"/>
    </row>
    <row r="135" spans="1:11" ht="12" customHeight="1">
      <c r="A135" s="459" t="s">
        <v>93</v>
      </c>
      <c r="B135" s="9" t="s">
        <v>456</v>
      </c>
      <c r="C135" s="278"/>
    </row>
    <row r="136" spans="1:11" ht="12" customHeight="1">
      <c r="A136" s="459" t="s">
        <v>94</v>
      </c>
      <c r="B136" s="9" t="s">
        <v>457</v>
      </c>
      <c r="C136" s="278"/>
    </row>
    <row r="137" spans="1:11" ht="12" customHeight="1">
      <c r="A137" s="459" t="s">
        <v>176</v>
      </c>
      <c r="B137" s="9" t="s">
        <v>520</v>
      </c>
      <c r="C137" s="278"/>
    </row>
    <row r="138" spans="1:11" ht="12" customHeight="1">
      <c r="A138" s="459" t="s">
        <v>177</v>
      </c>
      <c r="B138" s="9" t="s">
        <v>459</v>
      </c>
      <c r="C138" s="278"/>
    </row>
    <row r="139" spans="1:11" s="101" customFormat="1" ht="12" customHeight="1" thickBot="1">
      <c r="A139" s="468" t="s">
        <v>178</v>
      </c>
      <c r="B139" s="7" t="s">
        <v>460</v>
      </c>
      <c r="C139" s="278"/>
    </row>
    <row r="140" spans="1:11" ht="12" customHeight="1" thickBot="1">
      <c r="A140" s="32" t="s">
        <v>24</v>
      </c>
      <c r="B140" s="129" t="s">
        <v>548</v>
      </c>
      <c r="C140" s="317">
        <f>+C141+C142+C144+C145+C143</f>
        <v>0</v>
      </c>
      <c r="K140" s="260"/>
    </row>
    <row r="141" spans="1:11">
      <c r="A141" s="459" t="s">
        <v>95</v>
      </c>
      <c r="B141" s="9" t="s">
        <v>374</v>
      </c>
      <c r="C141" s="278"/>
    </row>
    <row r="142" spans="1:11" ht="12" customHeight="1">
      <c r="A142" s="459" t="s">
        <v>96</v>
      </c>
      <c r="B142" s="9" t="s">
        <v>375</v>
      </c>
      <c r="C142" s="278"/>
    </row>
    <row r="143" spans="1:11" s="101" customFormat="1" ht="12" customHeight="1">
      <c r="A143" s="459" t="s">
        <v>291</v>
      </c>
      <c r="B143" s="9" t="s">
        <v>547</v>
      </c>
      <c r="C143" s="278"/>
    </row>
    <row r="144" spans="1:11" s="101" customFormat="1" ht="12" customHeight="1">
      <c r="A144" s="459" t="s">
        <v>292</v>
      </c>
      <c r="B144" s="9" t="s">
        <v>469</v>
      </c>
      <c r="C144" s="278"/>
    </row>
    <row r="145" spans="1:3" s="101" customFormat="1" ht="12" customHeight="1" thickBot="1">
      <c r="A145" s="468" t="s">
        <v>293</v>
      </c>
      <c r="B145" s="7" t="s">
        <v>394</v>
      </c>
      <c r="C145" s="278"/>
    </row>
    <row r="146" spans="1:3" s="101" customFormat="1" ht="12" customHeight="1" thickBot="1">
      <c r="A146" s="32" t="s">
        <v>25</v>
      </c>
      <c r="B146" s="129" t="s">
        <v>470</v>
      </c>
      <c r="C146" s="320">
        <f>+C147+C148+C149+C150+C151</f>
        <v>0</v>
      </c>
    </row>
    <row r="147" spans="1:3" s="101" customFormat="1" ht="12" customHeight="1">
      <c r="A147" s="459" t="s">
        <v>97</v>
      </c>
      <c r="B147" s="9" t="s">
        <v>465</v>
      </c>
      <c r="C147" s="278"/>
    </row>
    <row r="148" spans="1:3" s="101" customFormat="1" ht="12" customHeight="1">
      <c r="A148" s="459" t="s">
        <v>98</v>
      </c>
      <c r="B148" s="9" t="s">
        <v>472</v>
      </c>
      <c r="C148" s="278"/>
    </row>
    <row r="149" spans="1:3" s="101" customFormat="1" ht="12" customHeight="1">
      <c r="A149" s="459" t="s">
        <v>303</v>
      </c>
      <c r="B149" s="9" t="s">
        <v>467</v>
      </c>
      <c r="C149" s="278"/>
    </row>
    <row r="150" spans="1:3" ht="12.75" customHeight="1">
      <c r="A150" s="459" t="s">
        <v>304</v>
      </c>
      <c r="B150" s="9" t="s">
        <v>523</v>
      </c>
      <c r="C150" s="278"/>
    </row>
    <row r="151" spans="1:3" ht="12.75" customHeight="1" thickBot="1">
      <c r="A151" s="468" t="s">
        <v>471</v>
      </c>
      <c r="B151" s="7" t="s">
        <v>474</v>
      </c>
      <c r="C151" s="280"/>
    </row>
    <row r="152" spans="1:3" ht="12.75" customHeight="1" thickBot="1">
      <c r="A152" s="515" t="s">
        <v>26</v>
      </c>
      <c r="B152" s="129" t="s">
        <v>475</v>
      </c>
      <c r="C152" s="320"/>
    </row>
    <row r="153" spans="1:3" ht="12" customHeight="1" thickBot="1">
      <c r="A153" s="515" t="s">
        <v>27</v>
      </c>
      <c r="B153" s="129" t="s">
        <v>476</v>
      </c>
      <c r="C153" s="320"/>
    </row>
    <row r="154" spans="1:3" ht="15" customHeight="1" thickBot="1">
      <c r="A154" s="32" t="s">
        <v>28</v>
      </c>
      <c r="B154" s="129" t="s">
        <v>478</v>
      </c>
      <c r="C154" s="450">
        <f>+C129+C133+C140+C146+C152+C153</f>
        <v>0</v>
      </c>
    </row>
    <row r="155" spans="1:3" ht="13.5" thickBot="1">
      <c r="A155" s="470" t="s">
        <v>29</v>
      </c>
      <c r="B155" s="402" t="s">
        <v>477</v>
      </c>
      <c r="C155" s="450">
        <f>+C128+C154</f>
        <v>0</v>
      </c>
    </row>
    <row r="156" spans="1:3" ht="15" customHeight="1" thickBot="1">
      <c r="A156" s="410"/>
      <c r="B156" s="411"/>
      <c r="C156" s="412"/>
    </row>
    <row r="157" spans="1:3" ht="14.25" customHeight="1" thickBot="1">
      <c r="A157" s="258" t="s">
        <v>524</v>
      </c>
      <c r="B157" s="259"/>
      <c r="C157" s="126"/>
    </row>
    <row r="158" spans="1:3" ht="13.5" thickBot="1">
      <c r="A158" s="258" t="s">
        <v>206</v>
      </c>
      <c r="B158" s="259"/>
      <c r="C158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+CONCATENATE("9.2. melléklet a 4/",LEFT(ÖSSZEFÜGGÉSEK!A5,4),". (III.26.) önkormányzati rendelethez")</f>
        <v>9.2. melléklet a 4/2018. (III.26.) önkormányzati rendelethez</v>
      </c>
    </row>
    <row r="2" spans="1:3" s="479" customFormat="1" ht="25.5" customHeight="1">
      <c r="A2" s="430" t="s">
        <v>204</v>
      </c>
      <c r="B2" s="372" t="s">
        <v>403</v>
      </c>
      <c r="C2" s="386" t="s">
        <v>60</v>
      </c>
    </row>
    <row r="3" spans="1:3" s="479" customFormat="1" ht="24.75" thickBot="1">
      <c r="A3" s="473" t="s">
        <v>203</v>
      </c>
      <c r="B3" s="373" t="s">
        <v>402</v>
      </c>
      <c r="C3" s="387"/>
    </row>
    <row r="4" spans="1:3" s="480" customFormat="1" ht="15.95" customHeight="1" thickBot="1">
      <c r="A4" s="239"/>
      <c r="B4" s="239"/>
      <c r="C4" s="240" t="str">
        <f>'9.1.3.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526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527</v>
      </c>
      <c r="C26" s="331">
        <f>+C27+C28+C29</f>
        <v>0</v>
      </c>
    </row>
    <row r="27" spans="1:3" s="482" customFormat="1" ht="12" customHeight="1">
      <c r="A27" s="476" t="s">
        <v>271</v>
      </c>
      <c r="B27" s="477" t="s">
        <v>266</v>
      </c>
      <c r="C27" s="80"/>
    </row>
    <row r="28" spans="1:3" s="482" customFormat="1" ht="12" customHeight="1">
      <c r="A28" s="476" t="s">
        <v>272</v>
      </c>
      <c r="B28" s="477" t="s">
        <v>407</v>
      </c>
      <c r="C28" s="329"/>
    </row>
    <row r="29" spans="1:3" s="482" customFormat="1" ht="12" customHeight="1">
      <c r="A29" s="476" t="s">
        <v>273</v>
      </c>
      <c r="B29" s="478" t="s">
        <v>410</v>
      </c>
      <c r="C29" s="329"/>
    </row>
    <row r="30" spans="1:3" s="482" customFormat="1" ht="12" customHeight="1" thickBot="1">
      <c r="A30" s="475" t="s">
        <v>274</v>
      </c>
      <c r="B30" s="147" t="s">
        <v>528</v>
      </c>
      <c r="C30" s="87"/>
    </row>
    <row r="31" spans="1:3" s="482" customFormat="1" ht="12" customHeight="1" thickBot="1">
      <c r="A31" s="212" t="s">
        <v>23</v>
      </c>
      <c r="B31" s="129" t="s">
        <v>411</v>
      </c>
      <c r="C31" s="331">
        <f>+C32+C33+C34</f>
        <v>0</v>
      </c>
    </row>
    <row r="32" spans="1:3" s="482" customFormat="1" ht="12" customHeight="1">
      <c r="A32" s="476" t="s">
        <v>92</v>
      </c>
      <c r="B32" s="477" t="s">
        <v>294</v>
      </c>
      <c r="C32" s="80"/>
    </row>
    <row r="33" spans="1:3" s="482" customFormat="1" ht="12" customHeight="1">
      <c r="A33" s="476" t="s">
        <v>93</v>
      </c>
      <c r="B33" s="478" t="s">
        <v>295</v>
      </c>
      <c r="C33" s="332"/>
    </row>
    <row r="34" spans="1:3" s="482" customFormat="1" ht="12" customHeight="1" thickBot="1">
      <c r="A34" s="475" t="s">
        <v>94</v>
      </c>
      <c r="B34" s="147" t="s">
        <v>296</v>
      </c>
      <c r="C34" s="87"/>
    </row>
    <row r="35" spans="1:3" s="388" customFormat="1" ht="12" customHeight="1" thickBot="1">
      <c r="A35" s="212" t="s">
        <v>24</v>
      </c>
      <c r="B35" s="129" t="s">
        <v>379</v>
      </c>
      <c r="C35" s="358"/>
    </row>
    <row r="36" spans="1:3" s="388" customFormat="1" ht="12" customHeight="1" thickBot="1">
      <c r="A36" s="212" t="s">
        <v>25</v>
      </c>
      <c r="B36" s="129" t="s">
        <v>412</v>
      </c>
      <c r="C36" s="379"/>
    </row>
    <row r="37" spans="1:3" s="388" customFormat="1" ht="12" customHeight="1" thickBot="1">
      <c r="A37" s="204" t="s">
        <v>26</v>
      </c>
      <c r="B37" s="129" t="s">
        <v>413</v>
      </c>
      <c r="C37" s="380">
        <f>+C8+C20+C25+C26+C31+C35+C36</f>
        <v>0</v>
      </c>
    </row>
    <row r="38" spans="1:3" s="388" customFormat="1" ht="12" customHeight="1" thickBot="1">
      <c r="A38" s="247" t="s">
        <v>27</v>
      </c>
      <c r="B38" s="129" t="s">
        <v>414</v>
      </c>
      <c r="C38" s="380">
        <f>+C39+C40+C41</f>
        <v>0</v>
      </c>
    </row>
    <row r="39" spans="1:3" s="388" customFormat="1" ht="12" customHeight="1">
      <c r="A39" s="476" t="s">
        <v>415</v>
      </c>
      <c r="B39" s="477" t="s">
        <v>239</v>
      </c>
      <c r="C39" s="80"/>
    </row>
    <row r="40" spans="1:3" s="388" customFormat="1" ht="12" customHeight="1">
      <c r="A40" s="476" t="s">
        <v>416</v>
      </c>
      <c r="B40" s="478" t="s">
        <v>2</v>
      </c>
      <c r="C40" s="332"/>
    </row>
    <row r="41" spans="1:3" s="482" customFormat="1" ht="12" customHeight="1" thickBot="1">
      <c r="A41" s="475" t="s">
        <v>417</v>
      </c>
      <c r="B41" s="147" t="s">
        <v>418</v>
      </c>
      <c r="C41" s="87"/>
    </row>
    <row r="42" spans="1:3" s="482" customFormat="1" ht="15" customHeight="1" thickBot="1">
      <c r="A42" s="247" t="s">
        <v>28</v>
      </c>
      <c r="B42" s="248" t="s">
        <v>419</v>
      </c>
      <c r="C42" s="383">
        <f>+C37+C38</f>
        <v>0</v>
      </c>
    </row>
    <row r="43" spans="1:3" s="482" customFormat="1" ht="15" customHeight="1">
      <c r="A43" s="249"/>
      <c r="B43" s="250"/>
      <c r="C43" s="381"/>
    </row>
    <row r="44" spans="1:3" ht="13.5" thickBot="1">
      <c r="A44" s="251"/>
      <c r="B44" s="252"/>
      <c r="C44" s="382"/>
    </row>
    <row r="45" spans="1:3" s="481" customFormat="1" ht="16.5" customHeight="1" thickBot="1">
      <c r="A45" s="253"/>
      <c r="B45" s="254" t="s">
        <v>58</v>
      </c>
      <c r="C45" s="383"/>
    </row>
    <row r="46" spans="1:3" s="483" customFormat="1" ht="12" customHeight="1" thickBot="1">
      <c r="A46" s="212" t="s">
        <v>19</v>
      </c>
      <c r="B46" s="129" t="s">
        <v>420</v>
      </c>
      <c r="C46" s="331">
        <f>SUM(C47:C51)</f>
        <v>0</v>
      </c>
    </row>
    <row r="47" spans="1:3" ht="12" customHeight="1">
      <c r="A47" s="475" t="s">
        <v>99</v>
      </c>
      <c r="B47" s="9" t="s">
        <v>50</v>
      </c>
      <c r="C47" s="80"/>
    </row>
    <row r="48" spans="1:3" ht="12" customHeight="1">
      <c r="A48" s="475" t="s">
        <v>100</v>
      </c>
      <c r="B48" s="8" t="s">
        <v>184</v>
      </c>
      <c r="C48" s="83"/>
    </row>
    <row r="49" spans="1:3" ht="12" customHeight="1">
      <c r="A49" s="475" t="s">
        <v>101</v>
      </c>
      <c r="B49" s="8" t="s">
        <v>141</v>
      </c>
      <c r="C49" s="83"/>
    </row>
    <row r="50" spans="1:3" ht="12" customHeight="1">
      <c r="A50" s="475" t="s">
        <v>102</v>
      </c>
      <c r="B50" s="8" t="s">
        <v>185</v>
      </c>
      <c r="C50" s="83"/>
    </row>
    <row r="51" spans="1:3" ht="12" customHeight="1" thickBot="1">
      <c r="A51" s="475" t="s">
        <v>149</v>
      </c>
      <c r="B51" s="8" t="s">
        <v>186</v>
      </c>
      <c r="C51" s="83"/>
    </row>
    <row r="52" spans="1:3" ht="12" customHeight="1" thickBot="1">
      <c r="A52" s="212" t="s">
        <v>20</v>
      </c>
      <c r="B52" s="129" t="s">
        <v>421</v>
      </c>
      <c r="C52" s="331">
        <f>SUM(C53:C55)</f>
        <v>0</v>
      </c>
    </row>
    <row r="53" spans="1:3" s="483" customFormat="1" ht="12" customHeight="1">
      <c r="A53" s="475" t="s">
        <v>105</v>
      </c>
      <c r="B53" s="9" t="s">
        <v>232</v>
      </c>
      <c r="C53" s="80"/>
    </row>
    <row r="54" spans="1:3" ht="12" customHeight="1">
      <c r="A54" s="475" t="s">
        <v>106</v>
      </c>
      <c r="B54" s="8" t="s">
        <v>188</v>
      </c>
      <c r="C54" s="83"/>
    </row>
    <row r="55" spans="1:3" ht="12" customHeight="1">
      <c r="A55" s="475" t="s">
        <v>107</v>
      </c>
      <c r="B55" s="8" t="s">
        <v>59</v>
      </c>
      <c r="C55" s="83"/>
    </row>
    <row r="56" spans="1:3" ht="12" customHeight="1" thickBot="1">
      <c r="A56" s="475" t="s">
        <v>108</v>
      </c>
      <c r="B56" s="8" t="s">
        <v>529</v>
      </c>
      <c r="C56" s="83"/>
    </row>
    <row r="57" spans="1:3" ht="12" customHeight="1" thickBot="1">
      <c r="A57" s="212" t="s">
        <v>21</v>
      </c>
      <c r="B57" s="129" t="s">
        <v>13</v>
      </c>
      <c r="C57" s="358"/>
    </row>
    <row r="58" spans="1:3" ht="15" customHeight="1" thickBot="1">
      <c r="A58" s="212" t="s">
        <v>22</v>
      </c>
      <c r="B58" s="255" t="s">
        <v>536</v>
      </c>
      <c r="C58" s="384">
        <f>+C46+C52+C57</f>
        <v>0</v>
      </c>
    </row>
    <row r="59" spans="1:3" ht="13.5" thickBot="1">
      <c r="C59" s="385"/>
    </row>
    <row r="60" spans="1:3" ht="15" customHeight="1" thickBot="1">
      <c r="A60" s="258" t="s">
        <v>524</v>
      </c>
      <c r="B60" s="259"/>
      <c r="C60" s="126"/>
    </row>
    <row r="61" spans="1:3" ht="14.25" customHeight="1" thickBot="1">
      <c r="A61" s="258" t="s">
        <v>206</v>
      </c>
      <c r="B61" s="259"/>
      <c r="C61" s="126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topLeftCell="A97" zoomScaleSheetLayoutView="100" workbookViewId="0">
      <selection activeCell="C112" sqref="C112"/>
    </sheetView>
  </sheetViews>
  <sheetFormatPr defaultRowHeight="15.75"/>
  <cols>
    <col min="1" max="1" width="9.5" style="403" customWidth="1"/>
    <col min="2" max="2" width="91.6640625" style="403" customWidth="1"/>
    <col min="3" max="3" width="21.6640625" style="404" customWidth="1"/>
    <col min="4" max="4" width="9" style="437" customWidth="1"/>
    <col min="5" max="16384" width="9.33203125" style="437"/>
  </cols>
  <sheetData>
    <row r="1" spans="1:3" ht="15.95" customHeight="1">
      <c r="A1" s="598" t="s">
        <v>16</v>
      </c>
      <c r="B1" s="598"/>
      <c r="C1" s="598"/>
    </row>
    <row r="2" spans="1:3" ht="15.95" customHeight="1" thickBot="1">
      <c r="A2" s="599" t="s">
        <v>153</v>
      </c>
      <c r="B2" s="599"/>
      <c r="C2" s="321" t="s">
        <v>571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8" customFormat="1" ht="12" customHeight="1" thickBot="1">
      <c r="A4" s="432"/>
      <c r="B4" s="433" t="s">
        <v>498</v>
      </c>
      <c r="C4" s="434" t="s">
        <v>499</v>
      </c>
    </row>
    <row r="5" spans="1:3" s="439" customFormat="1" ht="12" customHeight="1" thickBot="1">
      <c r="A5" s="20" t="s">
        <v>19</v>
      </c>
      <c r="B5" s="21" t="s">
        <v>255</v>
      </c>
      <c r="C5" s="311">
        <f>+C6+C7+C8+C9+C10+C11</f>
        <v>54825321</v>
      </c>
    </row>
    <row r="6" spans="1:3" s="439" customFormat="1" ht="12" customHeight="1">
      <c r="A6" s="15" t="s">
        <v>99</v>
      </c>
      <c r="B6" s="440" t="s">
        <v>256</v>
      </c>
      <c r="C6" s="314">
        <v>17477991</v>
      </c>
    </row>
    <row r="7" spans="1:3" s="439" customFormat="1" ht="12" customHeight="1">
      <c r="A7" s="14" t="s">
        <v>100</v>
      </c>
      <c r="B7" s="441" t="s">
        <v>257</v>
      </c>
      <c r="C7" s="313">
        <v>26417300</v>
      </c>
    </row>
    <row r="8" spans="1:3" s="439" customFormat="1" ht="12" customHeight="1">
      <c r="A8" s="14" t="s">
        <v>101</v>
      </c>
      <c r="B8" s="441" t="s">
        <v>557</v>
      </c>
      <c r="C8" s="313">
        <v>9130030</v>
      </c>
    </row>
    <row r="9" spans="1:3" s="439" customFormat="1" ht="12" customHeight="1">
      <c r="A9" s="14" t="s">
        <v>102</v>
      </c>
      <c r="B9" s="441" t="s">
        <v>259</v>
      </c>
      <c r="C9" s="313">
        <v>1800000</v>
      </c>
    </row>
    <row r="10" spans="1:3" s="439" customFormat="1" ht="12" customHeight="1">
      <c r="A10" s="14" t="s">
        <v>149</v>
      </c>
      <c r="B10" s="307" t="s">
        <v>437</v>
      </c>
      <c r="C10" s="313"/>
    </row>
    <row r="11" spans="1:3" s="439" customFormat="1" ht="12" customHeight="1" thickBot="1">
      <c r="A11" s="16" t="s">
        <v>103</v>
      </c>
      <c r="B11" s="308" t="s">
        <v>438</v>
      </c>
      <c r="C11" s="313"/>
    </row>
    <row r="12" spans="1:3" s="439" customFormat="1" ht="12" customHeight="1" thickBot="1">
      <c r="A12" s="20" t="s">
        <v>20</v>
      </c>
      <c r="B12" s="306" t="s">
        <v>260</v>
      </c>
      <c r="C12" s="311">
        <f>+C13+C14+C15+C16+C17</f>
        <v>4329000</v>
      </c>
    </row>
    <row r="13" spans="1:3" s="439" customFormat="1" ht="12" customHeight="1">
      <c r="A13" s="15" t="s">
        <v>105</v>
      </c>
      <c r="B13" s="440" t="s">
        <v>261</v>
      </c>
      <c r="C13" s="314"/>
    </row>
    <row r="14" spans="1:3" s="439" customFormat="1" ht="12" customHeight="1">
      <c r="A14" s="14" t="s">
        <v>106</v>
      </c>
      <c r="B14" s="441" t="s">
        <v>262</v>
      </c>
      <c r="C14" s="313"/>
    </row>
    <row r="15" spans="1:3" s="439" customFormat="1" ht="12" customHeight="1">
      <c r="A15" s="14" t="s">
        <v>107</v>
      </c>
      <c r="B15" s="441" t="s">
        <v>427</v>
      </c>
      <c r="C15" s="313"/>
    </row>
    <row r="16" spans="1:3" s="439" customFormat="1" ht="12" customHeight="1">
      <c r="A16" s="14" t="s">
        <v>108</v>
      </c>
      <c r="B16" s="441" t="s">
        <v>428</v>
      </c>
      <c r="C16" s="313"/>
    </row>
    <row r="17" spans="1:3" s="439" customFormat="1" ht="12" customHeight="1">
      <c r="A17" s="14" t="s">
        <v>109</v>
      </c>
      <c r="B17" s="441" t="s">
        <v>582</v>
      </c>
      <c r="C17" s="313">
        <v>4329000</v>
      </c>
    </row>
    <row r="18" spans="1:3" s="439" customFormat="1" ht="12" customHeight="1" thickBot="1">
      <c r="A18" s="16" t="s">
        <v>118</v>
      </c>
      <c r="B18" s="308" t="s">
        <v>264</v>
      </c>
      <c r="C18" s="315"/>
    </row>
    <row r="19" spans="1:3" s="439" customFormat="1" ht="12" customHeight="1" thickBot="1">
      <c r="A19" s="20" t="s">
        <v>21</v>
      </c>
      <c r="B19" s="21" t="s">
        <v>265</v>
      </c>
      <c r="C19" s="311">
        <f>+C20+C21+C22+C23+C24</f>
        <v>13863406</v>
      </c>
    </row>
    <row r="20" spans="1:3" s="439" customFormat="1" ht="12" customHeight="1">
      <c r="A20" s="15" t="s">
        <v>88</v>
      </c>
      <c r="B20" s="440" t="s">
        <v>266</v>
      </c>
      <c r="C20" s="314"/>
    </row>
    <row r="21" spans="1:3" s="439" customFormat="1" ht="12" customHeight="1">
      <c r="A21" s="14" t="s">
        <v>89</v>
      </c>
      <c r="B21" s="441" t="s">
        <v>267</v>
      </c>
      <c r="C21" s="313"/>
    </row>
    <row r="22" spans="1:3" s="439" customFormat="1" ht="12" customHeight="1">
      <c r="A22" s="14" t="s">
        <v>90</v>
      </c>
      <c r="B22" s="441" t="s">
        <v>429</v>
      </c>
      <c r="C22" s="313"/>
    </row>
    <row r="23" spans="1:3" s="439" customFormat="1" ht="12" customHeight="1">
      <c r="A23" s="14" t="s">
        <v>91</v>
      </c>
      <c r="B23" s="441" t="s">
        <v>430</v>
      </c>
      <c r="C23" s="313"/>
    </row>
    <row r="24" spans="1:3" s="439" customFormat="1" ht="12" customHeight="1">
      <c r="A24" s="14" t="s">
        <v>172</v>
      </c>
      <c r="B24" s="441" t="s">
        <v>268</v>
      </c>
      <c r="C24" s="313">
        <v>13863406</v>
      </c>
    </row>
    <row r="25" spans="1:3" s="590" customFormat="1" ht="12" customHeight="1" thickBot="1">
      <c r="A25" s="587" t="s">
        <v>173</v>
      </c>
      <c r="B25" s="588" t="s">
        <v>577</v>
      </c>
      <c r="C25" s="589"/>
    </row>
    <row r="26" spans="1:3" s="439" customFormat="1" ht="12" customHeight="1" thickBot="1">
      <c r="A26" s="20" t="s">
        <v>174</v>
      </c>
      <c r="B26" s="21" t="s">
        <v>588</v>
      </c>
      <c r="C26" s="317">
        <f>SUM(C27:C34)</f>
        <v>30564000</v>
      </c>
    </row>
    <row r="27" spans="1:3" s="439" customFormat="1" ht="12" customHeight="1">
      <c r="A27" s="15" t="s">
        <v>271</v>
      </c>
      <c r="B27" s="440" t="s">
        <v>562</v>
      </c>
      <c r="C27" s="314">
        <v>4300000</v>
      </c>
    </row>
    <row r="28" spans="1:3" s="439" customFormat="1" ht="12" customHeight="1">
      <c r="A28" s="15" t="s">
        <v>272</v>
      </c>
      <c r="B28" s="440" t="s">
        <v>589</v>
      </c>
      <c r="C28" s="314">
        <v>3000000</v>
      </c>
    </row>
    <row r="29" spans="1:3" s="439" customFormat="1" ht="12" customHeight="1">
      <c r="A29" s="14" t="s">
        <v>273</v>
      </c>
      <c r="B29" s="441" t="s">
        <v>563</v>
      </c>
      <c r="C29" s="313">
        <v>950000</v>
      </c>
    </row>
    <row r="30" spans="1:3" s="439" customFormat="1" ht="12" customHeight="1">
      <c r="A30" s="14" t="s">
        <v>274</v>
      </c>
      <c r="B30" s="441" t="s">
        <v>564</v>
      </c>
      <c r="C30" s="313">
        <v>14900000</v>
      </c>
    </row>
    <row r="31" spans="1:3" s="439" customFormat="1" ht="12" customHeight="1">
      <c r="A31" s="14" t="s">
        <v>559</v>
      </c>
      <c r="B31" s="441" t="s">
        <v>565</v>
      </c>
      <c r="C31" s="313">
        <v>2000000</v>
      </c>
    </row>
    <row r="32" spans="1:3" s="439" customFormat="1" ht="12" customHeight="1">
      <c r="A32" s="14" t="s">
        <v>560</v>
      </c>
      <c r="B32" s="441" t="s">
        <v>275</v>
      </c>
      <c r="C32" s="313">
        <v>5264000</v>
      </c>
    </row>
    <row r="33" spans="1:3" s="439" customFormat="1" ht="12" customHeight="1">
      <c r="A33" s="14" t="s">
        <v>561</v>
      </c>
      <c r="B33" s="441" t="s">
        <v>276</v>
      </c>
      <c r="C33" s="313"/>
    </row>
    <row r="34" spans="1:3" s="439" customFormat="1" ht="12" customHeight="1" thickBot="1">
      <c r="A34" s="16" t="s">
        <v>587</v>
      </c>
      <c r="B34" s="539" t="s">
        <v>277</v>
      </c>
      <c r="C34" s="315">
        <v>150000</v>
      </c>
    </row>
    <row r="35" spans="1:3" s="439" customFormat="1" ht="12" customHeight="1" thickBot="1">
      <c r="A35" s="20" t="s">
        <v>23</v>
      </c>
      <c r="B35" s="21" t="s">
        <v>439</v>
      </c>
      <c r="C35" s="311">
        <f>SUM(C36:C46)</f>
        <v>7914000</v>
      </c>
    </row>
    <row r="36" spans="1:3" s="439" customFormat="1" ht="12" customHeight="1">
      <c r="A36" s="15" t="s">
        <v>92</v>
      </c>
      <c r="B36" s="440" t="s">
        <v>280</v>
      </c>
      <c r="C36" s="314">
        <v>200000</v>
      </c>
    </row>
    <row r="37" spans="1:3" s="439" customFormat="1" ht="12" customHeight="1">
      <c r="A37" s="14" t="s">
        <v>93</v>
      </c>
      <c r="B37" s="441" t="s">
        <v>281</v>
      </c>
      <c r="C37" s="313">
        <v>1000000</v>
      </c>
    </row>
    <row r="38" spans="1:3" s="439" customFormat="1" ht="12" customHeight="1">
      <c r="A38" s="14" t="s">
        <v>94</v>
      </c>
      <c r="B38" s="441" t="s">
        <v>282</v>
      </c>
      <c r="C38" s="313">
        <v>4000000</v>
      </c>
    </row>
    <row r="39" spans="1:3" s="439" customFormat="1" ht="12" customHeight="1">
      <c r="A39" s="14" t="s">
        <v>176</v>
      </c>
      <c r="B39" s="441" t="s">
        <v>283</v>
      </c>
      <c r="C39" s="313">
        <v>1000000</v>
      </c>
    </row>
    <row r="40" spans="1:3" s="439" customFormat="1" ht="12" customHeight="1">
      <c r="A40" s="14" t="s">
        <v>177</v>
      </c>
      <c r="B40" s="441" t="s">
        <v>284</v>
      </c>
      <c r="C40" s="313"/>
    </row>
    <row r="41" spans="1:3" s="439" customFormat="1" ht="12" customHeight="1">
      <c r="A41" s="14" t="s">
        <v>178</v>
      </c>
      <c r="B41" s="441" t="s">
        <v>285</v>
      </c>
      <c r="C41" s="313">
        <v>1674000</v>
      </c>
    </row>
    <row r="42" spans="1:3" s="439" customFormat="1" ht="12" customHeight="1">
      <c r="A42" s="14" t="s">
        <v>179</v>
      </c>
      <c r="B42" s="441" t="s">
        <v>286</v>
      </c>
      <c r="C42" s="313"/>
    </row>
    <row r="43" spans="1:3" s="439" customFormat="1" ht="12" customHeight="1">
      <c r="A43" s="14" t="s">
        <v>180</v>
      </c>
      <c r="B43" s="441" t="s">
        <v>566</v>
      </c>
      <c r="C43" s="313">
        <v>40000</v>
      </c>
    </row>
    <row r="44" spans="1:3" s="439" customFormat="1" ht="12" customHeight="1">
      <c r="A44" s="14" t="s">
        <v>278</v>
      </c>
      <c r="B44" s="441" t="s">
        <v>288</v>
      </c>
      <c r="C44" s="316"/>
    </row>
    <row r="45" spans="1:3" s="439" customFormat="1" ht="12" customHeight="1">
      <c r="A45" s="16" t="s">
        <v>279</v>
      </c>
      <c r="B45" s="442" t="s">
        <v>441</v>
      </c>
      <c r="C45" s="426"/>
    </row>
    <row r="46" spans="1:3" s="439" customFormat="1" ht="12" customHeight="1" thickBot="1">
      <c r="A46" s="16" t="s">
        <v>440</v>
      </c>
      <c r="B46" s="308" t="s">
        <v>289</v>
      </c>
      <c r="C46" s="426"/>
    </row>
    <row r="47" spans="1:3" s="439" customFormat="1" ht="12" customHeight="1" thickBot="1">
      <c r="A47" s="20" t="s">
        <v>24</v>
      </c>
      <c r="B47" s="21" t="s">
        <v>290</v>
      </c>
      <c r="C47" s="311">
        <f>SUM(C48:C52)</f>
        <v>0</v>
      </c>
    </row>
    <row r="48" spans="1:3" s="439" customFormat="1" ht="12" customHeight="1">
      <c r="A48" s="15" t="s">
        <v>95</v>
      </c>
      <c r="B48" s="440" t="s">
        <v>294</v>
      </c>
      <c r="C48" s="484"/>
    </row>
    <row r="49" spans="1:3" s="439" customFormat="1" ht="12" customHeight="1">
      <c r="A49" s="14" t="s">
        <v>96</v>
      </c>
      <c r="B49" s="441" t="s">
        <v>295</v>
      </c>
      <c r="C49" s="316"/>
    </row>
    <row r="50" spans="1:3" s="439" customFormat="1" ht="12" customHeight="1">
      <c r="A50" s="14" t="s">
        <v>291</v>
      </c>
      <c r="B50" s="441" t="s">
        <v>296</v>
      </c>
      <c r="C50" s="316"/>
    </row>
    <row r="51" spans="1:3" s="439" customFormat="1" ht="12" customHeight="1">
      <c r="A51" s="14" t="s">
        <v>292</v>
      </c>
      <c r="B51" s="441" t="s">
        <v>297</v>
      </c>
      <c r="C51" s="316"/>
    </row>
    <row r="52" spans="1:3" s="439" customFormat="1" ht="12" customHeight="1" thickBot="1">
      <c r="A52" s="16" t="s">
        <v>293</v>
      </c>
      <c r="B52" s="308" t="s">
        <v>298</v>
      </c>
      <c r="C52" s="426"/>
    </row>
    <row r="53" spans="1:3" s="439" customFormat="1" ht="12" customHeight="1" thickBot="1">
      <c r="A53" s="20" t="s">
        <v>181</v>
      </c>
      <c r="B53" s="21" t="s">
        <v>299</v>
      </c>
      <c r="C53" s="311">
        <f>SUM(C54:C56)</f>
        <v>26700</v>
      </c>
    </row>
    <row r="54" spans="1:3" s="439" customFormat="1" ht="12" customHeight="1">
      <c r="A54" s="15" t="s">
        <v>97</v>
      </c>
      <c r="B54" s="440" t="s">
        <v>300</v>
      </c>
      <c r="C54" s="314"/>
    </row>
    <row r="55" spans="1:3" s="439" customFormat="1" ht="12" customHeight="1">
      <c r="A55" s="14" t="s">
        <v>98</v>
      </c>
      <c r="B55" s="441" t="s">
        <v>431</v>
      </c>
      <c r="C55" s="313">
        <v>26700</v>
      </c>
    </row>
    <row r="56" spans="1:3" s="439" customFormat="1" ht="12" customHeight="1">
      <c r="A56" s="14" t="s">
        <v>303</v>
      </c>
      <c r="B56" s="441" t="s">
        <v>301</v>
      </c>
      <c r="C56" s="313"/>
    </row>
    <row r="57" spans="1:3" s="439" customFormat="1" ht="12" customHeight="1" thickBot="1">
      <c r="A57" s="16" t="s">
        <v>304</v>
      </c>
      <c r="B57" s="308" t="s">
        <v>302</v>
      </c>
      <c r="C57" s="315"/>
    </row>
    <row r="58" spans="1:3" s="439" customFormat="1" ht="12" customHeight="1" thickBot="1">
      <c r="A58" s="20" t="s">
        <v>26</v>
      </c>
      <c r="B58" s="306" t="s">
        <v>305</v>
      </c>
      <c r="C58" s="311">
        <f>SUM(C59:C61)</f>
        <v>2000000</v>
      </c>
    </row>
    <row r="59" spans="1:3" s="439" customFormat="1" ht="12" customHeight="1">
      <c r="A59" s="15" t="s">
        <v>182</v>
      </c>
      <c r="B59" s="440" t="s">
        <v>307</v>
      </c>
      <c r="C59" s="316"/>
    </row>
    <row r="60" spans="1:3" s="439" customFormat="1" ht="12" customHeight="1">
      <c r="A60" s="14" t="s">
        <v>183</v>
      </c>
      <c r="B60" s="441" t="s">
        <v>432</v>
      </c>
      <c r="C60" s="316"/>
    </row>
    <row r="61" spans="1:3" s="439" customFormat="1" ht="12" customHeight="1">
      <c r="A61" s="14" t="s">
        <v>233</v>
      </c>
      <c r="B61" s="441" t="s">
        <v>308</v>
      </c>
      <c r="C61" s="316">
        <v>2000000</v>
      </c>
    </row>
    <row r="62" spans="1:3" s="439" customFormat="1" ht="12" customHeight="1" thickBot="1">
      <c r="A62" s="16" t="s">
        <v>306</v>
      </c>
      <c r="B62" s="308" t="s">
        <v>309</v>
      </c>
      <c r="C62" s="316"/>
    </row>
    <row r="63" spans="1:3" s="439" customFormat="1" ht="12" customHeight="1" thickBot="1">
      <c r="A63" s="512" t="s">
        <v>481</v>
      </c>
      <c r="B63" s="21" t="s">
        <v>310</v>
      </c>
      <c r="C63" s="317">
        <f>+C5+C12+C19+C26+C35+C47+C53+C58</f>
        <v>113522427</v>
      </c>
    </row>
    <row r="64" spans="1:3" s="439" customFormat="1" ht="12" customHeight="1" thickBot="1">
      <c r="A64" s="487" t="s">
        <v>311</v>
      </c>
      <c r="B64" s="306" t="s">
        <v>312</v>
      </c>
      <c r="C64" s="311">
        <f>SUM(C65:C67)</f>
        <v>0</v>
      </c>
    </row>
    <row r="65" spans="1:3" s="439" customFormat="1" ht="12" customHeight="1">
      <c r="A65" s="15" t="s">
        <v>340</v>
      </c>
      <c r="B65" s="440" t="s">
        <v>313</v>
      </c>
      <c r="C65" s="316"/>
    </row>
    <row r="66" spans="1:3" s="439" customFormat="1" ht="12" customHeight="1">
      <c r="A66" s="14" t="s">
        <v>349</v>
      </c>
      <c r="B66" s="441" t="s">
        <v>314</v>
      </c>
      <c r="C66" s="316"/>
    </row>
    <row r="67" spans="1:3" s="439" customFormat="1" ht="12" customHeight="1" thickBot="1">
      <c r="A67" s="16" t="s">
        <v>350</v>
      </c>
      <c r="B67" s="506" t="s">
        <v>578</v>
      </c>
      <c r="C67" s="316"/>
    </row>
    <row r="68" spans="1:3" s="439" customFormat="1" ht="12" customHeight="1" thickBot="1">
      <c r="A68" s="487" t="s">
        <v>316</v>
      </c>
      <c r="B68" s="306" t="s">
        <v>317</v>
      </c>
      <c r="C68" s="311">
        <f>SUM(C69:C72)</f>
        <v>0</v>
      </c>
    </row>
    <row r="69" spans="1:3" s="439" customFormat="1" ht="12" customHeight="1">
      <c r="A69" s="15" t="s">
        <v>150</v>
      </c>
      <c r="B69" s="440" t="s">
        <v>318</v>
      </c>
      <c r="C69" s="316"/>
    </row>
    <row r="70" spans="1:3" s="439" customFormat="1" ht="12" customHeight="1">
      <c r="A70" s="14" t="s">
        <v>151</v>
      </c>
      <c r="B70" s="441" t="s">
        <v>579</v>
      </c>
      <c r="C70" s="316"/>
    </row>
    <row r="71" spans="1:3" s="439" customFormat="1" ht="12" customHeight="1">
      <c r="A71" s="14" t="s">
        <v>341</v>
      </c>
      <c r="B71" s="441" t="s">
        <v>319</v>
      </c>
      <c r="C71" s="316"/>
    </row>
    <row r="72" spans="1:3" s="439" customFormat="1" ht="12" customHeight="1" thickBot="1">
      <c r="A72" s="16" t="s">
        <v>342</v>
      </c>
      <c r="B72" s="308" t="s">
        <v>580</v>
      </c>
      <c r="C72" s="316"/>
    </row>
    <row r="73" spans="1:3" s="439" customFormat="1" ht="12" customHeight="1" thickBot="1">
      <c r="A73" s="487" t="s">
        <v>320</v>
      </c>
      <c r="B73" s="306" t="s">
        <v>321</v>
      </c>
      <c r="C73" s="311">
        <f>SUM(C74:C75)</f>
        <v>60340195</v>
      </c>
    </row>
    <row r="74" spans="1:3" s="439" customFormat="1" ht="12" customHeight="1">
      <c r="A74" s="15" t="s">
        <v>343</v>
      </c>
      <c r="B74" s="440" t="s">
        <v>322</v>
      </c>
      <c r="C74" s="316">
        <v>60340195</v>
      </c>
    </row>
    <row r="75" spans="1:3" s="439" customFormat="1" ht="12" customHeight="1" thickBot="1">
      <c r="A75" s="16" t="s">
        <v>344</v>
      </c>
      <c r="B75" s="308" t="s">
        <v>323</v>
      </c>
      <c r="C75" s="316"/>
    </row>
    <row r="76" spans="1:3" s="439" customFormat="1" ht="12" customHeight="1" thickBot="1">
      <c r="A76" s="487" t="s">
        <v>324</v>
      </c>
      <c r="B76" s="306" t="s">
        <v>325</v>
      </c>
      <c r="C76" s="311">
        <f>SUM(C77:C79)</f>
        <v>0</v>
      </c>
    </row>
    <row r="77" spans="1:3" s="439" customFormat="1" ht="12" customHeight="1">
      <c r="A77" s="15" t="s">
        <v>345</v>
      </c>
      <c r="B77" s="440" t="s">
        <v>326</v>
      </c>
      <c r="C77" s="316"/>
    </row>
    <row r="78" spans="1:3" s="439" customFormat="1" ht="12" customHeight="1">
      <c r="A78" s="14" t="s">
        <v>346</v>
      </c>
      <c r="B78" s="441" t="s">
        <v>327</v>
      </c>
      <c r="C78" s="316"/>
    </row>
    <row r="79" spans="1:3" s="439" customFormat="1" ht="12" customHeight="1" thickBot="1">
      <c r="A79" s="18" t="s">
        <v>347</v>
      </c>
      <c r="B79" s="591" t="s">
        <v>581</v>
      </c>
      <c r="C79" s="592"/>
    </row>
    <row r="80" spans="1:3" s="439" customFormat="1" ht="12" customHeight="1" thickBot="1">
      <c r="A80" s="487" t="s">
        <v>328</v>
      </c>
      <c r="B80" s="306" t="s">
        <v>348</v>
      </c>
      <c r="C80" s="311">
        <f>SUM(C81:C84)</f>
        <v>0</v>
      </c>
    </row>
    <row r="81" spans="1:3" s="439" customFormat="1" ht="12" customHeight="1">
      <c r="A81" s="444" t="s">
        <v>329</v>
      </c>
      <c r="B81" s="440" t="s">
        <v>330</v>
      </c>
      <c r="C81" s="316"/>
    </row>
    <row r="82" spans="1:3" s="439" customFormat="1" ht="12" customHeight="1">
      <c r="A82" s="445" t="s">
        <v>331</v>
      </c>
      <c r="B82" s="441" t="s">
        <v>332</v>
      </c>
      <c r="C82" s="316"/>
    </row>
    <row r="83" spans="1:3" s="439" customFormat="1" ht="12" customHeight="1">
      <c r="A83" s="445" t="s">
        <v>333</v>
      </c>
      <c r="B83" s="441" t="s">
        <v>334</v>
      </c>
      <c r="C83" s="316"/>
    </row>
    <row r="84" spans="1:3" s="439" customFormat="1" ht="12" customHeight="1" thickBot="1">
      <c r="A84" s="446" t="s">
        <v>335</v>
      </c>
      <c r="B84" s="308" t="s">
        <v>336</v>
      </c>
      <c r="C84" s="316"/>
    </row>
    <row r="85" spans="1:3" s="439" customFormat="1" ht="12" customHeight="1" thickBot="1">
      <c r="A85" s="487" t="s">
        <v>337</v>
      </c>
      <c r="B85" s="306" t="s">
        <v>480</v>
      </c>
      <c r="C85" s="485"/>
    </row>
    <row r="86" spans="1:3" s="439" customFormat="1" ht="13.5" customHeight="1" thickBot="1">
      <c r="A86" s="487" t="s">
        <v>339</v>
      </c>
      <c r="B86" s="306" t="s">
        <v>338</v>
      </c>
      <c r="C86" s="485"/>
    </row>
    <row r="87" spans="1:3" s="439" customFormat="1" ht="15.75" customHeight="1" thickBot="1">
      <c r="A87" s="487" t="s">
        <v>351</v>
      </c>
      <c r="B87" s="447" t="s">
        <v>483</v>
      </c>
      <c r="C87" s="317">
        <f>+C64+C68+C73+C76+C80+C86+C85</f>
        <v>60340195</v>
      </c>
    </row>
    <row r="88" spans="1:3" s="439" customFormat="1" ht="16.5" customHeight="1" thickBot="1">
      <c r="A88" s="488" t="s">
        <v>482</v>
      </c>
      <c r="B88" s="448" t="s">
        <v>484</v>
      </c>
      <c r="C88" s="317">
        <f>+C63+C87</f>
        <v>173862622</v>
      </c>
    </row>
    <row r="89" spans="1:3" s="439" customFormat="1" ht="83.25" customHeight="1">
      <c r="A89" s="5"/>
      <c r="B89" s="6"/>
      <c r="C89" s="318"/>
    </row>
    <row r="90" spans="1:3" ht="16.5" customHeight="1">
      <c r="A90" s="598" t="s">
        <v>48</v>
      </c>
      <c r="B90" s="598"/>
      <c r="C90" s="598"/>
    </row>
    <row r="91" spans="1:3" s="449" customFormat="1" ht="16.5" customHeight="1" thickBot="1">
      <c r="A91" s="600" t="s">
        <v>154</v>
      </c>
      <c r="B91" s="600"/>
      <c r="C91" s="145" t="str">
        <f>C2</f>
        <v>Forintban!</v>
      </c>
    </row>
    <row r="92" spans="1:3" ht="38.1" customHeight="1" thickBot="1">
      <c r="A92" s="23" t="s">
        <v>70</v>
      </c>
      <c r="B92" s="24" t="s">
        <v>49</v>
      </c>
      <c r="C92" s="40" t="str">
        <f>+C3</f>
        <v>2018. évi előirányzat</v>
      </c>
    </row>
    <row r="93" spans="1:3" s="438" customFormat="1" ht="12" customHeight="1" thickBot="1">
      <c r="A93" s="32"/>
      <c r="B93" s="33" t="s">
        <v>498</v>
      </c>
      <c r="C93" s="34" t="s">
        <v>499</v>
      </c>
    </row>
    <row r="94" spans="1:3" ht="12" customHeight="1" thickBot="1">
      <c r="A94" s="22" t="s">
        <v>19</v>
      </c>
      <c r="B94" s="28" t="s">
        <v>442</v>
      </c>
      <c r="C94" s="310">
        <f>C95+C96+C97+C98+C99+C112</f>
        <v>125616715</v>
      </c>
    </row>
    <row r="95" spans="1:3" ht="12" customHeight="1">
      <c r="A95" s="17" t="s">
        <v>99</v>
      </c>
      <c r="B95" s="10" t="s">
        <v>50</v>
      </c>
      <c r="C95" s="312">
        <v>41294320</v>
      </c>
    </row>
    <row r="96" spans="1:3" ht="12" customHeight="1">
      <c r="A96" s="14" t="s">
        <v>100</v>
      </c>
      <c r="B96" s="8" t="s">
        <v>184</v>
      </c>
      <c r="C96" s="313">
        <v>8234444</v>
      </c>
    </row>
    <row r="97" spans="1:3" ht="12" customHeight="1">
      <c r="A97" s="14" t="s">
        <v>101</v>
      </c>
      <c r="B97" s="8" t="s">
        <v>141</v>
      </c>
      <c r="C97" s="315">
        <v>44187983</v>
      </c>
    </row>
    <row r="98" spans="1:3" ht="12" customHeight="1">
      <c r="A98" s="14" t="s">
        <v>102</v>
      </c>
      <c r="B98" s="11" t="s">
        <v>185</v>
      </c>
      <c r="C98" s="315">
        <v>3500000</v>
      </c>
    </row>
    <row r="99" spans="1:3" ht="12" customHeight="1">
      <c r="A99" s="14" t="s">
        <v>113</v>
      </c>
      <c r="B99" s="19" t="s">
        <v>186</v>
      </c>
      <c r="C99" s="315">
        <v>10542838</v>
      </c>
    </row>
    <row r="100" spans="1:3" ht="12" customHeight="1">
      <c r="A100" s="14" t="s">
        <v>103</v>
      </c>
      <c r="B100" s="8" t="s">
        <v>447</v>
      </c>
      <c r="C100" s="315"/>
    </row>
    <row r="101" spans="1:3" ht="12" customHeight="1">
      <c r="A101" s="14" t="s">
        <v>104</v>
      </c>
      <c r="B101" s="150" t="s">
        <v>446</v>
      </c>
      <c r="C101" s="315"/>
    </row>
    <row r="102" spans="1:3" ht="12" customHeight="1">
      <c r="A102" s="14" t="s">
        <v>114</v>
      </c>
      <c r="B102" s="150" t="s">
        <v>445</v>
      </c>
      <c r="C102" s="315"/>
    </row>
    <row r="103" spans="1:3" ht="12" customHeight="1">
      <c r="A103" s="14" t="s">
        <v>115</v>
      </c>
      <c r="B103" s="148" t="s">
        <v>354</v>
      </c>
      <c r="C103" s="315"/>
    </row>
    <row r="104" spans="1:3" ht="12" customHeight="1">
      <c r="A104" s="14" t="s">
        <v>116</v>
      </c>
      <c r="B104" s="149" t="s">
        <v>355</v>
      </c>
      <c r="C104" s="315"/>
    </row>
    <row r="105" spans="1:3" ht="12" customHeight="1">
      <c r="A105" s="14" t="s">
        <v>117</v>
      </c>
      <c r="B105" s="149" t="s">
        <v>356</v>
      </c>
      <c r="C105" s="315"/>
    </row>
    <row r="106" spans="1:3" ht="12" customHeight="1">
      <c r="A106" s="14" t="s">
        <v>119</v>
      </c>
      <c r="B106" s="148" t="s">
        <v>357</v>
      </c>
      <c r="C106" s="315">
        <v>5921478</v>
      </c>
    </row>
    <row r="107" spans="1:3" ht="12" customHeight="1">
      <c r="A107" s="14" t="s">
        <v>187</v>
      </c>
      <c r="B107" s="148" t="s">
        <v>358</v>
      </c>
      <c r="C107" s="315"/>
    </row>
    <row r="108" spans="1:3" ht="12" customHeight="1">
      <c r="A108" s="14" t="s">
        <v>352</v>
      </c>
      <c r="B108" s="149" t="s">
        <v>359</v>
      </c>
      <c r="C108" s="315"/>
    </row>
    <row r="109" spans="1:3" ht="12" customHeight="1">
      <c r="A109" s="13" t="s">
        <v>353</v>
      </c>
      <c r="B109" s="150" t="s">
        <v>360</v>
      </c>
      <c r="C109" s="315"/>
    </row>
    <row r="110" spans="1:3" ht="12" customHeight="1">
      <c r="A110" s="14" t="s">
        <v>443</v>
      </c>
      <c r="B110" s="150" t="s">
        <v>361</v>
      </c>
      <c r="C110" s="315"/>
    </row>
    <row r="111" spans="1:3" ht="12" customHeight="1">
      <c r="A111" s="16" t="s">
        <v>444</v>
      </c>
      <c r="B111" s="150" t="s">
        <v>362</v>
      </c>
      <c r="C111" s="315">
        <v>4621360</v>
      </c>
    </row>
    <row r="112" spans="1:3" ht="12" customHeight="1">
      <c r="A112" s="14" t="s">
        <v>448</v>
      </c>
      <c r="B112" s="11" t="s">
        <v>51</v>
      </c>
      <c r="C112" s="313">
        <v>17857130</v>
      </c>
    </row>
    <row r="113" spans="1:3" ht="12" customHeight="1">
      <c r="A113" s="14" t="s">
        <v>449</v>
      </c>
      <c r="B113" s="8" t="s">
        <v>451</v>
      </c>
      <c r="C113" s="313">
        <v>17857130</v>
      </c>
    </row>
    <row r="114" spans="1:3" ht="12" customHeight="1" thickBot="1">
      <c r="A114" s="18" t="s">
        <v>450</v>
      </c>
      <c r="B114" s="510" t="s">
        <v>452</v>
      </c>
      <c r="C114" s="319"/>
    </row>
    <row r="115" spans="1:3" ht="12" customHeight="1" thickBot="1">
      <c r="A115" s="507" t="s">
        <v>20</v>
      </c>
      <c r="B115" s="508" t="s">
        <v>363</v>
      </c>
      <c r="C115" s="509">
        <f>+C116+C118+C120</f>
        <v>44957130</v>
      </c>
    </row>
    <row r="116" spans="1:3" ht="12" customHeight="1">
      <c r="A116" s="15" t="s">
        <v>105</v>
      </c>
      <c r="B116" s="8" t="s">
        <v>232</v>
      </c>
      <c r="C116" s="314">
        <v>17042130</v>
      </c>
    </row>
    <row r="117" spans="1:3" ht="12" customHeight="1">
      <c r="A117" s="15" t="s">
        <v>106</v>
      </c>
      <c r="B117" s="12" t="s">
        <v>367</v>
      </c>
      <c r="C117" s="314"/>
    </row>
    <row r="118" spans="1:3" ht="12" customHeight="1">
      <c r="A118" s="15" t="s">
        <v>107</v>
      </c>
      <c r="B118" s="12" t="s">
        <v>188</v>
      </c>
      <c r="C118" s="313">
        <v>27915000</v>
      </c>
    </row>
    <row r="119" spans="1:3" ht="12" customHeight="1">
      <c r="A119" s="15" t="s">
        <v>108</v>
      </c>
      <c r="B119" s="12" t="s">
        <v>368</v>
      </c>
      <c r="C119" s="278"/>
    </row>
    <row r="120" spans="1:3" ht="12" customHeight="1">
      <c r="A120" s="15" t="s">
        <v>109</v>
      </c>
      <c r="B120" s="308" t="s">
        <v>583</v>
      </c>
      <c r="C120" s="278"/>
    </row>
    <row r="121" spans="1:3" ht="12" customHeight="1">
      <c r="A121" s="15" t="s">
        <v>118</v>
      </c>
      <c r="B121" s="307" t="s">
        <v>433</v>
      </c>
      <c r="C121" s="278"/>
    </row>
    <row r="122" spans="1:3" ht="12" customHeight="1">
      <c r="A122" s="15" t="s">
        <v>120</v>
      </c>
      <c r="B122" s="436" t="s">
        <v>373</v>
      </c>
      <c r="C122" s="278"/>
    </row>
    <row r="123" spans="1:3">
      <c r="A123" s="15" t="s">
        <v>189</v>
      </c>
      <c r="B123" s="149" t="s">
        <v>356</v>
      </c>
      <c r="C123" s="278"/>
    </row>
    <row r="124" spans="1:3" ht="12" customHeight="1">
      <c r="A124" s="15" t="s">
        <v>190</v>
      </c>
      <c r="B124" s="149" t="s">
        <v>372</v>
      </c>
      <c r="C124" s="278"/>
    </row>
    <row r="125" spans="1:3" ht="12" customHeight="1">
      <c r="A125" s="15" t="s">
        <v>191</v>
      </c>
      <c r="B125" s="149" t="s">
        <v>371</v>
      </c>
      <c r="C125" s="278"/>
    </row>
    <row r="126" spans="1:3" ht="12" customHeight="1">
      <c r="A126" s="15" t="s">
        <v>364</v>
      </c>
      <c r="B126" s="149" t="s">
        <v>359</v>
      </c>
      <c r="C126" s="278"/>
    </row>
    <row r="127" spans="1:3" ht="12" customHeight="1">
      <c r="A127" s="15" t="s">
        <v>365</v>
      </c>
      <c r="B127" s="149" t="s">
        <v>370</v>
      </c>
      <c r="C127" s="278"/>
    </row>
    <row r="128" spans="1:3" ht="16.5" thickBot="1">
      <c r="A128" s="13" t="s">
        <v>366</v>
      </c>
      <c r="B128" s="149" t="s">
        <v>369</v>
      </c>
      <c r="C128" s="280"/>
    </row>
    <row r="129" spans="1:3" ht="12" customHeight="1" thickBot="1">
      <c r="A129" s="20" t="s">
        <v>21</v>
      </c>
      <c r="B129" s="129" t="s">
        <v>453</v>
      </c>
      <c r="C129" s="311">
        <f>+C94+C115</f>
        <v>170573845</v>
      </c>
    </row>
    <row r="130" spans="1:3" ht="12" customHeight="1" thickBot="1">
      <c r="A130" s="20" t="s">
        <v>22</v>
      </c>
      <c r="B130" s="129" t="s">
        <v>454</v>
      </c>
      <c r="C130" s="311">
        <f>+C131+C132+C133</f>
        <v>1400000</v>
      </c>
    </row>
    <row r="131" spans="1:3" ht="12" customHeight="1">
      <c r="A131" s="15" t="s">
        <v>271</v>
      </c>
      <c r="B131" s="12" t="s">
        <v>461</v>
      </c>
      <c r="C131" s="278">
        <v>1400000</v>
      </c>
    </row>
    <row r="132" spans="1:3" ht="12" customHeight="1">
      <c r="A132" s="15" t="s">
        <v>272</v>
      </c>
      <c r="B132" s="12" t="s">
        <v>462</v>
      </c>
      <c r="C132" s="278"/>
    </row>
    <row r="133" spans="1:3" ht="12" customHeight="1" thickBot="1">
      <c r="A133" s="13" t="s">
        <v>273</v>
      </c>
      <c r="B133" s="12" t="s">
        <v>463</v>
      </c>
      <c r="C133" s="278"/>
    </row>
    <row r="134" spans="1:3" ht="12" customHeight="1" thickBot="1">
      <c r="A134" s="20" t="s">
        <v>23</v>
      </c>
      <c r="B134" s="129" t="s">
        <v>455</v>
      </c>
      <c r="C134" s="311">
        <f>SUM(C135:C140)</f>
        <v>0</v>
      </c>
    </row>
    <row r="135" spans="1:3" ht="12" customHeight="1">
      <c r="A135" s="15" t="s">
        <v>92</v>
      </c>
      <c r="B135" s="9" t="s">
        <v>464</v>
      </c>
      <c r="C135" s="278"/>
    </row>
    <row r="136" spans="1:3" ht="12" customHeight="1">
      <c r="A136" s="15" t="s">
        <v>93</v>
      </c>
      <c r="B136" s="9" t="s">
        <v>456</v>
      </c>
      <c r="C136" s="278"/>
    </row>
    <row r="137" spans="1:3" ht="12" customHeight="1">
      <c r="A137" s="15" t="s">
        <v>94</v>
      </c>
      <c r="B137" s="9" t="s">
        <v>457</v>
      </c>
      <c r="C137" s="278"/>
    </row>
    <row r="138" spans="1:3" ht="12" customHeight="1">
      <c r="A138" s="15" t="s">
        <v>176</v>
      </c>
      <c r="B138" s="9" t="s">
        <v>458</v>
      </c>
      <c r="C138" s="278"/>
    </row>
    <row r="139" spans="1:3" ht="12" customHeight="1">
      <c r="A139" s="15" t="s">
        <v>177</v>
      </c>
      <c r="B139" s="9" t="s">
        <v>459</v>
      </c>
      <c r="C139" s="278"/>
    </row>
    <row r="140" spans="1:3" ht="12" customHeight="1" thickBot="1">
      <c r="A140" s="13" t="s">
        <v>178</v>
      </c>
      <c r="B140" s="9" t="s">
        <v>460</v>
      </c>
      <c r="C140" s="278"/>
    </row>
    <row r="141" spans="1:3" ht="12" customHeight="1" thickBot="1">
      <c r="A141" s="20" t="s">
        <v>24</v>
      </c>
      <c r="B141" s="129" t="s">
        <v>468</v>
      </c>
      <c r="C141" s="317">
        <f>+C142+C143+C144+C145</f>
        <v>1888777</v>
      </c>
    </row>
    <row r="142" spans="1:3" ht="12" customHeight="1">
      <c r="A142" s="15" t="s">
        <v>95</v>
      </c>
      <c r="B142" s="9" t="s">
        <v>374</v>
      </c>
      <c r="C142" s="278"/>
    </row>
    <row r="143" spans="1:3" ht="12" customHeight="1">
      <c r="A143" s="15" t="s">
        <v>96</v>
      </c>
      <c r="B143" s="9" t="s">
        <v>375</v>
      </c>
      <c r="C143" s="278">
        <v>1888777</v>
      </c>
    </row>
    <row r="144" spans="1:3" ht="12" customHeight="1">
      <c r="A144" s="15" t="s">
        <v>291</v>
      </c>
      <c r="B144" s="9" t="s">
        <v>469</v>
      </c>
      <c r="C144" s="278"/>
    </row>
    <row r="145" spans="1:9" ht="12" customHeight="1" thickBot="1">
      <c r="A145" s="13" t="s">
        <v>292</v>
      </c>
      <c r="B145" s="7" t="s">
        <v>394</v>
      </c>
      <c r="C145" s="278"/>
    </row>
    <row r="146" spans="1:9" ht="12" customHeight="1" thickBot="1">
      <c r="A146" s="20" t="s">
        <v>25</v>
      </c>
      <c r="B146" s="129" t="s">
        <v>470</v>
      </c>
      <c r="C146" s="320">
        <f>SUM(C147:C151)</f>
        <v>0</v>
      </c>
    </row>
    <row r="147" spans="1:9" ht="12" customHeight="1">
      <c r="A147" s="15" t="s">
        <v>97</v>
      </c>
      <c r="B147" s="9" t="s">
        <v>465</v>
      </c>
      <c r="C147" s="278"/>
    </row>
    <row r="148" spans="1:9" ht="12" customHeight="1">
      <c r="A148" s="15" t="s">
        <v>98</v>
      </c>
      <c r="B148" s="9" t="s">
        <v>472</v>
      </c>
      <c r="C148" s="278"/>
    </row>
    <row r="149" spans="1:9" ht="12" customHeight="1">
      <c r="A149" s="15" t="s">
        <v>303</v>
      </c>
      <c r="B149" s="9" t="s">
        <v>467</v>
      </c>
      <c r="C149" s="278"/>
    </row>
    <row r="150" spans="1:9" ht="12" customHeight="1">
      <c r="A150" s="15" t="s">
        <v>304</v>
      </c>
      <c r="B150" s="9" t="s">
        <v>473</v>
      </c>
      <c r="C150" s="278"/>
    </row>
    <row r="151" spans="1:9" ht="12" customHeight="1" thickBot="1">
      <c r="A151" s="15" t="s">
        <v>471</v>
      </c>
      <c r="B151" s="9" t="s">
        <v>474</v>
      </c>
      <c r="C151" s="278"/>
    </row>
    <row r="152" spans="1:9" ht="12" customHeight="1" thickBot="1">
      <c r="A152" s="20" t="s">
        <v>26</v>
      </c>
      <c r="B152" s="129" t="s">
        <v>475</v>
      </c>
      <c r="C152" s="511"/>
    </row>
    <row r="153" spans="1:9" ht="12" customHeight="1" thickBot="1">
      <c r="A153" s="20" t="s">
        <v>27</v>
      </c>
      <c r="B153" s="129" t="s">
        <v>476</v>
      </c>
      <c r="C153" s="511"/>
    </row>
    <row r="154" spans="1:9" ht="15" customHeight="1" thickBot="1">
      <c r="A154" s="20" t="s">
        <v>28</v>
      </c>
      <c r="B154" s="129" t="s">
        <v>478</v>
      </c>
      <c r="C154" s="450">
        <f>+C130+C134+C141+C146+C152+C153</f>
        <v>3288777</v>
      </c>
      <c r="F154" s="451"/>
      <c r="G154" s="452"/>
      <c r="H154" s="452"/>
      <c r="I154" s="452"/>
    </row>
    <row r="155" spans="1:9" s="439" customFormat="1" ht="12.95" customHeight="1" thickBot="1">
      <c r="A155" s="309" t="s">
        <v>29</v>
      </c>
      <c r="B155" s="402" t="s">
        <v>477</v>
      </c>
      <c r="C155" s="450">
        <f>+C129+C154</f>
        <v>173862622</v>
      </c>
    </row>
    <row r="156" spans="1:9" ht="7.5" customHeight="1"/>
    <row r="157" spans="1:9">
      <c r="A157" s="601" t="s">
        <v>376</v>
      </c>
      <c r="B157" s="601"/>
      <c r="C157" s="601"/>
    </row>
    <row r="158" spans="1:9" ht="15" customHeight="1" thickBot="1">
      <c r="A158" s="599" t="s">
        <v>155</v>
      </c>
      <c r="B158" s="599"/>
      <c r="C158" s="321" t="str">
        <f>C91</f>
        <v>Forintban!</v>
      </c>
    </row>
    <row r="159" spans="1:9" ht="13.5" customHeight="1" thickBot="1">
      <c r="A159" s="20">
        <v>1</v>
      </c>
      <c r="B159" s="27" t="s">
        <v>479</v>
      </c>
      <c r="C159" s="311">
        <f>+C63-C129</f>
        <v>-57051418</v>
      </c>
      <c r="D159" s="453"/>
    </row>
    <row r="160" spans="1:9" ht="27.75" customHeight="1" thickBot="1">
      <c r="A160" s="20" t="s">
        <v>20</v>
      </c>
      <c r="B160" s="27" t="s">
        <v>485</v>
      </c>
      <c r="C160" s="311">
        <f>+C87-C154</f>
        <v>57051418</v>
      </c>
    </row>
  </sheetData>
  <mergeCells count="6">
    <mergeCell ref="A1:C1"/>
    <mergeCell ref="A2:B2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Pogány Községi Önkormányzat
2018. ÉVI KÖLTSÉGVETÉSÉNEK ÖSSZEVONT MÉRLEGE&amp;10
&amp;R&amp;"Times New Roman CE,Félkövér dőlt"&amp;11 1.1. melléklet a 4/2018. (III.26.) önkormányzati rendelethez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D2" sqref="D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+CONCATENATE("9.2.1. melléklet a 4/",LEFT(ÖSSZEFÜGGÉSEK!A5,4),". (III.26.) önkormányzati rendelethez")</f>
        <v>9.2.1. melléklet a 4/2018. (III.26.) önkormányzati rendelethez</v>
      </c>
    </row>
    <row r="2" spans="1:3" s="479" customFormat="1" ht="25.5" customHeight="1">
      <c r="A2" s="430" t="s">
        <v>204</v>
      </c>
      <c r="B2" s="372" t="s">
        <v>403</v>
      </c>
      <c r="C2" s="386" t="s">
        <v>60</v>
      </c>
    </row>
    <row r="3" spans="1:3" s="479" customFormat="1" ht="24.75" thickBot="1">
      <c r="A3" s="473" t="s">
        <v>203</v>
      </c>
      <c r="B3" s="373" t="s">
        <v>422</v>
      </c>
      <c r="C3" s="387" t="s">
        <v>55</v>
      </c>
    </row>
    <row r="4" spans="1:3" s="480" customFormat="1" ht="15.95" customHeight="1" thickBot="1">
      <c r="A4" s="239"/>
      <c r="B4" s="239"/>
      <c r="C4" s="240" t="str">
        <f>'9.2.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526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527</v>
      </c>
      <c r="C26" s="331">
        <f>+C27+C28+C29</f>
        <v>0</v>
      </c>
    </row>
    <row r="27" spans="1:3" s="482" customFormat="1" ht="12" customHeight="1">
      <c r="A27" s="476" t="s">
        <v>271</v>
      </c>
      <c r="B27" s="477" t="s">
        <v>266</v>
      </c>
      <c r="C27" s="80"/>
    </row>
    <row r="28" spans="1:3" s="482" customFormat="1" ht="12" customHeight="1">
      <c r="A28" s="476" t="s">
        <v>272</v>
      </c>
      <c r="B28" s="477" t="s">
        <v>407</v>
      </c>
      <c r="C28" s="329"/>
    </row>
    <row r="29" spans="1:3" s="482" customFormat="1" ht="12" customHeight="1">
      <c r="A29" s="476" t="s">
        <v>273</v>
      </c>
      <c r="B29" s="478" t="s">
        <v>410</v>
      </c>
      <c r="C29" s="329"/>
    </row>
    <row r="30" spans="1:3" s="482" customFormat="1" ht="12" customHeight="1" thickBot="1">
      <c r="A30" s="475" t="s">
        <v>274</v>
      </c>
      <c r="B30" s="147" t="s">
        <v>528</v>
      </c>
      <c r="C30" s="87"/>
    </row>
    <row r="31" spans="1:3" s="482" customFormat="1" ht="12" customHeight="1" thickBot="1">
      <c r="A31" s="212" t="s">
        <v>23</v>
      </c>
      <c r="B31" s="129" t="s">
        <v>411</v>
      </c>
      <c r="C31" s="331">
        <f>+C32+C33+C34</f>
        <v>0</v>
      </c>
    </row>
    <row r="32" spans="1:3" s="482" customFormat="1" ht="12" customHeight="1">
      <c r="A32" s="476" t="s">
        <v>92</v>
      </c>
      <c r="B32" s="477" t="s">
        <v>294</v>
      </c>
      <c r="C32" s="80"/>
    </row>
    <row r="33" spans="1:3" s="482" customFormat="1" ht="12" customHeight="1">
      <c r="A33" s="476" t="s">
        <v>93</v>
      </c>
      <c r="B33" s="478" t="s">
        <v>295</v>
      </c>
      <c r="C33" s="332"/>
    </row>
    <row r="34" spans="1:3" s="482" customFormat="1" ht="12" customHeight="1" thickBot="1">
      <c r="A34" s="475" t="s">
        <v>94</v>
      </c>
      <c r="B34" s="147" t="s">
        <v>296</v>
      </c>
      <c r="C34" s="87"/>
    </row>
    <row r="35" spans="1:3" s="388" customFormat="1" ht="12" customHeight="1" thickBot="1">
      <c r="A35" s="212" t="s">
        <v>24</v>
      </c>
      <c r="B35" s="129" t="s">
        <v>379</v>
      </c>
      <c r="C35" s="358"/>
    </row>
    <row r="36" spans="1:3" s="388" customFormat="1" ht="12" customHeight="1" thickBot="1">
      <c r="A36" s="212" t="s">
        <v>25</v>
      </c>
      <c r="B36" s="129" t="s">
        <v>412</v>
      </c>
      <c r="C36" s="379"/>
    </row>
    <row r="37" spans="1:3" s="388" customFormat="1" ht="12" customHeight="1" thickBot="1">
      <c r="A37" s="204" t="s">
        <v>26</v>
      </c>
      <c r="B37" s="129" t="s">
        <v>413</v>
      </c>
      <c r="C37" s="380">
        <f>+C8+C20+C25+C26+C31+C35+C36</f>
        <v>0</v>
      </c>
    </row>
    <row r="38" spans="1:3" s="388" customFormat="1" ht="12" customHeight="1" thickBot="1">
      <c r="A38" s="247" t="s">
        <v>27</v>
      </c>
      <c r="B38" s="129" t="s">
        <v>414</v>
      </c>
      <c r="C38" s="380">
        <f>+C39+C40+C41</f>
        <v>0</v>
      </c>
    </row>
    <row r="39" spans="1:3" s="388" customFormat="1" ht="12" customHeight="1">
      <c r="A39" s="476" t="s">
        <v>415</v>
      </c>
      <c r="B39" s="477" t="s">
        <v>239</v>
      </c>
      <c r="C39" s="80"/>
    </row>
    <row r="40" spans="1:3" s="388" customFormat="1" ht="12" customHeight="1">
      <c r="A40" s="476" t="s">
        <v>416</v>
      </c>
      <c r="B40" s="478" t="s">
        <v>2</v>
      </c>
      <c r="C40" s="332"/>
    </row>
    <row r="41" spans="1:3" s="482" customFormat="1" ht="12" customHeight="1" thickBot="1">
      <c r="A41" s="475" t="s">
        <v>417</v>
      </c>
      <c r="B41" s="147" t="s">
        <v>418</v>
      </c>
      <c r="C41" s="87"/>
    </row>
    <row r="42" spans="1:3" s="482" customFormat="1" ht="15" customHeight="1" thickBot="1">
      <c r="A42" s="247" t="s">
        <v>28</v>
      </c>
      <c r="B42" s="248" t="s">
        <v>419</v>
      </c>
      <c r="C42" s="383">
        <f>+C37+C38</f>
        <v>0</v>
      </c>
    </row>
    <row r="43" spans="1:3" s="482" customFormat="1" ht="15" customHeight="1">
      <c r="A43" s="249"/>
      <c r="B43" s="250"/>
      <c r="C43" s="381"/>
    </row>
    <row r="44" spans="1:3" ht="13.5" thickBot="1">
      <c r="A44" s="251"/>
      <c r="B44" s="252"/>
      <c r="C44" s="382"/>
    </row>
    <row r="45" spans="1:3" s="481" customFormat="1" ht="16.5" customHeight="1" thickBot="1">
      <c r="A45" s="253"/>
      <c r="B45" s="254" t="s">
        <v>58</v>
      </c>
      <c r="C45" s="383"/>
    </row>
    <row r="46" spans="1:3" s="483" customFormat="1" ht="12" customHeight="1" thickBot="1">
      <c r="A46" s="212" t="s">
        <v>19</v>
      </c>
      <c r="B46" s="129" t="s">
        <v>420</v>
      </c>
      <c r="C46" s="331">
        <f>SUM(C47:C51)</f>
        <v>0</v>
      </c>
    </row>
    <row r="47" spans="1:3" ht="12" customHeight="1">
      <c r="A47" s="475" t="s">
        <v>99</v>
      </c>
      <c r="B47" s="9" t="s">
        <v>50</v>
      </c>
      <c r="C47" s="80"/>
    </row>
    <row r="48" spans="1:3" ht="12" customHeight="1">
      <c r="A48" s="475" t="s">
        <v>100</v>
      </c>
      <c r="B48" s="8" t="s">
        <v>184</v>
      </c>
      <c r="C48" s="83"/>
    </row>
    <row r="49" spans="1:3" ht="12" customHeight="1">
      <c r="A49" s="475" t="s">
        <v>101</v>
      </c>
      <c r="B49" s="8" t="s">
        <v>141</v>
      </c>
      <c r="C49" s="83"/>
    </row>
    <row r="50" spans="1:3" ht="12" customHeight="1">
      <c r="A50" s="475" t="s">
        <v>102</v>
      </c>
      <c r="B50" s="8" t="s">
        <v>185</v>
      </c>
      <c r="C50" s="83"/>
    </row>
    <row r="51" spans="1:3" ht="12" customHeight="1" thickBot="1">
      <c r="A51" s="475" t="s">
        <v>149</v>
      </c>
      <c r="B51" s="8" t="s">
        <v>186</v>
      </c>
      <c r="C51" s="83"/>
    </row>
    <row r="52" spans="1:3" ht="12" customHeight="1" thickBot="1">
      <c r="A52" s="212" t="s">
        <v>20</v>
      </c>
      <c r="B52" s="129" t="s">
        <v>421</v>
      </c>
      <c r="C52" s="331">
        <f>SUM(C53:C55)</f>
        <v>0</v>
      </c>
    </row>
    <row r="53" spans="1:3" s="483" customFormat="1" ht="12" customHeight="1">
      <c r="A53" s="475" t="s">
        <v>105</v>
      </c>
      <c r="B53" s="9" t="s">
        <v>232</v>
      </c>
      <c r="C53" s="80"/>
    </row>
    <row r="54" spans="1:3" ht="12" customHeight="1">
      <c r="A54" s="475" t="s">
        <v>106</v>
      </c>
      <c r="B54" s="8" t="s">
        <v>188</v>
      </c>
      <c r="C54" s="83"/>
    </row>
    <row r="55" spans="1:3" ht="12" customHeight="1">
      <c r="A55" s="475" t="s">
        <v>107</v>
      </c>
      <c r="B55" s="8" t="s">
        <v>59</v>
      </c>
      <c r="C55" s="83"/>
    </row>
    <row r="56" spans="1:3" ht="12" customHeight="1" thickBot="1">
      <c r="A56" s="475" t="s">
        <v>108</v>
      </c>
      <c r="B56" s="8" t="s">
        <v>529</v>
      </c>
      <c r="C56" s="83"/>
    </row>
    <row r="57" spans="1:3" ht="15" customHeight="1" thickBot="1">
      <c r="A57" s="212" t="s">
        <v>21</v>
      </c>
      <c r="B57" s="129" t="s">
        <v>13</v>
      </c>
      <c r="C57" s="358"/>
    </row>
    <row r="58" spans="1:3" ht="13.5" thickBot="1">
      <c r="A58" s="212" t="s">
        <v>22</v>
      </c>
      <c r="B58" s="255" t="s">
        <v>536</v>
      </c>
      <c r="C58" s="384">
        <f>+C46+C52+C57</f>
        <v>0</v>
      </c>
    </row>
    <row r="59" spans="1:3" ht="15" customHeight="1" thickBot="1">
      <c r="C59" s="385"/>
    </row>
    <row r="60" spans="1:3" ht="14.25" customHeight="1" thickBot="1">
      <c r="A60" s="258" t="s">
        <v>524</v>
      </c>
      <c r="B60" s="259"/>
      <c r="C60" s="126"/>
    </row>
    <row r="61" spans="1:3" ht="13.5" thickBot="1">
      <c r="A61" s="258" t="s">
        <v>206</v>
      </c>
      <c r="B61" s="259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+CONCATENATE("9.2.2. melléklet a 4/",LEFT(ÖSSZEFÜGGÉSEK!A5,4),". (III.26.) önkormányzati rendelethez")</f>
        <v>9.2.2. melléklet a 4/2018. (III.26.) önkormányzati rendelethez</v>
      </c>
    </row>
    <row r="2" spans="1:3" s="479" customFormat="1" ht="25.5" customHeight="1">
      <c r="A2" s="430" t="s">
        <v>204</v>
      </c>
      <c r="B2" s="372" t="s">
        <v>403</v>
      </c>
      <c r="C2" s="386" t="s">
        <v>60</v>
      </c>
    </row>
    <row r="3" spans="1:3" s="479" customFormat="1" ht="24.75" thickBot="1">
      <c r="A3" s="473" t="s">
        <v>203</v>
      </c>
      <c r="B3" s="373" t="s">
        <v>423</v>
      </c>
      <c r="C3" s="387" t="s">
        <v>60</v>
      </c>
    </row>
    <row r="4" spans="1:3" s="480" customFormat="1" ht="15.95" customHeight="1" thickBot="1">
      <c r="A4" s="239"/>
      <c r="B4" s="239"/>
      <c r="C4" s="240" t="str">
        <f>'9.2.1.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526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527</v>
      </c>
      <c r="C26" s="331">
        <f>+C27+C28+C29</f>
        <v>0</v>
      </c>
    </row>
    <row r="27" spans="1:3" s="482" customFormat="1" ht="12" customHeight="1">
      <c r="A27" s="476" t="s">
        <v>271</v>
      </c>
      <c r="B27" s="477" t="s">
        <v>266</v>
      </c>
      <c r="C27" s="80"/>
    </row>
    <row r="28" spans="1:3" s="482" customFormat="1" ht="12" customHeight="1">
      <c r="A28" s="476" t="s">
        <v>272</v>
      </c>
      <c r="B28" s="477" t="s">
        <v>407</v>
      </c>
      <c r="C28" s="329"/>
    </row>
    <row r="29" spans="1:3" s="482" customFormat="1" ht="12" customHeight="1">
      <c r="A29" s="476" t="s">
        <v>273</v>
      </c>
      <c r="B29" s="478" t="s">
        <v>410</v>
      </c>
      <c r="C29" s="329"/>
    </row>
    <row r="30" spans="1:3" s="482" customFormat="1" ht="12" customHeight="1" thickBot="1">
      <c r="A30" s="475" t="s">
        <v>274</v>
      </c>
      <c r="B30" s="147" t="s">
        <v>528</v>
      </c>
      <c r="C30" s="87"/>
    </row>
    <row r="31" spans="1:3" s="482" customFormat="1" ht="12" customHeight="1" thickBot="1">
      <c r="A31" s="212" t="s">
        <v>23</v>
      </c>
      <c r="B31" s="129" t="s">
        <v>411</v>
      </c>
      <c r="C31" s="331">
        <f>+C32+C33+C34</f>
        <v>0</v>
      </c>
    </row>
    <row r="32" spans="1:3" s="482" customFormat="1" ht="12" customHeight="1">
      <c r="A32" s="476" t="s">
        <v>92</v>
      </c>
      <c r="B32" s="477" t="s">
        <v>294</v>
      </c>
      <c r="C32" s="80"/>
    </row>
    <row r="33" spans="1:3" s="482" customFormat="1" ht="12" customHeight="1">
      <c r="A33" s="476" t="s">
        <v>93</v>
      </c>
      <c r="B33" s="478" t="s">
        <v>295</v>
      </c>
      <c r="C33" s="332"/>
    </row>
    <row r="34" spans="1:3" s="482" customFormat="1" ht="12" customHeight="1" thickBot="1">
      <c r="A34" s="475" t="s">
        <v>94</v>
      </c>
      <c r="B34" s="147" t="s">
        <v>296</v>
      </c>
      <c r="C34" s="87"/>
    </row>
    <row r="35" spans="1:3" s="388" customFormat="1" ht="12" customHeight="1" thickBot="1">
      <c r="A35" s="212" t="s">
        <v>24</v>
      </c>
      <c r="B35" s="129" t="s">
        <v>379</v>
      </c>
      <c r="C35" s="358"/>
    </row>
    <row r="36" spans="1:3" s="388" customFormat="1" ht="12" customHeight="1" thickBot="1">
      <c r="A36" s="212" t="s">
        <v>25</v>
      </c>
      <c r="B36" s="129" t="s">
        <v>412</v>
      </c>
      <c r="C36" s="379"/>
    </row>
    <row r="37" spans="1:3" s="388" customFormat="1" ht="12" customHeight="1" thickBot="1">
      <c r="A37" s="204" t="s">
        <v>26</v>
      </c>
      <c r="B37" s="129" t="s">
        <v>413</v>
      </c>
      <c r="C37" s="380">
        <f>+C8+C20+C25+C26+C31+C35+C36</f>
        <v>0</v>
      </c>
    </row>
    <row r="38" spans="1:3" s="388" customFormat="1" ht="12" customHeight="1" thickBot="1">
      <c r="A38" s="247" t="s">
        <v>27</v>
      </c>
      <c r="B38" s="129" t="s">
        <v>414</v>
      </c>
      <c r="C38" s="380">
        <f>+C39+C40+C41</f>
        <v>0</v>
      </c>
    </row>
    <row r="39" spans="1:3" s="388" customFormat="1" ht="12" customHeight="1">
      <c r="A39" s="476" t="s">
        <v>415</v>
      </c>
      <c r="B39" s="477" t="s">
        <v>239</v>
      </c>
      <c r="C39" s="80"/>
    </row>
    <row r="40" spans="1:3" s="388" customFormat="1" ht="12" customHeight="1">
      <c r="A40" s="476" t="s">
        <v>416</v>
      </c>
      <c r="B40" s="478" t="s">
        <v>2</v>
      </c>
      <c r="C40" s="332"/>
    </row>
    <row r="41" spans="1:3" s="482" customFormat="1" ht="12" customHeight="1" thickBot="1">
      <c r="A41" s="475" t="s">
        <v>417</v>
      </c>
      <c r="B41" s="147" t="s">
        <v>418</v>
      </c>
      <c r="C41" s="87"/>
    </row>
    <row r="42" spans="1:3" s="482" customFormat="1" ht="15" customHeight="1" thickBot="1">
      <c r="A42" s="247" t="s">
        <v>28</v>
      </c>
      <c r="B42" s="248" t="s">
        <v>419</v>
      </c>
      <c r="C42" s="383">
        <f>+C37+C38</f>
        <v>0</v>
      </c>
    </row>
    <row r="43" spans="1:3" s="482" customFormat="1" ht="15" customHeight="1">
      <c r="A43" s="249"/>
      <c r="B43" s="250"/>
      <c r="C43" s="381"/>
    </row>
    <row r="44" spans="1:3" ht="13.5" thickBot="1">
      <c r="A44" s="251"/>
      <c r="B44" s="252"/>
      <c r="C44" s="382"/>
    </row>
    <row r="45" spans="1:3" s="481" customFormat="1" ht="16.5" customHeight="1" thickBot="1">
      <c r="A45" s="253"/>
      <c r="B45" s="254" t="s">
        <v>58</v>
      </c>
      <c r="C45" s="383"/>
    </row>
    <row r="46" spans="1:3" s="483" customFormat="1" ht="12" customHeight="1" thickBot="1">
      <c r="A46" s="212" t="s">
        <v>19</v>
      </c>
      <c r="B46" s="129" t="s">
        <v>420</v>
      </c>
      <c r="C46" s="331">
        <f>SUM(C47:C51)</f>
        <v>0</v>
      </c>
    </row>
    <row r="47" spans="1:3" ht="12" customHeight="1">
      <c r="A47" s="475" t="s">
        <v>99</v>
      </c>
      <c r="B47" s="9" t="s">
        <v>50</v>
      </c>
      <c r="C47" s="80"/>
    </row>
    <row r="48" spans="1:3" ht="12" customHeight="1">
      <c r="A48" s="475" t="s">
        <v>100</v>
      </c>
      <c r="B48" s="8" t="s">
        <v>184</v>
      </c>
      <c r="C48" s="83"/>
    </row>
    <row r="49" spans="1:3" ht="12" customHeight="1">
      <c r="A49" s="475" t="s">
        <v>101</v>
      </c>
      <c r="B49" s="8" t="s">
        <v>141</v>
      </c>
      <c r="C49" s="83"/>
    </row>
    <row r="50" spans="1:3" ht="12" customHeight="1">
      <c r="A50" s="475" t="s">
        <v>102</v>
      </c>
      <c r="B50" s="8" t="s">
        <v>185</v>
      </c>
      <c r="C50" s="83"/>
    </row>
    <row r="51" spans="1:3" ht="12" customHeight="1" thickBot="1">
      <c r="A51" s="475" t="s">
        <v>149</v>
      </c>
      <c r="B51" s="8" t="s">
        <v>186</v>
      </c>
      <c r="C51" s="83"/>
    </row>
    <row r="52" spans="1:3" ht="12" customHeight="1" thickBot="1">
      <c r="A52" s="212" t="s">
        <v>20</v>
      </c>
      <c r="B52" s="129" t="s">
        <v>421</v>
      </c>
      <c r="C52" s="331">
        <f>SUM(C53:C55)</f>
        <v>0</v>
      </c>
    </row>
    <row r="53" spans="1:3" s="483" customFormat="1" ht="12" customHeight="1">
      <c r="A53" s="475" t="s">
        <v>105</v>
      </c>
      <c r="B53" s="9" t="s">
        <v>232</v>
      </c>
      <c r="C53" s="80"/>
    </row>
    <row r="54" spans="1:3" ht="12" customHeight="1">
      <c r="A54" s="475" t="s">
        <v>106</v>
      </c>
      <c r="B54" s="8" t="s">
        <v>188</v>
      </c>
      <c r="C54" s="83"/>
    </row>
    <row r="55" spans="1:3" ht="12" customHeight="1">
      <c r="A55" s="475" t="s">
        <v>107</v>
      </c>
      <c r="B55" s="8" t="s">
        <v>59</v>
      </c>
      <c r="C55" s="83"/>
    </row>
    <row r="56" spans="1:3" ht="12" customHeight="1" thickBot="1">
      <c r="A56" s="475" t="s">
        <v>108</v>
      </c>
      <c r="B56" s="8" t="s">
        <v>529</v>
      </c>
      <c r="C56" s="83"/>
    </row>
    <row r="57" spans="1:3" ht="15" customHeight="1" thickBot="1">
      <c r="A57" s="212" t="s">
        <v>21</v>
      </c>
      <c r="B57" s="129" t="s">
        <v>13</v>
      </c>
      <c r="C57" s="358"/>
    </row>
    <row r="58" spans="1:3" ht="13.5" thickBot="1">
      <c r="A58" s="212" t="s">
        <v>22</v>
      </c>
      <c r="B58" s="255" t="s">
        <v>536</v>
      </c>
      <c r="C58" s="384">
        <f>+C46+C52+C57</f>
        <v>0</v>
      </c>
    </row>
    <row r="59" spans="1:3" ht="15" customHeight="1" thickBot="1">
      <c r="C59" s="385"/>
    </row>
    <row r="60" spans="1:3" ht="14.25" customHeight="1" thickBot="1">
      <c r="A60" s="258" t="s">
        <v>524</v>
      </c>
      <c r="B60" s="259"/>
      <c r="C60" s="126"/>
    </row>
    <row r="61" spans="1:3" ht="13.5" thickBot="1">
      <c r="A61" s="258" t="s">
        <v>206</v>
      </c>
      <c r="B61" s="259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+CONCATENATE("9.2.3. melléklet a 4/",LEFT(ÖSSZEFÜGGÉSEK!A5,4),". (III.26.) önkormányzati rendelethez")</f>
        <v>9.2.3. melléklet a 4/2018. (III.26.) önkormányzati rendelethez</v>
      </c>
    </row>
    <row r="2" spans="1:3" s="479" customFormat="1" ht="25.5" customHeight="1">
      <c r="A2" s="430" t="s">
        <v>204</v>
      </c>
      <c r="B2" s="372" t="s">
        <v>403</v>
      </c>
      <c r="C2" s="386" t="s">
        <v>60</v>
      </c>
    </row>
    <row r="3" spans="1:3" s="479" customFormat="1" ht="24.75" thickBot="1">
      <c r="A3" s="473" t="s">
        <v>203</v>
      </c>
      <c r="B3" s="373" t="s">
        <v>537</v>
      </c>
      <c r="C3" s="387" t="s">
        <v>61</v>
      </c>
    </row>
    <row r="4" spans="1:3" s="480" customFormat="1" ht="15.95" customHeight="1" thickBot="1">
      <c r="A4" s="239"/>
      <c r="B4" s="239"/>
      <c r="C4" s="240" t="str">
        <f>'9.2.2. sz. 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526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527</v>
      </c>
      <c r="C26" s="331">
        <f>+C27+C28+C29</f>
        <v>0</v>
      </c>
    </row>
    <row r="27" spans="1:3" s="482" customFormat="1" ht="12" customHeight="1">
      <c r="A27" s="476" t="s">
        <v>271</v>
      </c>
      <c r="B27" s="477" t="s">
        <v>266</v>
      </c>
      <c r="C27" s="80"/>
    </row>
    <row r="28" spans="1:3" s="482" customFormat="1" ht="12" customHeight="1">
      <c r="A28" s="476" t="s">
        <v>272</v>
      </c>
      <c r="B28" s="477" t="s">
        <v>407</v>
      </c>
      <c r="C28" s="329"/>
    </row>
    <row r="29" spans="1:3" s="482" customFormat="1" ht="12" customHeight="1">
      <c r="A29" s="476" t="s">
        <v>273</v>
      </c>
      <c r="B29" s="478" t="s">
        <v>410</v>
      </c>
      <c r="C29" s="329"/>
    </row>
    <row r="30" spans="1:3" s="482" customFormat="1" ht="12" customHeight="1" thickBot="1">
      <c r="A30" s="475" t="s">
        <v>274</v>
      </c>
      <c r="B30" s="147" t="s">
        <v>528</v>
      </c>
      <c r="C30" s="87"/>
    </row>
    <row r="31" spans="1:3" s="482" customFormat="1" ht="12" customHeight="1" thickBot="1">
      <c r="A31" s="212" t="s">
        <v>23</v>
      </c>
      <c r="B31" s="129" t="s">
        <v>411</v>
      </c>
      <c r="C31" s="331">
        <f>+C32+C33+C34</f>
        <v>0</v>
      </c>
    </row>
    <row r="32" spans="1:3" s="482" customFormat="1" ht="12" customHeight="1">
      <c r="A32" s="476" t="s">
        <v>92</v>
      </c>
      <c r="B32" s="477" t="s">
        <v>294</v>
      </c>
      <c r="C32" s="80"/>
    </row>
    <row r="33" spans="1:3" s="482" customFormat="1" ht="12" customHeight="1">
      <c r="A33" s="476" t="s">
        <v>93</v>
      </c>
      <c r="B33" s="478" t="s">
        <v>295</v>
      </c>
      <c r="C33" s="332"/>
    </row>
    <row r="34" spans="1:3" s="482" customFormat="1" ht="12" customHeight="1" thickBot="1">
      <c r="A34" s="475" t="s">
        <v>94</v>
      </c>
      <c r="B34" s="147" t="s">
        <v>296</v>
      </c>
      <c r="C34" s="87"/>
    </row>
    <row r="35" spans="1:3" s="388" customFormat="1" ht="12" customHeight="1" thickBot="1">
      <c r="A35" s="212" t="s">
        <v>24</v>
      </c>
      <c r="B35" s="129" t="s">
        <v>379</v>
      </c>
      <c r="C35" s="358"/>
    </row>
    <row r="36" spans="1:3" s="388" customFormat="1" ht="12" customHeight="1" thickBot="1">
      <c r="A36" s="212" t="s">
        <v>25</v>
      </c>
      <c r="B36" s="129" t="s">
        <v>412</v>
      </c>
      <c r="C36" s="379"/>
    </row>
    <row r="37" spans="1:3" s="388" customFormat="1" ht="12" customHeight="1" thickBot="1">
      <c r="A37" s="204" t="s">
        <v>26</v>
      </c>
      <c r="B37" s="129" t="s">
        <v>413</v>
      </c>
      <c r="C37" s="380">
        <f>+C8+C20+C25+C26+C31+C35+C36</f>
        <v>0</v>
      </c>
    </row>
    <row r="38" spans="1:3" s="388" customFormat="1" ht="12" customHeight="1" thickBot="1">
      <c r="A38" s="247" t="s">
        <v>27</v>
      </c>
      <c r="B38" s="129" t="s">
        <v>414</v>
      </c>
      <c r="C38" s="380">
        <f>+C39+C40+C41</f>
        <v>0</v>
      </c>
    </row>
    <row r="39" spans="1:3" s="388" customFormat="1" ht="12" customHeight="1">
      <c r="A39" s="476" t="s">
        <v>415</v>
      </c>
      <c r="B39" s="477" t="s">
        <v>239</v>
      </c>
      <c r="C39" s="80"/>
    </row>
    <row r="40" spans="1:3" s="388" customFormat="1" ht="12" customHeight="1">
      <c r="A40" s="476" t="s">
        <v>416</v>
      </c>
      <c r="B40" s="478" t="s">
        <v>2</v>
      </c>
      <c r="C40" s="332"/>
    </row>
    <row r="41" spans="1:3" s="482" customFormat="1" ht="12" customHeight="1" thickBot="1">
      <c r="A41" s="475" t="s">
        <v>417</v>
      </c>
      <c r="B41" s="147" t="s">
        <v>418</v>
      </c>
      <c r="C41" s="87"/>
    </row>
    <row r="42" spans="1:3" s="482" customFormat="1" ht="15" customHeight="1" thickBot="1">
      <c r="A42" s="247" t="s">
        <v>28</v>
      </c>
      <c r="B42" s="248" t="s">
        <v>419</v>
      </c>
      <c r="C42" s="383">
        <f>+C37+C38</f>
        <v>0</v>
      </c>
    </row>
    <row r="43" spans="1:3" s="482" customFormat="1" ht="15" customHeight="1">
      <c r="A43" s="249"/>
      <c r="B43" s="250"/>
      <c r="C43" s="381"/>
    </row>
    <row r="44" spans="1:3" ht="13.5" thickBot="1">
      <c r="A44" s="251"/>
      <c r="B44" s="252"/>
      <c r="C44" s="382"/>
    </row>
    <row r="45" spans="1:3" s="481" customFormat="1" ht="16.5" customHeight="1" thickBot="1">
      <c r="A45" s="253"/>
      <c r="B45" s="254" t="s">
        <v>58</v>
      </c>
      <c r="C45" s="383"/>
    </row>
    <row r="46" spans="1:3" s="483" customFormat="1" ht="12" customHeight="1" thickBot="1">
      <c r="A46" s="212" t="s">
        <v>19</v>
      </c>
      <c r="B46" s="129" t="s">
        <v>420</v>
      </c>
      <c r="C46" s="331">
        <f>SUM(C47:C51)</f>
        <v>0</v>
      </c>
    </row>
    <row r="47" spans="1:3" ht="12" customHeight="1">
      <c r="A47" s="475" t="s">
        <v>99</v>
      </c>
      <c r="B47" s="9" t="s">
        <v>50</v>
      </c>
      <c r="C47" s="80"/>
    </row>
    <row r="48" spans="1:3" ht="12" customHeight="1">
      <c r="A48" s="475" t="s">
        <v>100</v>
      </c>
      <c r="B48" s="8" t="s">
        <v>184</v>
      </c>
      <c r="C48" s="83"/>
    </row>
    <row r="49" spans="1:3" ht="12" customHeight="1">
      <c r="A49" s="475" t="s">
        <v>101</v>
      </c>
      <c r="B49" s="8" t="s">
        <v>141</v>
      </c>
      <c r="C49" s="83"/>
    </row>
    <row r="50" spans="1:3" ht="12" customHeight="1">
      <c r="A50" s="475" t="s">
        <v>102</v>
      </c>
      <c r="B50" s="8" t="s">
        <v>185</v>
      </c>
      <c r="C50" s="83"/>
    </row>
    <row r="51" spans="1:3" ht="12" customHeight="1" thickBot="1">
      <c r="A51" s="475" t="s">
        <v>149</v>
      </c>
      <c r="B51" s="8" t="s">
        <v>186</v>
      </c>
      <c r="C51" s="83"/>
    </row>
    <row r="52" spans="1:3" ht="12" customHeight="1" thickBot="1">
      <c r="A52" s="212" t="s">
        <v>20</v>
      </c>
      <c r="B52" s="129" t="s">
        <v>421</v>
      </c>
      <c r="C52" s="331">
        <f>SUM(C53:C55)</f>
        <v>0</v>
      </c>
    </row>
    <row r="53" spans="1:3" s="483" customFormat="1" ht="12" customHeight="1">
      <c r="A53" s="475" t="s">
        <v>105</v>
      </c>
      <c r="B53" s="9" t="s">
        <v>232</v>
      </c>
      <c r="C53" s="80"/>
    </row>
    <row r="54" spans="1:3" ht="12" customHeight="1">
      <c r="A54" s="475" t="s">
        <v>106</v>
      </c>
      <c r="B54" s="8" t="s">
        <v>188</v>
      </c>
      <c r="C54" s="83"/>
    </row>
    <row r="55" spans="1:3" ht="12" customHeight="1">
      <c r="A55" s="475" t="s">
        <v>107</v>
      </c>
      <c r="B55" s="8" t="s">
        <v>59</v>
      </c>
      <c r="C55" s="83"/>
    </row>
    <row r="56" spans="1:3" ht="12" customHeight="1" thickBot="1">
      <c r="A56" s="475" t="s">
        <v>108</v>
      </c>
      <c r="B56" s="8" t="s">
        <v>529</v>
      </c>
      <c r="C56" s="83"/>
    </row>
    <row r="57" spans="1:3" ht="15" customHeight="1" thickBot="1">
      <c r="A57" s="212" t="s">
        <v>21</v>
      </c>
      <c r="B57" s="129" t="s">
        <v>13</v>
      </c>
      <c r="C57" s="358"/>
    </row>
    <row r="58" spans="1:3" ht="13.5" thickBot="1">
      <c r="A58" s="212" t="s">
        <v>22</v>
      </c>
      <c r="B58" s="255" t="s">
        <v>536</v>
      </c>
      <c r="C58" s="384">
        <f>+C46+C52+C57</f>
        <v>0</v>
      </c>
    </row>
    <row r="59" spans="1:3" ht="15" customHeight="1" thickBot="1">
      <c r="C59" s="385"/>
    </row>
    <row r="60" spans="1:3" ht="14.25" customHeight="1" thickBot="1">
      <c r="A60" s="258" t="s">
        <v>524</v>
      </c>
      <c r="B60" s="259"/>
      <c r="C60" s="126"/>
    </row>
    <row r="61" spans="1:3" ht="13.5" thickBot="1">
      <c r="A61" s="258" t="s">
        <v>206</v>
      </c>
      <c r="B61" s="259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D60" sqref="D60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+CONCATENATE("9.3. melléklet a 4/",LEFT(ÖSSZEFÜGGÉSEK!A5,4),". (III.26.) önkormányzati rendelethez")</f>
        <v>9.3. melléklet a 4/2018. (III.26.) önkormányzati rendelethez</v>
      </c>
    </row>
    <row r="2" spans="1:3" s="479" customFormat="1" ht="25.5" customHeight="1">
      <c r="A2" s="430" t="s">
        <v>204</v>
      </c>
      <c r="B2" s="372" t="s">
        <v>207</v>
      </c>
      <c r="C2" s="386" t="s">
        <v>61</v>
      </c>
    </row>
    <row r="3" spans="1:3" s="479" customFormat="1" ht="24.75" thickBot="1">
      <c r="A3" s="473" t="s">
        <v>203</v>
      </c>
      <c r="B3" s="373" t="s">
        <v>402</v>
      </c>
      <c r="C3" s="387"/>
    </row>
    <row r="4" spans="1:3" s="480" customFormat="1" ht="15.95" customHeight="1" thickBot="1">
      <c r="A4" s="239"/>
      <c r="B4" s="239"/>
      <c r="C4" s="240" t="str">
        <f>'9.2.3.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530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409</v>
      </c>
      <c r="C26" s="331">
        <f>+C27+C28</f>
        <v>0</v>
      </c>
    </row>
    <row r="27" spans="1:3" s="482" customFormat="1" ht="12" customHeight="1">
      <c r="A27" s="476" t="s">
        <v>271</v>
      </c>
      <c r="B27" s="477" t="s">
        <v>407</v>
      </c>
      <c r="C27" s="80"/>
    </row>
    <row r="28" spans="1:3" s="482" customFormat="1" ht="12" customHeight="1">
      <c r="A28" s="476" t="s">
        <v>272</v>
      </c>
      <c r="B28" s="478" t="s">
        <v>410</v>
      </c>
      <c r="C28" s="332"/>
    </row>
    <row r="29" spans="1:3" s="482" customFormat="1" ht="12" customHeight="1" thickBot="1">
      <c r="A29" s="475" t="s">
        <v>273</v>
      </c>
      <c r="B29" s="147" t="s">
        <v>531</v>
      </c>
      <c r="C29" s="87"/>
    </row>
    <row r="30" spans="1:3" s="482" customFormat="1" ht="12" customHeight="1" thickBot="1">
      <c r="A30" s="212" t="s">
        <v>23</v>
      </c>
      <c r="B30" s="129" t="s">
        <v>411</v>
      </c>
      <c r="C30" s="331">
        <f>+C31+C32+C33</f>
        <v>0</v>
      </c>
    </row>
    <row r="31" spans="1:3" s="482" customFormat="1" ht="12" customHeight="1">
      <c r="A31" s="476" t="s">
        <v>92</v>
      </c>
      <c r="B31" s="477" t="s">
        <v>294</v>
      </c>
      <c r="C31" s="80"/>
    </row>
    <row r="32" spans="1:3" s="482" customFormat="1" ht="12" customHeight="1">
      <c r="A32" s="476" t="s">
        <v>93</v>
      </c>
      <c r="B32" s="478" t="s">
        <v>295</v>
      </c>
      <c r="C32" s="332"/>
    </row>
    <row r="33" spans="1:3" s="482" customFormat="1" ht="12" customHeight="1" thickBot="1">
      <c r="A33" s="475" t="s">
        <v>94</v>
      </c>
      <c r="B33" s="147" t="s">
        <v>296</v>
      </c>
      <c r="C33" s="87"/>
    </row>
    <row r="34" spans="1:3" s="388" customFormat="1" ht="12" customHeight="1" thickBot="1">
      <c r="A34" s="212" t="s">
        <v>24</v>
      </c>
      <c r="B34" s="129" t="s">
        <v>379</v>
      </c>
      <c r="C34" s="358"/>
    </row>
    <row r="35" spans="1:3" s="388" customFormat="1" ht="12" customHeight="1" thickBot="1">
      <c r="A35" s="212" t="s">
        <v>25</v>
      </c>
      <c r="B35" s="129" t="s">
        <v>412</v>
      </c>
      <c r="C35" s="379"/>
    </row>
    <row r="36" spans="1:3" s="388" customFormat="1" ht="12" customHeight="1" thickBot="1">
      <c r="A36" s="204" t="s">
        <v>26</v>
      </c>
      <c r="B36" s="129" t="s">
        <v>532</v>
      </c>
      <c r="C36" s="380">
        <f>+C8+C20+C25+C26+C30+C34+C35</f>
        <v>0</v>
      </c>
    </row>
    <row r="37" spans="1:3" s="388" customFormat="1" ht="12" customHeight="1" thickBot="1">
      <c r="A37" s="247" t="s">
        <v>27</v>
      </c>
      <c r="B37" s="129" t="s">
        <v>414</v>
      </c>
      <c r="C37" s="380">
        <f>+C38+C39+C40</f>
        <v>27980657</v>
      </c>
    </row>
    <row r="38" spans="1:3" s="388" customFormat="1" ht="12" customHeight="1">
      <c r="A38" s="476" t="s">
        <v>415</v>
      </c>
      <c r="B38" s="477" t="s">
        <v>239</v>
      </c>
      <c r="C38" s="80">
        <v>1563357</v>
      </c>
    </row>
    <row r="39" spans="1:3" s="388" customFormat="1" ht="12" customHeight="1">
      <c r="A39" s="476" t="s">
        <v>416</v>
      </c>
      <c r="B39" s="478" t="s">
        <v>2</v>
      </c>
      <c r="C39" s="332"/>
    </row>
    <row r="40" spans="1:3" s="482" customFormat="1" ht="12" customHeight="1" thickBot="1">
      <c r="A40" s="475" t="s">
        <v>417</v>
      </c>
      <c r="B40" s="147" t="s">
        <v>418</v>
      </c>
      <c r="C40" s="87">
        <v>26417300</v>
      </c>
    </row>
    <row r="41" spans="1:3" s="482" customFormat="1" ht="15" customHeight="1" thickBot="1">
      <c r="A41" s="247" t="s">
        <v>28</v>
      </c>
      <c r="B41" s="248" t="s">
        <v>419</v>
      </c>
      <c r="C41" s="383">
        <f>+C36+C37</f>
        <v>27980657</v>
      </c>
    </row>
    <row r="42" spans="1:3" s="482" customFormat="1" ht="15" customHeight="1">
      <c r="A42" s="249"/>
      <c r="B42" s="250"/>
      <c r="C42" s="381"/>
    </row>
    <row r="43" spans="1:3" ht="13.5" thickBot="1">
      <c r="A43" s="251"/>
      <c r="B43" s="252"/>
      <c r="C43" s="382"/>
    </row>
    <row r="44" spans="1:3" s="481" customFormat="1" ht="16.5" customHeight="1" thickBot="1">
      <c r="A44" s="253"/>
      <c r="B44" s="254" t="s">
        <v>58</v>
      </c>
      <c r="C44" s="383"/>
    </row>
    <row r="45" spans="1:3" s="483" customFormat="1" ht="12" customHeight="1" thickBot="1">
      <c r="A45" s="212" t="s">
        <v>19</v>
      </c>
      <c r="B45" s="129" t="s">
        <v>420</v>
      </c>
      <c r="C45" s="331">
        <f>SUM(C46:C50)</f>
        <v>27575527</v>
      </c>
    </row>
    <row r="46" spans="1:3" ht="12" customHeight="1">
      <c r="A46" s="475" t="s">
        <v>99</v>
      </c>
      <c r="B46" s="9" t="s">
        <v>50</v>
      </c>
      <c r="C46" s="80">
        <v>20033100</v>
      </c>
    </row>
    <row r="47" spans="1:3" ht="12" customHeight="1">
      <c r="A47" s="475" t="s">
        <v>100</v>
      </c>
      <c r="B47" s="8" t="s">
        <v>184</v>
      </c>
      <c r="C47" s="83">
        <v>4034444</v>
      </c>
    </row>
    <row r="48" spans="1:3" ht="12" customHeight="1">
      <c r="A48" s="475" t="s">
        <v>101</v>
      </c>
      <c r="B48" s="8" t="s">
        <v>141</v>
      </c>
      <c r="C48" s="83">
        <v>3507983</v>
      </c>
    </row>
    <row r="49" spans="1:3" ht="12" customHeight="1">
      <c r="A49" s="475" t="s">
        <v>102</v>
      </c>
      <c r="B49" s="8" t="s">
        <v>185</v>
      </c>
      <c r="C49" s="83"/>
    </row>
    <row r="50" spans="1:3" ht="12" customHeight="1" thickBot="1">
      <c r="A50" s="475" t="s">
        <v>149</v>
      </c>
      <c r="B50" s="8" t="s">
        <v>186</v>
      </c>
      <c r="C50" s="83"/>
    </row>
    <row r="51" spans="1:3" ht="12" customHeight="1" thickBot="1">
      <c r="A51" s="212" t="s">
        <v>20</v>
      </c>
      <c r="B51" s="129" t="s">
        <v>421</v>
      </c>
      <c r="C51" s="331">
        <f>SUM(C52:C54)</f>
        <v>405130</v>
      </c>
    </row>
    <row r="52" spans="1:3" s="483" customFormat="1" ht="12" customHeight="1">
      <c r="A52" s="475" t="s">
        <v>105</v>
      </c>
      <c r="B52" s="9" t="s">
        <v>232</v>
      </c>
      <c r="C52" s="80">
        <v>405130</v>
      </c>
    </row>
    <row r="53" spans="1:3" ht="12" customHeight="1">
      <c r="A53" s="475" t="s">
        <v>106</v>
      </c>
      <c r="B53" s="8" t="s">
        <v>188</v>
      </c>
      <c r="C53" s="83"/>
    </row>
    <row r="54" spans="1:3" ht="12" customHeight="1">
      <c r="A54" s="475" t="s">
        <v>107</v>
      </c>
      <c r="B54" s="8" t="s">
        <v>59</v>
      </c>
      <c r="C54" s="83"/>
    </row>
    <row r="55" spans="1:3" ht="12" customHeight="1" thickBot="1">
      <c r="A55" s="475" t="s">
        <v>108</v>
      </c>
      <c r="B55" s="8" t="s">
        <v>529</v>
      </c>
      <c r="C55" s="83"/>
    </row>
    <row r="56" spans="1:3" ht="15" customHeight="1" thickBot="1">
      <c r="A56" s="212" t="s">
        <v>21</v>
      </c>
      <c r="B56" s="129" t="s">
        <v>13</v>
      </c>
      <c r="C56" s="358"/>
    </row>
    <row r="57" spans="1:3" ht="13.5" thickBot="1">
      <c r="A57" s="212" t="s">
        <v>22</v>
      </c>
      <c r="B57" s="255" t="s">
        <v>536</v>
      </c>
      <c r="C57" s="384">
        <f>+C45+C51+C56</f>
        <v>27980657</v>
      </c>
    </row>
    <row r="58" spans="1:3" ht="15" customHeight="1" thickBot="1">
      <c r="C58" s="385"/>
    </row>
    <row r="59" spans="1:3" ht="14.25" customHeight="1" thickBot="1">
      <c r="A59" s="258" t="s">
        <v>524</v>
      </c>
      <c r="B59" s="259"/>
      <c r="C59" s="126">
        <v>6</v>
      </c>
    </row>
    <row r="60" spans="1:3" ht="13.5" thickBot="1">
      <c r="A60" s="258" t="s">
        <v>206</v>
      </c>
      <c r="B60" s="259"/>
      <c r="C60" s="126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9" zoomScale="145" zoomScaleNormal="145" workbookViewId="0">
      <selection activeCell="C61" sqref="C61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+CONCATENATE("9.3.1. melléklet a 4/",LEFT(ÖSSZEFÜGGÉSEK!A5,4),". (III.26.) önkormányzati rendelethez")</f>
        <v>9.3.1. melléklet a 4/2018. (III.26.) önkormányzati rendelethez</v>
      </c>
    </row>
    <row r="2" spans="1:3" s="479" customFormat="1" ht="25.5" customHeight="1">
      <c r="A2" s="430" t="s">
        <v>204</v>
      </c>
      <c r="B2" s="372" t="s">
        <v>207</v>
      </c>
      <c r="C2" s="386" t="s">
        <v>61</v>
      </c>
    </row>
    <row r="3" spans="1:3" s="479" customFormat="1" ht="24.75" thickBot="1">
      <c r="A3" s="473" t="s">
        <v>203</v>
      </c>
      <c r="B3" s="373" t="s">
        <v>422</v>
      </c>
      <c r="C3" s="387" t="s">
        <v>55</v>
      </c>
    </row>
    <row r="4" spans="1:3" s="480" customFormat="1" ht="15.95" customHeight="1" thickBot="1">
      <c r="A4" s="239"/>
      <c r="B4" s="239"/>
      <c r="C4" s="240" t="str">
        <f>'9.3.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530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409</v>
      </c>
      <c r="C26" s="331">
        <f>+C27+C28</f>
        <v>0</v>
      </c>
    </row>
    <row r="27" spans="1:3" s="482" customFormat="1" ht="12" customHeight="1">
      <c r="A27" s="476" t="s">
        <v>271</v>
      </c>
      <c r="B27" s="477" t="s">
        <v>407</v>
      </c>
      <c r="C27" s="80"/>
    </row>
    <row r="28" spans="1:3" s="482" customFormat="1" ht="12" customHeight="1">
      <c r="A28" s="476" t="s">
        <v>272</v>
      </c>
      <c r="B28" s="478" t="s">
        <v>410</v>
      </c>
      <c r="C28" s="332"/>
    </row>
    <row r="29" spans="1:3" s="482" customFormat="1" ht="12" customHeight="1" thickBot="1">
      <c r="A29" s="475" t="s">
        <v>273</v>
      </c>
      <c r="B29" s="147" t="s">
        <v>531</v>
      </c>
      <c r="C29" s="87"/>
    </row>
    <row r="30" spans="1:3" s="482" customFormat="1" ht="12" customHeight="1" thickBot="1">
      <c r="A30" s="212" t="s">
        <v>23</v>
      </c>
      <c r="B30" s="129" t="s">
        <v>411</v>
      </c>
      <c r="C30" s="331">
        <f>+C31+C32+C33</f>
        <v>0</v>
      </c>
    </row>
    <row r="31" spans="1:3" s="482" customFormat="1" ht="12" customHeight="1">
      <c r="A31" s="476" t="s">
        <v>92</v>
      </c>
      <c r="B31" s="477" t="s">
        <v>294</v>
      </c>
      <c r="C31" s="80"/>
    </row>
    <row r="32" spans="1:3" s="482" customFormat="1" ht="12" customHeight="1">
      <c r="A32" s="476" t="s">
        <v>93</v>
      </c>
      <c r="B32" s="478" t="s">
        <v>295</v>
      </c>
      <c r="C32" s="332"/>
    </row>
    <row r="33" spans="1:3" s="482" customFormat="1" ht="12" customHeight="1" thickBot="1">
      <c r="A33" s="475" t="s">
        <v>94</v>
      </c>
      <c r="B33" s="147" t="s">
        <v>296</v>
      </c>
      <c r="C33" s="87"/>
    </row>
    <row r="34" spans="1:3" s="388" customFormat="1" ht="12" customHeight="1" thickBot="1">
      <c r="A34" s="212" t="s">
        <v>24</v>
      </c>
      <c r="B34" s="129" t="s">
        <v>379</v>
      </c>
      <c r="C34" s="358"/>
    </row>
    <row r="35" spans="1:3" s="388" customFormat="1" ht="12" customHeight="1" thickBot="1">
      <c r="A35" s="212" t="s">
        <v>25</v>
      </c>
      <c r="B35" s="129" t="s">
        <v>412</v>
      </c>
      <c r="C35" s="379"/>
    </row>
    <row r="36" spans="1:3" s="388" customFormat="1" ht="12" customHeight="1" thickBot="1">
      <c r="A36" s="204" t="s">
        <v>26</v>
      </c>
      <c r="B36" s="129" t="s">
        <v>532</v>
      </c>
      <c r="C36" s="380">
        <f>+C8+C20+C25+C26+C30+C34+C35</f>
        <v>0</v>
      </c>
    </row>
    <row r="37" spans="1:3" s="388" customFormat="1" ht="12" customHeight="1" thickBot="1">
      <c r="A37" s="247" t="s">
        <v>27</v>
      </c>
      <c r="B37" s="129" t="s">
        <v>414</v>
      </c>
      <c r="C37" s="380">
        <f>+C38+C39+C40</f>
        <v>27980657</v>
      </c>
    </row>
    <row r="38" spans="1:3" s="388" customFormat="1" ht="12" customHeight="1">
      <c r="A38" s="476" t="s">
        <v>415</v>
      </c>
      <c r="B38" s="477" t="s">
        <v>239</v>
      </c>
      <c r="C38" s="80">
        <v>1563357</v>
      </c>
    </row>
    <row r="39" spans="1:3" s="388" customFormat="1" ht="12" customHeight="1">
      <c r="A39" s="476" t="s">
        <v>416</v>
      </c>
      <c r="B39" s="478" t="s">
        <v>2</v>
      </c>
      <c r="C39" s="332"/>
    </row>
    <row r="40" spans="1:3" s="482" customFormat="1" ht="12" customHeight="1" thickBot="1">
      <c r="A40" s="475" t="s">
        <v>417</v>
      </c>
      <c r="B40" s="147" t="s">
        <v>418</v>
      </c>
      <c r="C40" s="87">
        <v>26417300</v>
      </c>
    </row>
    <row r="41" spans="1:3" s="482" customFormat="1" ht="15" customHeight="1" thickBot="1">
      <c r="A41" s="247" t="s">
        <v>28</v>
      </c>
      <c r="B41" s="248" t="s">
        <v>419</v>
      </c>
      <c r="C41" s="383">
        <f>+C36+C37</f>
        <v>27980657</v>
      </c>
    </row>
    <row r="42" spans="1:3" s="482" customFormat="1" ht="15" customHeight="1">
      <c r="A42" s="249"/>
      <c r="B42" s="250"/>
      <c r="C42" s="381"/>
    </row>
    <row r="43" spans="1:3" ht="13.5" thickBot="1">
      <c r="A43" s="251"/>
      <c r="B43" s="252"/>
      <c r="C43" s="382"/>
    </row>
    <row r="44" spans="1:3" s="481" customFormat="1" ht="16.5" customHeight="1" thickBot="1">
      <c r="A44" s="253"/>
      <c r="B44" s="254" t="s">
        <v>58</v>
      </c>
      <c r="C44" s="383"/>
    </row>
    <row r="45" spans="1:3" s="483" customFormat="1" ht="12" customHeight="1" thickBot="1">
      <c r="A45" s="212" t="s">
        <v>19</v>
      </c>
      <c r="B45" s="129" t="s">
        <v>420</v>
      </c>
      <c r="C45" s="331">
        <f>SUM(C46:C50)</f>
        <v>27575527</v>
      </c>
    </row>
    <row r="46" spans="1:3" ht="12" customHeight="1">
      <c r="A46" s="475" t="s">
        <v>99</v>
      </c>
      <c r="B46" s="9" t="s">
        <v>50</v>
      </c>
      <c r="C46" s="80">
        <v>20033100</v>
      </c>
    </row>
    <row r="47" spans="1:3" ht="12" customHeight="1">
      <c r="A47" s="475" t="s">
        <v>100</v>
      </c>
      <c r="B47" s="8" t="s">
        <v>184</v>
      </c>
      <c r="C47" s="83">
        <v>4034444</v>
      </c>
    </row>
    <row r="48" spans="1:3" ht="12" customHeight="1">
      <c r="A48" s="475" t="s">
        <v>101</v>
      </c>
      <c r="B48" s="8" t="s">
        <v>141</v>
      </c>
      <c r="C48" s="83">
        <v>3507983</v>
      </c>
    </row>
    <row r="49" spans="1:3" ht="12" customHeight="1">
      <c r="A49" s="475" t="s">
        <v>102</v>
      </c>
      <c r="B49" s="8" t="s">
        <v>185</v>
      </c>
      <c r="C49" s="83"/>
    </row>
    <row r="50" spans="1:3" ht="12" customHeight="1" thickBot="1">
      <c r="A50" s="475" t="s">
        <v>149</v>
      </c>
      <c r="B50" s="8" t="s">
        <v>186</v>
      </c>
      <c r="C50" s="83"/>
    </row>
    <row r="51" spans="1:3" ht="12" customHeight="1" thickBot="1">
      <c r="A51" s="212" t="s">
        <v>20</v>
      </c>
      <c r="B51" s="129" t="s">
        <v>421</v>
      </c>
      <c r="C51" s="331">
        <f>SUM(C52:C54)</f>
        <v>405130</v>
      </c>
    </row>
    <row r="52" spans="1:3" s="483" customFormat="1" ht="12" customHeight="1">
      <c r="A52" s="475" t="s">
        <v>105</v>
      </c>
      <c r="B52" s="9" t="s">
        <v>232</v>
      </c>
      <c r="C52" s="80">
        <v>405130</v>
      </c>
    </row>
    <row r="53" spans="1:3" ht="12" customHeight="1">
      <c r="A53" s="475" t="s">
        <v>106</v>
      </c>
      <c r="B53" s="8" t="s">
        <v>188</v>
      </c>
      <c r="C53" s="83"/>
    </row>
    <row r="54" spans="1:3" ht="12" customHeight="1">
      <c r="A54" s="475" t="s">
        <v>107</v>
      </c>
      <c r="B54" s="8" t="s">
        <v>59</v>
      </c>
      <c r="C54" s="83"/>
    </row>
    <row r="55" spans="1:3" ht="12" customHeight="1" thickBot="1">
      <c r="A55" s="475" t="s">
        <v>108</v>
      </c>
      <c r="B55" s="8" t="s">
        <v>529</v>
      </c>
      <c r="C55" s="83"/>
    </row>
    <row r="56" spans="1:3" ht="15" customHeight="1" thickBot="1">
      <c r="A56" s="212" t="s">
        <v>21</v>
      </c>
      <c r="B56" s="129" t="s">
        <v>13</v>
      </c>
      <c r="C56" s="358"/>
    </row>
    <row r="57" spans="1:3" ht="13.5" thickBot="1">
      <c r="A57" s="212" t="s">
        <v>22</v>
      </c>
      <c r="B57" s="255" t="s">
        <v>536</v>
      </c>
      <c r="C57" s="384">
        <f>+C45+C51+C56</f>
        <v>27980657</v>
      </c>
    </row>
    <row r="58" spans="1:3" ht="15" customHeight="1" thickBot="1">
      <c r="C58" s="385"/>
    </row>
    <row r="59" spans="1:3" ht="14.25" customHeight="1" thickBot="1">
      <c r="A59" s="258" t="s">
        <v>524</v>
      </c>
      <c r="B59" s="259"/>
      <c r="C59" s="126">
        <v>6</v>
      </c>
    </row>
    <row r="60" spans="1:3" ht="13.5" thickBot="1">
      <c r="A60" s="258" t="s">
        <v>206</v>
      </c>
      <c r="B60" s="259"/>
      <c r="C60" s="126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+CONCATENATE("9.3.2. melléklet a 4/",LEFT(ÖSSZEFÜGGÉSEK!A5,4),". (III.26.) önkormányzati rendelethez")</f>
        <v>9.3.2. melléklet a 4/2018. (III.26.) önkormányzati rendelethez</v>
      </c>
    </row>
    <row r="2" spans="1:3" s="479" customFormat="1" ht="25.5" customHeight="1">
      <c r="A2" s="430" t="s">
        <v>204</v>
      </c>
      <c r="B2" s="372" t="s">
        <v>207</v>
      </c>
      <c r="C2" s="386" t="s">
        <v>61</v>
      </c>
    </row>
    <row r="3" spans="1:3" s="479" customFormat="1" ht="24.75" thickBot="1">
      <c r="A3" s="473" t="s">
        <v>203</v>
      </c>
      <c r="B3" s="373" t="s">
        <v>423</v>
      </c>
      <c r="C3" s="387" t="s">
        <v>60</v>
      </c>
    </row>
    <row r="4" spans="1:3" s="480" customFormat="1" ht="15.95" customHeight="1" thickBot="1">
      <c r="A4" s="239"/>
      <c r="B4" s="239"/>
      <c r="C4" s="240" t="str">
        <f>'9.3.1. sz. mell'!C4</f>
        <v>Forintban!</v>
      </c>
    </row>
    <row r="5" spans="1:3" ht="13.5" thickBot="1">
      <c r="A5" s="431" t="s">
        <v>205</v>
      </c>
      <c r="B5" s="241" t="s">
        <v>570</v>
      </c>
      <c r="C5" s="242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530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409</v>
      </c>
      <c r="C26" s="331">
        <f>+C27+C28</f>
        <v>0</v>
      </c>
    </row>
    <row r="27" spans="1:3" s="482" customFormat="1" ht="12" customHeight="1">
      <c r="A27" s="476" t="s">
        <v>271</v>
      </c>
      <c r="B27" s="477" t="s">
        <v>407</v>
      </c>
      <c r="C27" s="80"/>
    </row>
    <row r="28" spans="1:3" s="482" customFormat="1" ht="12" customHeight="1">
      <c r="A28" s="476" t="s">
        <v>272</v>
      </c>
      <c r="B28" s="478" t="s">
        <v>410</v>
      </c>
      <c r="C28" s="332"/>
    </row>
    <row r="29" spans="1:3" s="482" customFormat="1" ht="12" customHeight="1" thickBot="1">
      <c r="A29" s="475" t="s">
        <v>273</v>
      </c>
      <c r="B29" s="147" t="s">
        <v>531</v>
      </c>
      <c r="C29" s="87"/>
    </row>
    <row r="30" spans="1:3" s="482" customFormat="1" ht="12" customHeight="1" thickBot="1">
      <c r="A30" s="212" t="s">
        <v>23</v>
      </c>
      <c r="B30" s="129" t="s">
        <v>411</v>
      </c>
      <c r="C30" s="331">
        <f>+C31+C32+C33</f>
        <v>0</v>
      </c>
    </row>
    <row r="31" spans="1:3" s="482" customFormat="1" ht="12" customHeight="1">
      <c r="A31" s="476" t="s">
        <v>92</v>
      </c>
      <c r="B31" s="477" t="s">
        <v>294</v>
      </c>
      <c r="C31" s="80"/>
    </row>
    <row r="32" spans="1:3" s="482" customFormat="1" ht="12" customHeight="1">
      <c r="A32" s="476" t="s">
        <v>93</v>
      </c>
      <c r="B32" s="478" t="s">
        <v>295</v>
      </c>
      <c r="C32" s="332"/>
    </row>
    <row r="33" spans="1:3" s="482" customFormat="1" ht="12" customHeight="1" thickBot="1">
      <c r="A33" s="475" t="s">
        <v>94</v>
      </c>
      <c r="B33" s="147" t="s">
        <v>296</v>
      </c>
      <c r="C33" s="87"/>
    </row>
    <row r="34" spans="1:3" s="388" customFormat="1" ht="12" customHeight="1" thickBot="1">
      <c r="A34" s="212" t="s">
        <v>24</v>
      </c>
      <c r="B34" s="129" t="s">
        <v>379</v>
      </c>
      <c r="C34" s="358"/>
    </row>
    <row r="35" spans="1:3" s="388" customFormat="1" ht="12" customHeight="1" thickBot="1">
      <c r="A35" s="212" t="s">
        <v>25</v>
      </c>
      <c r="B35" s="129" t="s">
        <v>412</v>
      </c>
      <c r="C35" s="379"/>
    </row>
    <row r="36" spans="1:3" s="388" customFormat="1" ht="12" customHeight="1" thickBot="1">
      <c r="A36" s="204" t="s">
        <v>26</v>
      </c>
      <c r="B36" s="129" t="s">
        <v>532</v>
      </c>
      <c r="C36" s="380">
        <f>+C8+C20+C25+C26+C30+C34+C35</f>
        <v>0</v>
      </c>
    </row>
    <row r="37" spans="1:3" s="388" customFormat="1" ht="12" customHeight="1" thickBot="1">
      <c r="A37" s="247" t="s">
        <v>27</v>
      </c>
      <c r="B37" s="129" t="s">
        <v>414</v>
      </c>
      <c r="C37" s="380">
        <f>+C38+C39+C40</f>
        <v>0</v>
      </c>
    </row>
    <row r="38" spans="1:3" s="388" customFormat="1" ht="12" customHeight="1">
      <c r="A38" s="476" t="s">
        <v>415</v>
      </c>
      <c r="B38" s="477" t="s">
        <v>239</v>
      </c>
      <c r="C38" s="80"/>
    </row>
    <row r="39" spans="1:3" s="388" customFormat="1" ht="12" customHeight="1">
      <c r="A39" s="476" t="s">
        <v>416</v>
      </c>
      <c r="B39" s="478" t="s">
        <v>2</v>
      </c>
      <c r="C39" s="332"/>
    </row>
    <row r="40" spans="1:3" s="482" customFormat="1" ht="12" customHeight="1" thickBot="1">
      <c r="A40" s="475" t="s">
        <v>417</v>
      </c>
      <c r="B40" s="147" t="s">
        <v>418</v>
      </c>
      <c r="C40" s="87"/>
    </row>
    <row r="41" spans="1:3" s="482" customFormat="1" ht="15" customHeight="1" thickBot="1">
      <c r="A41" s="247" t="s">
        <v>28</v>
      </c>
      <c r="B41" s="248" t="s">
        <v>419</v>
      </c>
      <c r="C41" s="383">
        <f>+C36+C37</f>
        <v>0</v>
      </c>
    </row>
    <row r="42" spans="1:3" s="482" customFormat="1" ht="15" customHeight="1">
      <c r="A42" s="249"/>
      <c r="B42" s="250"/>
      <c r="C42" s="381"/>
    </row>
    <row r="43" spans="1:3" ht="13.5" thickBot="1">
      <c r="A43" s="251"/>
      <c r="B43" s="252"/>
      <c r="C43" s="382"/>
    </row>
    <row r="44" spans="1:3" s="481" customFormat="1" ht="16.5" customHeight="1" thickBot="1">
      <c r="A44" s="253"/>
      <c r="B44" s="254" t="s">
        <v>58</v>
      </c>
      <c r="C44" s="383"/>
    </row>
    <row r="45" spans="1:3" s="483" customFormat="1" ht="12" customHeight="1" thickBot="1">
      <c r="A45" s="212" t="s">
        <v>19</v>
      </c>
      <c r="B45" s="129" t="s">
        <v>420</v>
      </c>
      <c r="C45" s="331">
        <f>SUM(C46:C50)</f>
        <v>0</v>
      </c>
    </row>
    <row r="46" spans="1:3" ht="12" customHeight="1">
      <c r="A46" s="475" t="s">
        <v>99</v>
      </c>
      <c r="B46" s="9" t="s">
        <v>50</v>
      </c>
      <c r="C46" s="80"/>
    </row>
    <row r="47" spans="1:3" ht="12" customHeight="1">
      <c r="A47" s="475" t="s">
        <v>100</v>
      </c>
      <c r="B47" s="8" t="s">
        <v>184</v>
      </c>
      <c r="C47" s="83"/>
    </row>
    <row r="48" spans="1:3" ht="12" customHeight="1">
      <c r="A48" s="475" t="s">
        <v>101</v>
      </c>
      <c r="B48" s="8" t="s">
        <v>141</v>
      </c>
      <c r="C48" s="83"/>
    </row>
    <row r="49" spans="1:3" ht="12" customHeight="1">
      <c r="A49" s="475" t="s">
        <v>102</v>
      </c>
      <c r="B49" s="8" t="s">
        <v>185</v>
      </c>
      <c r="C49" s="83"/>
    </row>
    <row r="50" spans="1:3" ht="12" customHeight="1" thickBot="1">
      <c r="A50" s="475" t="s">
        <v>149</v>
      </c>
      <c r="B50" s="8" t="s">
        <v>186</v>
      </c>
      <c r="C50" s="83"/>
    </row>
    <row r="51" spans="1:3" ht="12" customHeight="1" thickBot="1">
      <c r="A51" s="212" t="s">
        <v>20</v>
      </c>
      <c r="B51" s="129" t="s">
        <v>421</v>
      </c>
      <c r="C51" s="331">
        <f>SUM(C52:C54)</f>
        <v>0</v>
      </c>
    </row>
    <row r="52" spans="1:3" s="483" customFormat="1" ht="12" customHeight="1">
      <c r="A52" s="475" t="s">
        <v>105</v>
      </c>
      <c r="B52" s="9" t="s">
        <v>232</v>
      </c>
      <c r="C52" s="80"/>
    </row>
    <row r="53" spans="1:3" ht="12" customHeight="1">
      <c r="A53" s="475" t="s">
        <v>106</v>
      </c>
      <c r="B53" s="8" t="s">
        <v>188</v>
      </c>
      <c r="C53" s="83"/>
    </row>
    <row r="54" spans="1:3" ht="12" customHeight="1">
      <c r="A54" s="475" t="s">
        <v>107</v>
      </c>
      <c r="B54" s="8" t="s">
        <v>59</v>
      </c>
      <c r="C54" s="83"/>
    </row>
    <row r="55" spans="1:3" ht="12" customHeight="1" thickBot="1">
      <c r="A55" s="475" t="s">
        <v>108</v>
      </c>
      <c r="B55" s="8" t="s">
        <v>529</v>
      </c>
      <c r="C55" s="83"/>
    </row>
    <row r="56" spans="1:3" ht="15" customHeight="1" thickBot="1">
      <c r="A56" s="212" t="s">
        <v>21</v>
      </c>
      <c r="B56" s="129" t="s">
        <v>13</v>
      </c>
      <c r="C56" s="358"/>
    </row>
    <row r="57" spans="1:3" ht="13.5" thickBot="1">
      <c r="A57" s="212" t="s">
        <v>22</v>
      </c>
      <c r="B57" s="255" t="s">
        <v>536</v>
      </c>
      <c r="C57" s="384">
        <f>+C45+C51+C56</f>
        <v>0</v>
      </c>
    </row>
    <row r="58" spans="1:3" ht="15" customHeight="1" thickBot="1">
      <c r="C58" s="385"/>
    </row>
    <row r="59" spans="1:3" ht="14.25" customHeight="1" thickBot="1">
      <c r="A59" s="258" t="s">
        <v>524</v>
      </c>
      <c r="B59" s="259"/>
      <c r="C59" s="126"/>
    </row>
    <row r="60" spans="1:3" ht="13.5" thickBot="1">
      <c r="A60" s="258" t="s">
        <v>206</v>
      </c>
      <c r="B60" s="259"/>
      <c r="C60" s="126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>
      <c r="A1" s="235"/>
      <c r="B1" s="237"/>
      <c r="C1" s="585" t="str">
        <f>+CONCATENATE("9.3.3. melléklet a 4/",LEFT(ÖSSZEFÜGGÉSEK!A5,4),". (III.26.) önkormányzati rendelethez")</f>
        <v>9.3.3. melléklet a 4/2018. (III.26.) önkormányzati rendelethez</v>
      </c>
    </row>
    <row r="2" spans="1:3" s="479" customFormat="1" ht="25.5" customHeight="1">
      <c r="A2" s="430" t="s">
        <v>204</v>
      </c>
      <c r="B2" s="372" t="s">
        <v>207</v>
      </c>
      <c r="C2" s="386" t="s">
        <v>61</v>
      </c>
    </row>
    <row r="3" spans="1:3" s="479" customFormat="1" ht="24.75" thickBot="1">
      <c r="A3" s="473" t="s">
        <v>203</v>
      </c>
      <c r="B3" s="373" t="s">
        <v>537</v>
      </c>
      <c r="C3" s="387" t="s">
        <v>61</v>
      </c>
    </row>
    <row r="4" spans="1:3" s="480" customFormat="1" ht="15.95" customHeight="1" thickBot="1">
      <c r="A4" s="239"/>
      <c r="B4" s="239"/>
      <c r="C4" s="240" t="str">
        <f>'9.3.2. sz. mell'!C4</f>
        <v>Forintban!</v>
      </c>
    </row>
    <row r="5" spans="1:3" ht="13.5" thickBot="1">
      <c r="A5" s="431" t="s">
        <v>205</v>
      </c>
      <c r="B5" s="241" t="s">
        <v>570</v>
      </c>
      <c r="C5" s="586" t="s">
        <v>56</v>
      </c>
    </row>
    <row r="6" spans="1:3" s="481" customFormat="1" ht="12.95" customHeight="1" thickBot="1">
      <c r="A6" s="204"/>
      <c r="B6" s="205" t="s">
        <v>498</v>
      </c>
      <c r="C6" s="206" t="s">
        <v>499</v>
      </c>
    </row>
    <row r="7" spans="1:3" s="481" customFormat="1" ht="15.95" customHeight="1" thickBot="1">
      <c r="A7" s="243"/>
      <c r="B7" s="244" t="s">
        <v>57</v>
      </c>
      <c r="C7" s="245"/>
    </row>
    <row r="8" spans="1:3" s="388" customFormat="1" ht="12" customHeight="1" thickBot="1">
      <c r="A8" s="204" t="s">
        <v>19</v>
      </c>
      <c r="B8" s="246" t="s">
        <v>525</v>
      </c>
      <c r="C8" s="331">
        <f>SUM(C9:C19)</f>
        <v>0</v>
      </c>
    </row>
    <row r="9" spans="1:3" s="388" customFormat="1" ht="12" customHeight="1">
      <c r="A9" s="474" t="s">
        <v>99</v>
      </c>
      <c r="B9" s="10" t="s">
        <v>280</v>
      </c>
      <c r="C9" s="377"/>
    </row>
    <row r="10" spans="1:3" s="388" customFormat="1" ht="12" customHeight="1">
      <c r="A10" s="475" t="s">
        <v>100</v>
      </c>
      <c r="B10" s="8" t="s">
        <v>281</v>
      </c>
      <c r="C10" s="329"/>
    </row>
    <row r="11" spans="1:3" s="388" customFormat="1" ht="12" customHeight="1">
      <c r="A11" s="475" t="s">
        <v>101</v>
      </c>
      <c r="B11" s="8" t="s">
        <v>282</v>
      </c>
      <c r="C11" s="329"/>
    </row>
    <row r="12" spans="1:3" s="388" customFormat="1" ht="12" customHeight="1">
      <c r="A12" s="475" t="s">
        <v>102</v>
      </c>
      <c r="B12" s="8" t="s">
        <v>283</v>
      </c>
      <c r="C12" s="329"/>
    </row>
    <row r="13" spans="1:3" s="388" customFormat="1" ht="12" customHeight="1">
      <c r="A13" s="475" t="s">
        <v>149</v>
      </c>
      <c r="B13" s="8" t="s">
        <v>284</v>
      </c>
      <c r="C13" s="329"/>
    </row>
    <row r="14" spans="1:3" s="388" customFormat="1" ht="12" customHeight="1">
      <c r="A14" s="475" t="s">
        <v>103</v>
      </c>
      <c r="B14" s="8" t="s">
        <v>404</v>
      </c>
      <c r="C14" s="329"/>
    </row>
    <row r="15" spans="1:3" s="388" customFormat="1" ht="12" customHeight="1">
      <c r="A15" s="475" t="s">
        <v>104</v>
      </c>
      <c r="B15" s="7" t="s">
        <v>405</v>
      </c>
      <c r="C15" s="329"/>
    </row>
    <row r="16" spans="1:3" s="388" customFormat="1" ht="12" customHeight="1">
      <c r="A16" s="475" t="s">
        <v>114</v>
      </c>
      <c r="B16" s="8" t="s">
        <v>287</v>
      </c>
      <c r="C16" s="378"/>
    </row>
    <row r="17" spans="1:3" s="482" customFormat="1" ht="12" customHeight="1">
      <c r="A17" s="475" t="s">
        <v>115</v>
      </c>
      <c r="B17" s="8" t="s">
        <v>288</v>
      </c>
      <c r="C17" s="329"/>
    </row>
    <row r="18" spans="1:3" s="482" customFormat="1" ht="12" customHeight="1">
      <c r="A18" s="475" t="s">
        <v>116</v>
      </c>
      <c r="B18" s="8" t="s">
        <v>441</v>
      </c>
      <c r="C18" s="330"/>
    </row>
    <row r="19" spans="1:3" s="482" customFormat="1" ht="12" customHeight="1" thickBot="1">
      <c r="A19" s="475" t="s">
        <v>117</v>
      </c>
      <c r="B19" s="7" t="s">
        <v>289</v>
      </c>
      <c r="C19" s="330"/>
    </row>
    <row r="20" spans="1:3" s="388" customFormat="1" ht="12" customHeight="1" thickBot="1">
      <c r="A20" s="204" t="s">
        <v>20</v>
      </c>
      <c r="B20" s="246" t="s">
        <v>406</v>
      </c>
      <c r="C20" s="331">
        <f>SUM(C21:C23)</f>
        <v>0</v>
      </c>
    </row>
    <row r="21" spans="1:3" s="482" customFormat="1" ht="12" customHeight="1">
      <c r="A21" s="475" t="s">
        <v>105</v>
      </c>
      <c r="B21" s="9" t="s">
        <v>261</v>
      </c>
      <c r="C21" s="329"/>
    </row>
    <row r="22" spans="1:3" s="482" customFormat="1" ht="12" customHeight="1">
      <c r="A22" s="475" t="s">
        <v>106</v>
      </c>
      <c r="B22" s="8" t="s">
        <v>407</v>
      </c>
      <c r="C22" s="329"/>
    </row>
    <row r="23" spans="1:3" s="482" customFormat="1" ht="12" customHeight="1">
      <c r="A23" s="475" t="s">
        <v>107</v>
      </c>
      <c r="B23" s="8" t="s">
        <v>408</v>
      </c>
      <c r="C23" s="329"/>
    </row>
    <row r="24" spans="1:3" s="482" customFormat="1" ht="12" customHeight="1" thickBot="1">
      <c r="A24" s="475" t="s">
        <v>108</v>
      </c>
      <c r="B24" s="8" t="s">
        <v>530</v>
      </c>
      <c r="C24" s="329"/>
    </row>
    <row r="25" spans="1:3" s="482" customFormat="1" ht="12" customHeight="1" thickBot="1">
      <c r="A25" s="212" t="s">
        <v>21</v>
      </c>
      <c r="B25" s="129" t="s">
        <v>175</v>
      </c>
      <c r="C25" s="358"/>
    </row>
    <row r="26" spans="1:3" s="482" customFormat="1" ht="12" customHeight="1" thickBot="1">
      <c r="A26" s="212" t="s">
        <v>22</v>
      </c>
      <c r="B26" s="129" t="s">
        <v>409</v>
      </c>
      <c r="C26" s="331">
        <f>+C27+C28</f>
        <v>0</v>
      </c>
    </row>
    <row r="27" spans="1:3" s="482" customFormat="1" ht="12" customHeight="1">
      <c r="A27" s="476" t="s">
        <v>271</v>
      </c>
      <c r="B27" s="477" t="s">
        <v>407</v>
      </c>
      <c r="C27" s="80"/>
    </row>
    <row r="28" spans="1:3" s="482" customFormat="1" ht="12" customHeight="1">
      <c r="A28" s="476" t="s">
        <v>272</v>
      </c>
      <c r="B28" s="478" t="s">
        <v>410</v>
      </c>
      <c r="C28" s="332"/>
    </row>
    <row r="29" spans="1:3" s="482" customFormat="1" ht="12" customHeight="1" thickBot="1">
      <c r="A29" s="475" t="s">
        <v>273</v>
      </c>
      <c r="B29" s="147" t="s">
        <v>531</v>
      </c>
      <c r="C29" s="87"/>
    </row>
    <row r="30" spans="1:3" s="482" customFormat="1" ht="12" customHeight="1" thickBot="1">
      <c r="A30" s="212" t="s">
        <v>23</v>
      </c>
      <c r="B30" s="129" t="s">
        <v>411</v>
      </c>
      <c r="C30" s="331">
        <f>+C31+C32+C33</f>
        <v>0</v>
      </c>
    </row>
    <row r="31" spans="1:3" s="482" customFormat="1" ht="12" customHeight="1">
      <c r="A31" s="476" t="s">
        <v>92</v>
      </c>
      <c r="B31" s="477" t="s">
        <v>294</v>
      </c>
      <c r="C31" s="80"/>
    </row>
    <row r="32" spans="1:3" s="482" customFormat="1" ht="12" customHeight="1">
      <c r="A32" s="476" t="s">
        <v>93</v>
      </c>
      <c r="B32" s="478" t="s">
        <v>295</v>
      </c>
      <c r="C32" s="332"/>
    </row>
    <row r="33" spans="1:3" s="482" customFormat="1" ht="12" customHeight="1" thickBot="1">
      <c r="A33" s="475" t="s">
        <v>94</v>
      </c>
      <c r="B33" s="147" t="s">
        <v>296</v>
      </c>
      <c r="C33" s="87"/>
    </row>
    <row r="34" spans="1:3" s="388" customFormat="1" ht="12" customHeight="1" thickBot="1">
      <c r="A34" s="212" t="s">
        <v>24</v>
      </c>
      <c r="B34" s="129" t="s">
        <v>379</v>
      </c>
      <c r="C34" s="358"/>
    </row>
    <row r="35" spans="1:3" s="388" customFormat="1" ht="12" customHeight="1" thickBot="1">
      <c r="A35" s="212" t="s">
        <v>25</v>
      </c>
      <c r="B35" s="129" t="s">
        <v>412</v>
      </c>
      <c r="C35" s="379"/>
    </row>
    <row r="36" spans="1:3" s="388" customFormat="1" ht="12" customHeight="1" thickBot="1">
      <c r="A36" s="204" t="s">
        <v>26</v>
      </c>
      <c r="B36" s="129" t="s">
        <v>532</v>
      </c>
      <c r="C36" s="380">
        <f>+C8+C20+C25+C26+C30+C34+C35</f>
        <v>0</v>
      </c>
    </row>
    <row r="37" spans="1:3" s="388" customFormat="1" ht="12" customHeight="1" thickBot="1">
      <c r="A37" s="247" t="s">
        <v>27</v>
      </c>
      <c r="B37" s="129" t="s">
        <v>414</v>
      </c>
      <c r="C37" s="380">
        <f>+C38+C39+C40</f>
        <v>0</v>
      </c>
    </row>
    <row r="38" spans="1:3" s="388" customFormat="1" ht="12" customHeight="1">
      <c r="A38" s="476" t="s">
        <v>415</v>
      </c>
      <c r="B38" s="477" t="s">
        <v>239</v>
      </c>
      <c r="C38" s="80"/>
    </row>
    <row r="39" spans="1:3" s="388" customFormat="1" ht="12" customHeight="1">
      <c r="A39" s="476" t="s">
        <v>416</v>
      </c>
      <c r="B39" s="478" t="s">
        <v>2</v>
      </c>
      <c r="C39" s="332"/>
    </row>
    <row r="40" spans="1:3" s="482" customFormat="1" ht="12" customHeight="1" thickBot="1">
      <c r="A40" s="475" t="s">
        <v>417</v>
      </c>
      <c r="B40" s="147" t="s">
        <v>418</v>
      </c>
      <c r="C40" s="87"/>
    </row>
    <row r="41" spans="1:3" s="482" customFormat="1" ht="15" customHeight="1" thickBot="1">
      <c r="A41" s="247" t="s">
        <v>28</v>
      </c>
      <c r="B41" s="248" t="s">
        <v>419</v>
      </c>
      <c r="C41" s="383">
        <f>+C36+C37</f>
        <v>0</v>
      </c>
    </row>
    <row r="42" spans="1:3" s="482" customFormat="1" ht="15" customHeight="1">
      <c r="A42" s="249"/>
      <c r="B42" s="250"/>
      <c r="C42" s="381"/>
    </row>
    <row r="43" spans="1:3" ht="13.5" thickBot="1">
      <c r="A43" s="251"/>
      <c r="B43" s="252"/>
      <c r="C43" s="382"/>
    </row>
    <row r="44" spans="1:3" s="481" customFormat="1" ht="16.5" customHeight="1" thickBot="1">
      <c r="A44" s="253"/>
      <c r="B44" s="254" t="s">
        <v>58</v>
      </c>
      <c r="C44" s="383"/>
    </row>
    <row r="45" spans="1:3" s="483" customFormat="1" ht="12" customHeight="1" thickBot="1">
      <c r="A45" s="212" t="s">
        <v>19</v>
      </c>
      <c r="B45" s="129" t="s">
        <v>420</v>
      </c>
      <c r="C45" s="331">
        <f>SUM(C46:C50)</f>
        <v>0</v>
      </c>
    </row>
    <row r="46" spans="1:3" ht="12" customHeight="1">
      <c r="A46" s="475" t="s">
        <v>99</v>
      </c>
      <c r="B46" s="9" t="s">
        <v>50</v>
      </c>
      <c r="C46" s="80"/>
    </row>
    <row r="47" spans="1:3" ht="12" customHeight="1">
      <c r="A47" s="475" t="s">
        <v>100</v>
      </c>
      <c r="B47" s="8" t="s">
        <v>184</v>
      </c>
      <c r="C47" s="83"/>
    </row>
    <row r="48" spans="1:3" ht="12" customHeight="1">
      <c r="A48" s="475" t="s">
        <v>101</v>
      </c>
      <c r="B48" s="8" t="s">
        <v>141</v>
      </c>
      <c r="C48" s="83"/>
    </row>
    <row r="49" spans="1:3" ht="12" customHeight="1">
      <c r="A49" s="475" t="s">
        <v>102</v>
      </c>
      <c r="B49" s="8" t="s">
        <v>185</v>
      </c>
      <c r="C49" s="83"/>
    </row>
    <row r="50" spans="1:3" ht="12" customHeight="1" thickBot="1">
      <c r="A50" s="475" t="s">
        <v>149</v>
      </c>
      <c r="B50" s="8" t="s">
        <v>186</v>
      </c>
      <c r="C50" s="83"/>
    </row>
    <row r="51" spans="1:3" ht="12" customHeight="1" thickBot="1">
      <c r="A51" s="212" t="s">
        <v>20</v>
      </c>
      <c r="B51" s="129" t="s">
        <v>421</v>
      </c>
      <c r="C51" s="331">
        <f>SUM(C52:C54)</f>
        <v>0</v>
      </c>
    </row>
    <row r="52" spans="1:3" s="483" customFormat="1" ht="12" customHeight="1">
      <c r="A52" s="475" t="s">
        <v>105</v>
      </c>
      <c r="B52" s="9" t="s">
        <v>232</v>
      </c>
      <c r="C52" s="80"/>
    </row>
    <row r="53" spans="1:3" ht="12" customHeight="1">
      <c r="A53" s="475" t="s">
        <v>106</v>
      </c>
      <c r="B53" s="8" t="s">
        <v>188</v>
      </c>
      <c r="C53" s="83"/>
    </row>
    <row r="54" spans="1:3" ht="12" customHeight="1">
      <c r="A54" s="475" t="s">
        <v>107</v>
      </c>
      <c r="B54" s="8" t="s">
        <v>59</v>
      </c>
      <c r="C54" s="83"/>
    </row>
    <row r="55" spans="1:3" ht="12" customHeight="1" thickBot="1">
      <c r="A55" s="475" t="s">
        <v>108</v>
      </c>
      <c r="B55" s="8" t="s">
        <v>529</v>
      </c>
      <c r="C55" s="83"/>
    </row>
    <row r="56" spans="1:3" ht="15" customHeight="1" thickBot="1">
      <c r="A56" s="212" t="s">
        <v>21</v>
      </c>
      <c r="B56" s="129" t="s">
        <v>13</v>
      </c>
      <c r="C56" s="358"/>
    </row>
    <row r="57" spans="1:3" ht="13.5" thickBot="1">
      <c r="A57" s="212" t="s">
        <v>22</v>
      </c>
      <c r="B57" s="255" t="s">
        <v>536</v>
      </c>
      <c r="C57" s="384">
        <f>+C45+C51+C56</f>
        <v>0</v>
      </c>
    </row>
    <row r="58" spans="1:3" ht="15" customHeight="1" thickBot="1">
      <c r="C58" s="385"/>
    </row>
    <row r="59" spans="1:3" ht="14.25" customHeight="1" thickBot="1">
      <c r="A59" s="258" t="s">
        <v>524</v>
      </c>
      <c r="B59" s="259"/>
      <c r="C59" s="126"/>
    </row>
    <row r="60" spans="1:3" ht="13.5" thickBot="1">
      <c r="A60" s="258" t="s">
        <v>206</v>
      </c>
      <c r="B60" s="259"/>
      <c r="C60" s="126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="130" zoomScaleNormal="130" workbookViewId="0">
      <selection activeCell="K19" sqref="K19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45" t="s">
        <v>3</v>
      </c>
      <c r="B1" s="645"/>
      <c r="C1" s="645"/>
      <c r="D1" s="645"/>
      <c r="E1" s="645"/>
      <c r="F1" s="645"/>
      <c r="G1" s="645"/>
    </row>
    <row r="3" spans="1:7" s="169" customFormat="1" ht="27" customHeight="1">
      <c r="A3" s="167" t="s">
        <v>211</v>
      </c>
      <c r="B3" s="168"/>
      <c r="C3" s="644" t="s">
        <v>212</v>
      </c>
      <c r="D3" s="644"/>
      <c r="E3" s="644"/>
      <c r="F3" s="644"/>
      <c r="G3" s="644"/>
    </row>
    <row r="4" spans="1:7" s="169" customFormat="1" ht="15.75">
      <c r="A4" s="168"/>
      <c r="B4" s="168"/>
      <c r="C4" s="168"/>
      <c r="D4" s="168"/>
      <c r="E4" s="168"/>
      <c r="F4" s="168"/>
      <c r="G4" s="168"/>
    </row>
    <row r="5" spans="1:7" s="169" customFormat="1" ht="24.75" customHeight="1">
      <c r="A5" s="167" t="s">
        <v>213</v>
      </c>
      <c r="B5" s="168"/>
      <c r="C5" s="644" t="s">
        <v>212</v>
      </c>
      <c r="D5" s="644"/>
      <c r="E5" s="644"/>
      <c r="F5" s="644"/>
      <c r="G5" s="168"/>
    </row>
    <row r="6" spans="1:7" s="170" customFormat="1">
      <c r="A6" s="221"/>
      <c r="B6" s="221"/>
      <c r="C6" s="221"/>
      <c r="D6" s="221"/>
      <c r="E6" s="221"/>
      <c r="F6" s="221"/>
      <c r="G6" s="221"/>
    </row>
    <row r="7" spans="1:7" s="171" customFormat="1" ht="15" customHeight="1">
      <c r="A7" s="276" t="s">
        <v>573</v>
      </c>
      <c r="B7" s="275"/>
      <c r="C7" s="275"/>
      <c r="D7" s="261"/>
      <c r="E7" s="261"/>
      <c r="F7" s="261"/>
      <c r="G7" s="261"/>
    </row>
    <row r="8" spans="1:7" s="171" customFormat="1" ht="15" customHeight="1" thickBot="1">
      <c r="A8" s="276" t="s">
        <v>214</v>
      </c>
      <c r="B8" s="275"/>
      <c r="C8" s="275"/>
      <c r="D8" s="275"/>
      <c r="E8" s="275"/>
      <c r="F8" s="275"/>
      <c r="G8" s="546" t="str">
        <f>'9.3.3. sz. mell'!C4</f>
        <v>Forintban!</v>
      </c>
    </row>
    <row r="9" spans="1:7" s="79" customFormat="1" ht="42" customHeight="1" thickBot="1">
      <c r="A9" s="201" t="s">
        <v>17</v>
      </c>
      <c r="B9" s="202" t="s">
        <v>215</v>
      </c>
      <c r="C9" s="202" t="s">
        <v>216</v>
      </c>
      <c r="D9" s="202" t="s">
        <v>217</v>
      </c>
      <c r="E9" s="202" t="s">
        <v>218</v>
      </c>
      <c r="F9" s="202" t="s">
        <v>219</v>
      </c>
      <c r="G9" s="203" t="s">
        <v>54</v>
      </c>
    </row>
    <row r="10" spans="1:7" ht="24" customHeight="1">
      <c r="A10" s="262" t="s">
        <v>19</v>
      </c>
      <c r="B10" s="210" t="s">
        <v>220</v>
      </c>
      <c r="C10" s="172"/>
      <c r="D10" s="172"/>
      <c r="E10" s="172"/>
      <c r="F10" s="172"/>
      <c r="G10" s="263">
        <f>SUM(C10:F10)</f>
        <v>0</v>
      </c>
    </row>
    <row r="11" spans="1:7" ht="24" customHeight="1">
      <c r="A11" s="264" t="s">
        <v>20</v>
      </c>
      <c r="B11" s="211" t="s">
        <v>221</v>
      </c>
      <c r="C11" s="173"/>
      <c r="D11" s="173"/>
      <c r="E11" s="173"/>
      <c r="F11" s="173"/>
      <c r="G11" s="265">
        <f t="shared" ref="G11:G16" si="0">SUM(C11:F11)</f>
        <v>0</v>
      </c>
    </row>
    <row r="12" spans="1:7" ht="24" customHeight="1">
      <c r="A12" s="264" t="s">
        <v>21</v>
      </c>
      <c r="B12" s="211" t="s">
        <v>222</v>
      </c>
      <c r="C12" s="173"/>
      <c r="D12" s="173"/>
      <c r="E12" s="173"/>
      <c r="F12" s="173"/>
      <c r="G12" s="265">
        <f t="shared" si="0"/>
        <v>0</v>
      </c>
    </row>
    <row r="13" spans="1:7" ht="24" customHeight="1">
      <c r="A13" s="264" t="s">
        <v>22</v>
      </c>
      <c r="B13" s="211" t="s">
        <v>223</v>
      </c>
      <c r="C13" s="173"/>
      <c r="D13" s="173"/>
      <c r="E13" s="173"/>
      <c r="F13" s="173"/>
      <c r="G13" s="265">
        <f t="shared" si="0"/>
        <v>0</v>
      </c>
    </row>
    <row r="14" spans="1:7" ht="24" customHeight="1">
      <c r="A14" s="264" t="s">
        <v>23</v>
      </c>
      <c r="B14" s="211" t="s">
        <v>224</v>
      </c>
      <c r="C14" s="173"/>
      <c r="D14" s="173"/>
      <c r="E14" s="173"/>
      <c r="F14" s="173"/>
      <c r="G14" s="265">
        <f t="shared" si="0"/>
        <v>0</v>
      </c>
    </row>
    <row r="15" spans="1:7" ht="24" customHeight="1" thickBot="1">
      <c r="A15" s="266" t="s">
        <v>24</v>
      </c>
      <c r="B15" s="267" t="s">
        <v>225</v>
      </c>
      <c r="C15" s="174"/>
      <c r="D15" s="174"/>
      <c r="E15" s="174"/>
      <c r="F15" s="174"/>
      <c r="G15" s="268">
        <f t="shared" si="0"/>
        <v>0</v>
      </c>
    </row>
    <row r="16" spans="1:7" s="175" customFormat="1" ht="24" customHeight="1" thickBot="1">
      <c r="A16" s="269" t="s">
        <v>25</v>
      </c>
      <c r="B16" s="270" t="s">
        <v>54</v>
      </c>
      <c r="C16" s="271">
        <f>SUM(C10:C15)</f>
        <v>0</v>
      </c>
      <c r="D16" s="271">
        <f>SUM(D10:D15)</f>
        <v>0</v>
      </c>
      <c r="E16" s="271">
        <f>SUM(E10:E15)</f>
        <v>0</v>
      </c>
      <c r="F16" s="271">
        <f>SUM(F10:F15)</f>
        <v>0</v>
      </c>
      <c r="G16" s="272">
        <f t="shared" si="0"/>
        <v>0</v>
      </c>
    </row>
    <row r="17" spans="1:7" s="170" customFormat="1">
      <c r="A17" s="221"/>
      <c r="B17" s="221"/>
      <c r="C17" s="221"/>
      <c r="D17" s="221"/>
      <c r="E17" s="221"/>
      <c r="F17" s="221"/>
      <c r="G17" s="221"/>
    </row>
    <row r="18" spans="1:7" s="170" customFormat="1">
      <c r="A18" s="221"/>
      <c r="B18" s="221"/>
      <c r="C18" s="221"/>
      <c r="D18" s="221"/>
      <c r="E18" s="221"/>
      <c r="F18" s="221"/>
      <c r="G18" s="221"/>
    </row>
    <row r="19" spans="1:7" s="170" customFormat="1">
      <c r="A19" s="221"/>
      <c r="B19" s="221"/>
      <c r="C19" s="221"/>
      <c r="D19" s="221"/>
      <c r="E19" s="221"/>
      <c r="F19" s="221"/>
      <c r="G19" s="221"/>
    </row>
    <row r="20" spans="1:7" s="170" customFormat="1" ht="15.75">
      <c r="A20" s="169" t="str">
        <f>+CONCATENATE("......................, ",LEFT(ÖSSZEFÜGGÉSEK!A5,4),". .......................... hó ..... nap")</f>
        <v>......................, 2018. .......................... hó ..... nap</v>
      </c>
      <c r="D20" s="221"/>
      <c r="E20" s="221"/>
      <c r="F20" s="221"/>
      <c r="G20" s="221"/>
    </row>
    <row r="21" spans="1:7" s="170" customFormat="1">
      <c r="A21" s="221"/>
      <c r="B21" s="221"/>
      <c r="C21" s="221"/>
      <c r="D21" s="221"/>
      <c r="E21" s="221"/>
      <c r="F21" s="221"/>
      <c r="G21" s="221"/>
    </row>
    <row r="22" spans="1:7">
      <c r="A22" s="221"/>
      <c r="B22" s="221"/>
      <c r="C22" s="221"/>
      <c r="D22" s="221"/>
      <c r="E22" s="221"/>
      <c r="F22" s="221"/>
      <c r="G22" s="221"/>
    </row>
    <row r="23" spans="1:7">
      <c r="A23" s="221"/>
      <c r="B23" s="221"/>
      <c r="C23" s="170"/>
      <c r="D23" s="170"/>
      <c r="E23" s="170"/>
      <c r="F23" s="170"/>
      <c r="G23" s="221"/>
    </row>
    <row r="24" spans="1:7" ht="13.5">
      <c r="A24" s="221"/>
      <c r="B24" s="221"/>
      <c r="C24" s="273"/>
      <c r="D24" s="274" t="s">
        <v>226</v>
      </c>
      <c r="E24" s="274"/>
      <c r="F24" s="273"/>
      <c r="G24" s="221"/>
    </row>
    <row r="25" spans="1:7" ht="13.5">
      <c r="C25" s="176"/>
      <c r="D25" s="177"/>
      <c r="E25" s="177"/>
      <c r="F25" s="176"/>
    </row>
    <row r="26" spans="1:7" ht="13.5">
      <c r="C26" s="176"/>
      <c r="D26" s="177"/>
      <c r="E26" s="177"/>
      <c r="F26" s="176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4/2018. (III.26.)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8"/>
  <sheetViews>
    <sheetView topLeftCell="A139" zoomScale="120" zoomScaleNormal="120" zoomScaleSheetLayoutView="100" workbookViewId="0">
      <selection activeCell="E113" sqref="E113"/>
    </sheetView>
  </sheetViews>
  <sheetFormatPr defaultRowHeight="15.75"/>
  <cols>
    <col min="1" max="1" width="9" style="405" customWidth="1"/>
    <col min="2" max="2" width="75.83203125" style="405" customWidth="1"/>
    <col min="3" max="3" width="15.5" style="406" customWidth="1"/>
    <col min="4" max="5" width="15.5" style="405" customWidth="1"/>
    <col min="6" max="6" width="9" style="39" customWidth="1"/>
    <col min="7" max="16384" width="9.33203125" style="39"/>
  </cols>
  <sheetData>
    <row r="1" spans="1:5" ht="15.95" customHeight="1">
      <c r="A1" s="598" t="s">
        <v>16</v>
      </c>
      <c r="B1" s="598"/>
      <c r="C1" s="598"/>
      <c r="D1" s="598"/>
      <c r="E1" s="598"/>
    </row>
    <row r="2" spans="1:5" ht="15.95" customHeight="1" thickBot="1">
      <c r="A2" s="599" t="s">
        <v>153</v>
      </c>
      <c r="B2" s="599"/>
      <c r="D2" s="146"/>
      <c r="E2" s="321" t="str">
        <f>'10.sz.mell'!G8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28" t="str">
        <f>+CONCATENATE(LEFT(ÖSSZEFÜGGÉSEK!A5,4)-1,". évi várható")</f>
        <v>2017. évi várható</v>
      </c>
      <c r="E3" s="166" t="str">
        <f>+'1.1.sz.mell.'!C3</f>
        <v>2018. évi előirányzat</v>
      </c>
    </row>
    <row r="4" spans="1:5" s="41" customFormat="1" ht="12" customHeight="1" thickBot="1">
      <c r="A4" s="32" t="s">
        <v>498</v>
      </c>
      <c r="B4" s="33" t="s">
        <v>499</v>
      </c>
      <c r="C4" s="33" t="s">
        <v>500</v>
      </c>
      <c r="D4" s="33" t="s">
        <v>502</v>
      </c>
      <c r="E4" s="472" t="s">
        <v>501</v>
      </c>
    </row>
    <row r="5" spans="1:5" s="1" customFormat="1" ht="12" customHeight="1" thickBot="1">
      <c r="A5" s="20" t="s">
        <v>19</v>
      </c>
      <c r="B5" s="21" t="s">
        <v>255</v>
      </c>
      <c r="C5" s="420">
        <f>+C6+C7+C8+C9+C10+C11</f>
        <v>61128846</v>
      </c>
      <c r="D5" s="420">
        <f>+D6+D7+D8+D9+D10+D11</f>
        <v>58407461</v>
      </c>
      <c r="E5" s="277">
        <f>+E6+E7+E8+E9+E10+E11</f>
        <v>54825321</v>
      </c>
    </row>
    <row r="6" spans="1:5" s="1" customFormat="1" ht="12" customHeight="1">
      <c r="A6" s="15" t="s">
        <v>99</v>
      </c>
      <c r="B6" s="440" t="s">
        <v>256</v>
      </c>
      <c r="C6" s="422">
        <v>15146238</v>
      </c>
      <c r="D6" s="422">
        <v>16099971</v>
      </c>
      <c r="E6" s="279">
        <v>17477991</v>
      </c>
    </row>
    <row r="7" spans="1:5" s="1" customFormat="1" ht="12" customHeight="1">
      <c r="A7" s="14" t="s">
        <v>100</v>
      </c>
      <c r="B7" s="441" t="s">
        <v>257</v>
      </c>
      <c r="C7" s="421">
        <v>27618233</v>
      </c>
      <c r="D7" s="421">
        <v>29246970</v>
      </c>
      <c r="E7" s="278">
        <v>26417300</v>
      </c>
    </row>
    <row r="8" spans="1:5" s="1" customFormat="1" ht="12" customHeight="1">
      <c r="A8" s="14" t="s">
        <v>101</v>
      </c>
      <c r="B8" s="441" t="s">
        <v>258</v>
      </c>
      <c r="C8" s="421">
        <v>15587567</v>
      </c>
      <c r="D8" s="421">
        <v>9025570</v>
      </c>
      <c r="E8" s="278">
        <v>9130030</v>
      </c>
    </row>
    <row r="9" spans="1:5" s="1" customFormat="1" ht="12" customHeight="1">
      <c r="A9" s="14" t="s">
        <v>102</v>
      </c>
      <c r="B9" s="441" t="s">
        <v>259</v>
      </c>
      <c r="C9" s="421">
        <v>1421580</v>
      </c>
      <c r="D9" s="421">
        <v>1432980</v>
      </c>
      <c r="E9" s="278">
        <v>1800000</v>
      </c>
    </row>
    <row r="10" spans="1:5" s="1" customFormat="1" ht="12" customHeight="1">
      <c r="A10" s="14" t="s">
        <v>149</v>
      </c>
      <c r="B10" s="307" t="s">
        <v>437</v>
      </c>
      <c r="C10" s="421">
        <v>1199388</v>
      </c>
      <c r="D10" s="421">
        <v>2601970</v>
      </c>
      <c r="E10" s="278"/>
    </row>
    <row r="11" spans="1:5" s="1" customFormat="1" ht="12" customHeight="1" thickBot="1">
      <c r="A11" s="16" t="s">
        <v>103</v>
      </c>
      <c r="B11" s="308" t="s">
        <v>438</v>
      </c>
      <c r="C11" s="421">
        <v>155840</v>
      </c>
      <c r="D11" s="421"/>
      <c r="E11" s="278"/>
    </row>
    <row r="12" spans="1:5" s="1" customFormat="1" ht="12" customHeight="1" thickBot="1">
      <c r="A12" s="20" t="s">
        <v>20</v>
      </c>
      <c r="B12" s="306" t="s">
        <v>260</v>
      </c>
      <c r="C12" s="420">
        <f>+C13+C14+C15+C16+C17</f>
        <v>22311387</v>
      </c>
      <c r="D12" s="420">
        <f>+D13+D14+D15+D16+D17</f>
        <v>21722841</v>
      </c>
      <c r="E12" s="277">
        <f>+E13+E14+E15+E16+E17</f>
        <v>4329000</v>
      </c>
    </row>
    <row r="13" spans="1:5" s="1" customFormat="1" ht="12" customHeight="1">
      <c r="A13" s="15" t="s">
        <v>105</v>
      </c>
      <c r="B13" s="440" t="s">
        <v>261</v>
      </c>
      <c r="C13" s="422"/>
      <c r="D13" s="422"/>
      <c r="E13" s="279"/>
    </row>
    <row r="14" spans="1:5" s="1" customFormat="1" ht="12" customHeight="1">
      <c r="A14" s="14" t="s">
        <v>106</v>
      </c>
      <c r="B14" s="441" t="s">
        <v>262</v>
      </c>
      <c r="C14" s="421"/>
      <c r="D14" s="421"/>
      <c r="E14" s="278"/>
    </row>
    <row r="15" spans="1:5" s="1" customFormat="1" ht="12" customHeight="1">
      <c r="A15" s="14" t="s">
        <v>107</v>
      </c>
      <c r="B15" s="441" t="s">
        <v>427</v>
      </c>
      <c r="C15" s="421"/>
      <c r="D15" s="421"/>
      <c r="E15" s="278"/>
    </row>
    <row r="16" spans="1:5" s="1" customFormat="1" ht="12" customHeight="1">
      <c r="A16" s="14" t="s">
        <v>108</v>
      </c>
      <c r="B16" s="441" t="s">
        <v>428</v>
      </c>
      <c r="C16" s="421"/>
      <c r="D16" s="421"/>
      <c r="E16" s="278"/>
    </row>
    <row r="17" spans="1:5" s="1" customFormat="1" ht="12" customHeight="1">
      <c r="A17" s="14" t="s">
        <v>109</v>
      </c>
      <c r="B17" s="441" t="s">
        <v>263</v>
      </c>
      <c r="C17" s="421">
        <v>22311387</v>
      </c>
      <c r="D17" s="421">
        <v>21722841</v>
      </c>
      <c r="E17" s="278">
        <v>4329000</v>
      </c>
    </row>
    <row r="18" spans="1:5" s="1" customFormat="1" ht="12" customHeight="1" thickBot="1">
      <c r="A18" s="16" t="s">
        <v>118</v>
      </c>
      <c r="B18" s="308" t="s">
        <v>264</v>
      </c>
      <c r="C18" s="423">
        <v>3111450</v>
      </c>
      <c r="D18" s="423"/>
      <c r="E18" s="280"/>
    </row>
    <row r="19" spans="1:5" s="1" customFormat="1" ht="12" customHeight="1" thickBot="1">
      <c r="A19" s="20" t="s">
        <v>21</v>
      </c>
      <c r="B19" s="21" t="s">
        <v>265</v>
      </c>
      <c r="C19" s="420">
        <f>+C20+C21+C22+C23+C24</f>
        <v>4369396</v>
      </c>
      <c r="D19" s="420">
        <f>+D20+D21+D22+D23+D24</f>
        <v>15002653</v>
      </c>
      <c r="E19" s="277">
        <f>+E20+E21+E22+E23+E24</f>
        <v>13863406</v>
      </c>
    </row>
    <row r="20" spans="1:5" s="1" customFormat="1" ht="12" customHeight="1">
      <c r="A20" s="15" t="s">
        <v>88</v>
      </c>
      <c r="B20" s="440" t="s">
        <v>266</v>
      </c>
      <c r="C20" s="422">
        <v>4369396</v>
      </c>
      <c r="D20" s="422">
        <v>11891153</v>
      </c>
      <c r="E20" s="279"/>
    </row>
    <row r="21" spans="1:5" s="1" customFormat="1" ht="12" customHeight="1">
      <c r="A21" s="14" t="s">
        <v>89</v>
      </c>
      <c r="B21" s="441" t="s">
        <v>267</v>
      </c>
      <c r="C21" s="421"/>
      <c r="D21" s="421"/>
      <c r="E21" s="278"/>
    </row>
    <row r="22" spans="1:5" s="1" customFormat="1" ht="12" customHeight="1">
      <c r="A22" s="14" t="s">
        <v>90</v>
      </c>
      <c r="B22" s="441" t="s">
        <v>429</v>
      </c>
      <c r="C22" s="421"/>
      <c r="D22" s="421"/>
      <c r="E22" s="278"/>
    </row>
    <row r="23" spans="1:5" s="1" customFormat="1" ht="12" customHeight="1">
      <c r="A23" s="14" t="s">
        <v>91</v>
      </c>
      <c r="B23" s="441" t="s">
        <v>430</v>
      </c>
      <c r="C23" s="421"/>
      <c r="D23" s="421"/>
      <c r="E23" s="278"/>
    </row>
    <row r="24" spans="1:5" s="1" customFormat="1" ht="12" customHeight="1">
      <c r="A24" s="14" t="s">
        <v>172</v>
      </c>
      <c r="B24" s="441" t="s">
        <v>268</v>
      </c>
      <c r="C24" s="421"/>
      <c r="D24" s="421">
        <v>3111500</v>
      </c>
      <c r="E24" s="278">
        <v>13863406</v>
      </c>
    </row>
    <row r="25" spans="1:5" s="1" customFormat="1" ht="12" customHeight="1" thickBot="1">
      <c r="A25" s="16" t="s">
        <v>173</v>
      </c>
      <c r="B25" s="442" t="s">
        <v>269</v>
      </c>
      <c r="C25" s="423"/>
      <c r="D25" s="423"/>
      <c r="E25" s="280"/>
    </row>
    <row r="26" spans="1:5" s="1" customFormat="1" ht="12" customHeight="1" thickBot="1">
      <c r="A26" s="20" t="s">
        <v>174</v>
      </c>
      <c r="B26" s="21" t="s">
        <v>601</v>
      </c>
      <c r="C26" s="427">
        <f>SUM(C27:C34)</f>
        <v>30875950</v>
      </c>
      <c r="D26" s="427">
        <f>SUM(D27:D34)</f>
        <v>32522221</v>
      </c>
      <c r="E26" s="471">
        <f>SUM(E27:E34)</f>
        <v>30564000</v>
      </c>
    </row>
    <row r="27" spans="1:5" s="1" customFormat="1" ht="12" customHeight="1">
      <c r="A27" s="15" t="s">
        <v>271</v>
      </c>
      <c r="B27" s="440" t="s">
        <v>562</v>
      </c>
      <c r="C27" s="422">
        <v>4183097</v>
      </c>
      <c r="D27" s="422">
        <v>4334439</v>
      </c>
      <c r="E27" s="312">
        <v>4300000</v>
      </c>
    </row>
    <row r="28" spans="1:5" s="1" customFormat="1" ht="12" customHeight="1">
      <c r="A28" s="14" t="s">
        <v>272</v>
      </c>
      <c r="B28" s="440" t="s">
        <v>589</v>
      </c>
      <c r="C28" s="422">
        <v>3117044</v>
      </c>
      <c r="D28" s="422">
        <v>3186775</v>
      </c>
      <c r="E28" s="314">
        <v>3000000</v>
      </c>
    </row>
    <row r="29" spans="1:5" s="1" customFormat="1" ht="12" customHeight="1">
      <c r="A29" s="14" t="s">
        <v>273</v>
      </c>
      <c r="B29" s="441" t="s">
        <v>563</v>
      </c>
      <c r="C29" s="421">
        <v>674000</v>
      </c>
      <c r="D29" s="421">
        <v>944800</v>
      </c>
      <c r="E29" s="313">
        <v>950000</v>
      </c>
    </row>
    <row r="30" spans="1:5" s="1" customFormat="1" ht="12" customHeight="1">
      <c r="A30" s="14" t="s">
        <v>274</v>
      </c>
      <c r="B30" s="441" t="s">
        <v>564</v>
      </c>
      <c r="C30" s="421">
        <v>14918176</v>
      </c>
      <c r="D30" s="421">
        <v>16003250</v>
      </c>
      <c r="E30" s="313">
        <v>14900000</v>
      </c>
    </row>
    <row r="31" spans="1:5" s="1" customFormat="1" ht="12" customHeight="1">
      <c r="A31" s="14" t="s">
        <v>559</v>
      </c>
      <c r="B31" s="441" t="s">
        <v>565</v>
      </c>
      <c r="C31" s="421"/>
      <c r="D31" s="421">
        <v>2500057</v>
      </c>
      <c r="E31" s="313">
        <v>2000000</v>
      </c>
    </row>
    <row r="32" spans="1:5" s="1" customFormat="1" ht="12" customHeight="1">
      <c r="A32" s="14" t="s">
        <v>560</v>
      </c>
      <c r="B32" s="441" t="s">
        <v>275</v>
      </c>
      <c r="C32" s="421">
        <v>4812206</v>
      </c>
      <c r="D32" s="421">
        <v>5173396</v>
      </c>
      <c r="E32" s="313">
        <v>5264000</v>
      </c>
    </row>
    <row r="33" spans="1:5" s="1" customFormat="1" ht="12" customHeight="1">
      <c r="A33" s="14" t="s">
        <v>561</v>
      </c>
      <c r="B33" s="441" t="s">
        <v>276</v>
      </c>
      <c r="C33" s="421"/>
      <c r="D33" s="421"/>
      <c r="E33" s="313"/>
    </row>
    <row r="34" spans="1:5" s="1" customFormat="1" ht="12" customHeight="1" thickBot="1">
      <c r="A34" s="16" t="s">
        <v>587</v>
      </c>
      <c r="B34" s="442" t="s">
        <v>277</v>
      </c>
      <c r="C34" s="423">
        <v>3171427</v>
      </c>
      <c r="D34" s="423">
        <v>379504</v>
      </c>
      <c r="E34" s="319">
        <v>150000</v>
      </c>
    </row>
    <row r="35" spans="1:5" s="1" customFormat="1" ht="12" customHeight="1" thickBot="1">
      <c r="A35" s="20" t="s">
        <v>23</v>
      </c>
      <c r="B35" s="21" t="s">
        <v>439</v>
      </c>
      <c r="C35" s="420">
        <f>SUM(C36:C46)</f>
        <v>38758506</v>
      </c>
      <c r="D35" s="420">
        <f>SUM(D36:D46)</f>
        <v>38182699</v>
      </c>
      <c r="E35" s="277">
        <f>SUM(E36:E46)</f>
        <v>7914000</v>
      </c>
    </row>
    <row r="36" spans="1:5" s="1" customFormat="1" ht="12" customHeight="1">
      <c r="A36" s="15" t="s">
        <v>92</v>
      </c>
      <c r="B36" s="440" t="s">
        <v>280</v>
      </c>
      <c r="C36" s="422">
        <v>249188</v>
      </c>
      <c r="D36" s="422">
        <v>298495</v>
      </c>
      <c r="E36" s="279">
        <v>200000</v>
      </c>
    </row>
    <row r="37" spans="1:5" s="1" customFormat="1" ht="12" customHeight="1">
      <c r="A37" s="14" t="s">
        <v>93</v>
      </c>
      <c r="B37" s="441" t="s">
        <v>281</v>
      </c>
      <c r="C37" s="421">
        <v>21302936</v>
      </c>
      <c r="D37" s="421">
        <v>11352652</v>
      </c>
      <c r="E37" s="278">
        <v>1000000</v>
      </c>
    </row>
    <row r="38" spans="1:5" s="1" customFormat="1" ht="12" customHeight="1">
      <c r="A38" s="14" t="s">
        <v>94</v>
      </c>
      <c r="B38" s="441" t="s">
        <v>282</v>
      </c>
      <c r="C38" s="421">
        <v>5163746</v>
      </c>
      <c r="D38" s="421">
        <v>6997843</v>
      </c>
      <c r="E38" s="278">
        <v>4000000</v>
      </c>
    </row>
    <row r="39" spans="1:5" s="1" customFormat="1" ht="12" customHeight="1">
      <c r="A39" s="14" t="s">
        <v>176</v>
      </c>
      <c r="B39" s="441" t="s">
        <v>283</v>
      </c>
      <c r="C39" s="421">
        <v>2023427</v>
      </c>
      <c r="D39" s="421">
        <v>3042300</v>
      </c>
      <c r="E39" s="278">
        <v>1000000</v>
      </c>
    </row>
    <row r="40" spans="1:5" s="1" customFormat="1" ht="12" customHeight="1">
      <c r="A40" s="14" t="s">
        <v>177</v>
      </c>
      <c r="B40" s="441" t="s">
        <v>284</v>
      </c>
      <c r="C40" s="421">
        <v>2085825</v>
      </c>
      <c r="D40" s="421"/>
      <c r="E40" s="278"/>
    </row>
    <row r="41" spans="1:5" s="1" customFormat="1" ht="12" customHeight="1">
      <c r="A41" s="14" t="s">
        <v>178</v>
      </c>
      <c r="B41" s="441" t="s">
        <v>285</v>
      </c>
      <c r="C41" s="421">
        <v>7691024</v>
      </c>
      <c r="D41" s="421">
        <v>15340760</v>
      </c>
      <c r="E41" s="278">
        <v>1674000</v>
      </c>
    </row>
    <row r="42" spans="1:5" s="1" customFormat="1" ht="12" customHeight="1">
      <c r="A42" s="14" t="s">
        <v>179</v>
      </c>
      <c r="B42" s="441" t="s">
        <v>286</v>
      </c>
      <c r="C42" s="421"/>
      <c r="D42" s="421"/>
      <c r="E42" s="278"/>
    </row>
    <row r="43" spans="1:5" s="1" customFormat="1" ht="12" customHeight="1">
      <c r="A43" s="14" t="s">
        <v>180</v>
      </c>
      <c r="B43" s="441" t="s">
        <v>566</v>
      </c>
      <c r="C43" s="421">
        <v>145450</v>
      </c>
      <c r="D43" s="421">
        <v>60238</v>
      </c>
      <c r="E43" s="278">
        <v>40000</v>
      </c>
    </row>
    <row r="44" spans="1:5" s="1" customFormat="1" ht="12" customHeight="1">
      <c r="A44" s="14" t="s">
        <v>278</v>
      </c>
      <c r="B44" s="441" t="s">
        <v>288</v>
      </c>
      <c r="C44" s="424"/>
      <c r="D44" s="424"/>
      <c r="E44" s="281"/>
    </row>
    <row r="45" spans="1:5" s="1" customFormat="1" ht="12" customHeight="1">
      <c r="A45" s="16" t="s">
        <v>279</v>
      </c>
      <c r="B45" s="442" t="s">
        <v>441</v>
      </c>
      <c r="C45" s="425"/>
      <c r="D45" s="425">
        <v>19512</v>
      </c>
      <c r="E45" s="282"/>
    </row>
    <row r="46" spans="1:5" s="1" customFormat="1" ht="12" customHeight="1" thickBot="1">
      <c r="A46" s="16" t="s">
        <v>440</v>
      </c>
      <c r="B46" s="308" t="s">
        <v>289</v>
      </c>
      <c r="C46" s="425">
        <v>96910</v>
      </c>
      <c r="D46" s="425">
        <v>1070899</v>
      </c>
      <c r="E46" s="282"/>
    </row>
    <row r="47" spans="1:5" s="1" customFormat="1" ht="12" customHeight="1" thickBot="1">
      <c r="A47" s="20" t="s">
        <v>24</v>
      </c>
      <c r="B47" s="21" t="s">
        <v>290</v>
      </c>
      <c r="C47" s="420">
        <f>SUM(C48:C52)</f>
        <v>0</v>
      </c>
      <c r="D47" s="420">
        <f>SUM(D48:D52)</f>
        <v>38080000</v>
      </c>
      <c r="E47" s="277">
        <f>SUM(E48:E52)</f>
        <v>0</v>
      </c>
    </row>
    <row r="48" spans="1:5" s="1" customFormat="1" ht="12" customHeight="1">
      <c r="A48" s="15" t="s">
        <v>95</v>
      </c>
      <c r="B48" s="440" t="s">
        <v>294</v>
      </c>
      <c r="C48" s="486"/>
      <c r="D48" s="486"/>
      <c r="E48" s="304"/>
    </row>
    <row r="49" spans="1:5" s="1" customFormat="1" ht="12" customHeight="1">
      <c r="A49" s="14" t="s">
        <v>96</v>
      </c>
      <c r="B49" s="441" t="s">
        <v>295</v>
      </c>
      <c r="C49" s="424"/>
      <c r="D49" s="424">
        <v>38080000</v>
      </c>
      <c r="E49" s="281"/>
    </row>
    <row r="50" spans="1:5" s="1" customFormat="1" ht="12" customHeight="1">
      <c r="A50" s="14" t="s">
        <v>291</v>
      </c>
      <c r="B50" s="441" t="s">
        <v>296</v>
      </c>
      <c r="C50" s="424"/>
      <c r="D50" s="424"/>
      <c r="E50" s="281"/>
    </row>
    <row r="51" spans="1:5" s="1" customFormat="1" ht="12" customHeight="1">
      <c r="A51" s="14" t="s">
        <v>292</v>
      </c>
      <c r="B51" s="441" t="s">
        <v>297</v>
      </c>
      <c r="C51" s="424"/>
      <c r="D51" s="424"/>
      <c r="E51" s="281"/>
    </row>
    <row r="52" spans="1:5" s="1" customFormat="1" ht="12" customHeight="1" thickBot="1">
      <c r="A52" s="16" t="s">
        <v>293</v>
      </c>
      <c r="B52" s="308" t="s">
        <v>298</v>
      </c>
      <c r="C52" s="425"/>
      <c r="D52" s="425"/>
      <c r="E52" s="282"/>
    </row>
    <row r="53" spans="1:5" s="1" customFormat="1" ht="12" customHeight="1" thickBot="1">
      <c r="A53" s="20" t="s">
        <v>181</v>
      </c>
      <c r="B53" s="21" t="s">
        <v>299</v>
      </c>
      <c r="C53" s="420">
        <f>SUM(C54:C56)</f>
        <v>537694</v>
      </c>
      <c r="D53" s="420">
        <f>SUM(D54:D56)</f>
        <v>498775</v>
      </c>
      <c r="E53" s="277">
        <f>SUM(E54:E56)</f>
        <v>26700</v>
      </c>
    </row>
    <row r="54" spans="1:5" s="1" customFormat="1" ht="12" customHeight="1">
      <c r="A54" s="15" t="s">
        <v>97</v>
      </c>
      <c r="B54" s="440" t="s">
        <v>300</v>
      </c>
      <c r="C54" s="422"/>
      <c r="D54" s="422"/>
      <c r="E54" s="279"/>
    </row>
    <row r="55" spans="1:5" s="1" customFormat="1" ht="12" customHeight="1">
      <c r="A55" s="14" t="s">
        <v>98</v>
      </c>
      <c r="B55" s="441" t="s">
        <v>431</v>
      </c>
      <c r="C55" s="421">
        <v>537694</v>
      </c>
      <c r="D55" s="421">
        <v>498775</v>
      </c>
      <c r="E55" s="278">
        <v>26700</v>
      </c>
    </row>
    <row r="56" spans="1:5" s="1" customFormat="1" ht="12" customHeight="1">
      <c r="A56" s="14" t="s">
        <v>303</v>
      </c>
      <c r="B56" s="441" t="s">
        <v>301</v>
      </c>
      <c r="C56" s="421"/>
      <c r="D56" s="421"/>
      <c r="E56" s="278"/>
    </row>
    <row r="57" spans="1:5" s="1" customFormat="1" ht="12" customHeight="1" thickBot="1">
      <c r="A57" s="16" t="s">
        <v>304</v>
      </c>
      <c r="B57" s="308" t="s">
        <v>302</v>
      </c>
      <c r="C57" s="423"/>
      <c r="D57" s="423"/>
      <c r="E57" s="280"/>
    </row>
    <row r="58" spans="1:5" s="1" customFormat="1" ht="12" customHeight="1" thickBot="1">
      <c r="A58" s="20" t="s">
        <v>26</v>
      </c>
      <c r="B58" s="306" t="s">
        <v>305</v>
      </c>
      <c r="C58" s="420">
        <f>SUM(C59:C61)</f>
        <v>2213726</v>
      </c>
      <c r="D58" s="420">
        <f>SUM(D59:D61)</f>
        <v>3056000</v>
      </c>
      <c r="E58" s="277">
        <f>SUM(E59:E61)</f>
        <v>2000000</v>
      </c>
    </row>
    <row r="59" spans="1:5" s="1" customFormat="1" ht="12" customHeight="1">
      <c r="A59" s="15" t="s">
        <v>182</v>
      </c>
      <c r="B59" s="440" t="s">
        <v>307</v>
      </c>
      <c r="C59" s="424"/>
      <c r="D59" s="424"/>
      <c r="E59" s="281"/>
    </row>
    <row r="60" spans="1:5" s="1" customFormat="1" ht="12" customHeight="1">
      <c r="A60" s="14" t="s">
        <v>183</v>
      </c>
      <c r="B60" s="441" t="s">
        <v>432</v>
      </c>
      <c r="C60" s="424"/>
      <c r="D60" s="424"/>
      <c r="E60" s="281"/>
    </row>
    <row r="61" spans="1:5" s="1" customFormat="1" ht="12" customHeight="1">
      <c r="A61" s="14" t="s">
        <v>233</v>
      </c>
      <c r="B61" s="441" t="s">
        <v>308</v>
      </c>
      <c r="C61" s="424">
        <v>2213726</v>
      </c>
      <c r="D61" s="424">
        <v>3056000</v>
      </c>
      <c r="E61" s="281">
        <v>2000000</v>
      </c>
    </row>
    <row r="62" spans="1:5" s="1" customFormat="1" ht="12" customHeight="1" thickBot="1">
      <c r="A62" s="16" t="s">
        <v>306</v>
      </c>
      <c r="B62" s="308" t="s">
        <v>309</v>
      </c>
      <c r="C62" s="424"/>
      <c r="D62" s="424"/>
      <c r="E62" s="281"/>
    </row>
    <row r="63" spans="1:5" s="1" customFormat="1" ht="12" customHeight="1" thickBot="1">
      <c r="A63" s="512" t="s">
        <v>481</v>
      </c>
      <c r="B63" s="21" t="s">
        <v>310</v>
      </c>
      <c r="C63" s="427">
        <f>+C5+C12+C19+C26+C35+C47+C53+C58</f>
        <v>160195505</v>
      </c>
      <c r="D63" s="427">
        <f>+D5+D12+D19+D26+D35+D47+D53+D58</f>
        <v>207472650</v>
      </c>
      <c r="E63" s="471">
        <f>+E5+E12+E19+E26+E35+E47+E53+E58</f>
        <v>113522427</v>
      </c>
    </row>
    <row r="64" spans="1:5" s="1" customFormat="1" ht="12" customHeight="1" thickBot="1">
      <c r="A64" s="487" t="s">
        <v>311</v>
      </c>
      <c r="B64" s="306" t="s">
        <v>550</v>
      </c>
      <c r="C64" s="420">
        <f>SUM(C65:C67)</f>
        <v>5278770</v>
      </c>
      <c r="D64" s="420">
        <f>SUM(D65:D67)</f>
        <v>0</v>
      </c>
      <c r="E64" s="277">
        <f>SUM(E65:E67)</f>
        <v>0</v>
      </c>
    </row>
    <row r="65" spans="1:7" s="1" customFormat="1" ht="12" customHeight="1">
      <c r="A65" s="15" t="s">
        <v>340</v>
      </c>
      <c r="B65" s="440" t="s">
        <v>313</v>
      </c>
      <c r="C65" s="424">
        <v>5278770</v>
      </c>
      <c r="D65" s="424"/>
      <c r="E65" s="281"/>
    </row>
    <row r="66" spans="1:7" s="1" customFormat="1" ht="12" customHeight="1">
      <c r="A66" s="14" t="s">
        <v>349</v>
      </c>
      <c r="B66" s="441" t="s">
        <v>314</v>
      </c>
      <c r="C66" s="424"/>
      <c r="D66" s="424"/>
      <c r="E66" s="281"/>
    </row>
    <row r="67" spans="1:7" s="1" customFormat="1" ht="12" customHeight="1" thickBot="1">
      <c r="A67" s="16" t="s">
        <v>350</v>
      </c>
      <c r="B67" s="506" t="s">
        <v>466</v>
      </c>
      <c r="C67" s="424"/>
      <c r="D67" s="424"/>
      <c r="E67" s="281"/>
    </row>
    <row r="68" spans="1:7" s="1" customFormat="1" ht="12" customHeight="1" thickBot="1">
      <c r="A68" s="487" t="s">
        <v>316</v>
      </c>
      <c r="B68" s="306" t="s">
        <v>317</v>
      </c>
      <c r="C68" s="420">
        <f>SUM(C69:C72)</f>
        <v>0</v>
      </c>
      <c r="D68" s="420">
        <f>SUM(D69:D72)</f>
        <v>0</v>
      </c>
      <c r="E68" s="277">
        <f>SUM(E69:E72)</f>
        <v>0</v>
      </c>
    </row>
    <row r="69" spans="1:7" s="1" customFormat="1" ht="12" customHeight="1">
      <c r="A69" s="15" t="s">
        <v>150</v>
      </c>
      <c r="B69" s="594" t="s">
        <v>318</v>
      </c>
      <c r="C69" s="424"/>
      <c r="D69" s="424"/>
      <c r="E69" s="281"/>
    </row>
    <row r="70" spans="1:7" s="1" customFormat="1" ht="13.5" customHeight="1">
      <c r="A70" s="14" t="s">
        <v>151</v>
      </c>
      <c r="B70" s="594" t="s">
        <v>579</v>
      </c>
      <c r="C70" s="424"/>
      <c r="D70" s="424"/>
      <c r="E70" s="281"/>
      <c r="G70" s="42"/>
    </row>
    <row r="71" spans="1:7" s="1" customFormat="1" ht="12" customHeight="1">
      <c r="A71" s="14" t="s">
        <v>341</v>
      </c>
      <c r="B71" s="594" t="s">
        <v>319</v>
      </c>
      <c r="C71" s="424"/>
      <c r="D71" s="424"/>
      <c r="E71" s="281"/>
    </row>
    <row r="72" spans="1:7" s="1" customFormat="1" ht="12" customHeight="1" thickBot="1">
      <c r="A72" s="16" t="s">
        <v>342</v>
      </c>
      <c r="B72" s="595" t="s">
        <v>580</v>
      </c>
      <c r="C72" s="424"/>
      <c r="D72" s="424"/>
      <c r="E72" s="281"/>
    </row>
    <row r="73" spans="1:7" s="1" customFormat="1" ht="12" customHeight="1" thickBot="1">
      <c r="A73" s="487" t="s">
        <v>320</v>
      </c>
      <c r="B73" s="306" t="s">
        <v>321</v>
      </c>
      <c r="C73" s="420">
        <f>SUM(C74:C75)</f>
        <v>25059115</v>
      </c>
      <c r="D73" s="420">
        <f>SUM(D74:D75)</f>
        <v>36317845</v>
      </c>
      <c r="E73" s="277">
        <f>SUM(E74:E75)</f>
        <v>60340195</v>
      </c>
    </row>
    <row r="74" spans="1:7" s="1" customFormat="1" ht="12" customHeight="1">
      <c r="A74" s="15" t="s">
        <v>343</v>
      </c>
      <c r="B74" s="440" t="s">
        <v>322</v>
      </c>
      <c r="C74" s="424">
        <v>25059115</v>
      </c>
      <c r="D74" s="424">
        <v>36317845</v>
      </c>
      <c r="E74" s="281">
        <v>60340195</v>
      </c>
    </row>
    <row r="75" spans="1:7" s="1" customFormat="1" ht="12" customHeight="1" thickBot="1">
      <c r="A75" s="16" t="s">
        <v>344</v>
      </c>
      <c r="B75" s="308" t="s">
        <v>323</v>
      </c>
      <c r="C75" s="424"/>
      <c r="D75" s="424"/>
      <c r="E75" s="281"/>
    </row>
    <row r="76" spans="1:7" s="1" customFormat="1" ht="12" customHeight="1" thickBot="1">
      <c r="A76" s="487" t="s">
        <v>324</v>
      </c>
      <c r="B76" s="306" t="s">
        <v>325</v>
      </c>
      <c r="C76" s="420">
        <f>SUM(C77:C79)</f>
        <v>1789076</v>
      </c>
      <c r="D76" s="420">
        <f>SUM(D77:D79)</f>
        <v>1888777</v>
      </c>
      <c r="E76" s="277">
        <f>SUM(E77:E79)</f>
        <v>0</v>
      </c>
    </row>
    <row r="77" spans="1:7" s="1" customFormat="1" ht="12" customHeight="1">
      <c r="A77" s="15" t="s">
        <v>345</v>
      </c>
      <c r="B77" s="440" t="s">
        <v>326</v>
      </c>
      <c r="C77" s="424">
        <v>1789076</v>
      </c>
      <c r="D77" s="424">
        <v>1888777</v>
      </c>
      <c r="E77" s="281"/>
    </row>
    <row r="78" spans="1:7" s="1" customFormat="1" ht="12" customHeight="1">
      <c r="A78" s="14" t="s">
        <v>346</v>
      </c>
      <c r="B78" s="441" t="s">
        <v>327</v>
      </c>
      <c r="C78" s="424"/>
      <c r="D78" s="424"/>
      <c r="E78" s="281"/>
    </row>
    <row r="79" spans="1:7" s="1" customFormat="1" ht="12" customHeight="1" thickBot="1">
      <c r="A79" s="16" t="s">
        <v>347</v>
      </c>
      <c r="B79" s="308" t="s">
        <v>581</v>
      </c>
      <c r="C79" s="424"/>
      <c r="D79" s="424"/>
      <c r="E79" s="281"/>
    </row>
    <row r="80" spans="1:7" s="1" customFormat="1" ht="12" customHeight="1" thickBot="1">
      <c r="A80" s="487" t="s">
        <v>328</v>
      </c>
      <c r="B80" s="306" t="s">
        <v>348</v>
      </c>
      <c r="C80" s="420">
        <f>SUM(C81:C84)</f>
        <v>0</v>
      </c>
      <c r="D80" s="420">
        <f>SUM(D81:D84)</f>
        <v>0</v>
      </c>
      <c r="E80" s="277">
        <f>SUM(E81:E84)</f>
        <v>0</v>
      </c>
    </row>
    <row r="81" spans="1:6" s="1" customFormat="1" ht="12" customHeight="1">
      <c r="A81" s="444" t="s">
        <v>329</v>
      </c>
      <c r="B81" s="440" t="s">
        <v>330</v>
      </c>
      <c r="C81" s="424"/>
      <c r="D81" s="424"/>
      <c r="E81" s="281"/>
    </row>
    <row r="82" spans="1:6" s="1" customFormat="1" ht="12" customHeight="1">
      <c r="A82" s="445" t="s">
        <v>331</v>
      </c>
      <c r="B82" s="441" t="s">
        <v>332</v>
      </c>
      <c r="C82" s="424"/>
      <c r="D82" s="424"/>
      <c r="E82" s="281"/>
    </row>
    <row r="83" spans="1:6" s="1" customFormat="1" ht="12" customHeight="1">
      <c r="A83" s="445" t="s">
        <v>333</v>
      </c>
      <c r="B83" s="441" t="s">
        <v>334</v>
      </c>
      <c r="C83" s="424"/>
      <c r="D83" s="424"/>
      <c r="E83" s="281"/>
    </row>
    <row r="84" spans="1:6" s="1" customFormat="1" ht="12" customHeight="1" thickBot="1">
      <c r="A84" s="446" t="s">
        <v>335</v>
      </c>
      <c r="B84" s="308" t="s">
        <v>336</v>
      </c>
      <c r="C84" s="424"/>
      <c r="D84" s="424"/>
      <c r="E84" s="281"/>
    </row>
    <row r="85" spans="1:6" s="1" customFormat="1" ht="12" customHeight="1" thickBot="1">
      <c r="A85" s="487" t="s">
        <v>337</v>
      </c>
      <c r="B85" s="306" t="s">
        <v>480</v>
      </c>
      <c r="C85" s="489"/>
      <c r="D85" s="489"/>
      <c r="E85" s="490"/>
    </row>
    <row r="86" spans="1:6" s="1" customFormat="1" ht="12" customHeight="1" thickBot="1">
      <c r="A86" s="487" t="s">
        <v>339</v>
      </c>
      <c r="B86" s="306" t="s">
        <v>338</v>
      </c>
      <c r="C86" s="489"/>
      <c r="D86" s="489"/>
      <c r="E86" s="490"/>
    </row>
    <row r="87" spans="1:6" s="1" customFormat="1" ht="12" customHeight="1" thickBot="1">
      <c r="A87" s="487" t="s">
        <v>351</v>
      </c>
      <c r="B87" s="447" t="s">
        <v>483</v>
      </c>
      <c r="C87" s="427">
        <f>+C64+C68+C73+C76+C80+C86+C85</f>
        <v>32126961</v>
      </c>
      <c r="D87" s="427">
        <f>+D64+D68+D73+D76+D80+D86+D85</f>
        <v>38206622</v>
      </c>
      <c r="E87" s="471">
        <f>+E64+E68+E73+E76+E80+E86+E85</f>
        <v>60340195</v>
      </c>
    </row>
    <row r="88" spans="1:6" s="1" customFormat="1" ht="12" customHeight="1" thickBot="1">
      <c r="A88" s="488" t="s">
        <v>482</v>
      </c>
      <c r="B88" s="448" t="s">
        <v>484</v>
      </c>
      <c r="C88" s="427">
        <f>+C63+C87</f>
        <v>192322466</v>
      </c>
      <c r="D88" s="427">
        <f>+D63+D87</f>
        <v>245679272</v>
      </c>
      <c r="E88" s="471">
        <f>+E63+E87</f>
        <v>173862622</v>
      </c>
    </row>
    <row r="89" spans="1:6" s="1" customFormat="1" ht="12" customHeight="1">
      <c r="A89" s="389"/>
      <c r="B89" s="390"/>
      <c r="C89" s="391"/>
      <c r="D89" s="392"/>
      <c r="E89" s="393"/>
    </row>
    <row r="90" spans="1:6" s="1" customFormat="1" ht="12" customHeight="1">
      <c r="A90" s="598" t="s">
        <v>48</v>
      </c>
      <c r="B90" s="598"/>
      <c r="C90" s="598"/>
      <c r="D90" s="598"/>
      <c r="E90" s="598"/>
    </row>
    <row r="91" spans="1:6" s="1" customFormat="1" ht="12" customHeight="1" thickBot="1">
      <c r="A91" s="600" t="s">
        <v>154</v>
      </c>
      <c r="B91" s="600"/>
      <c r="C91" s="406"/>
      <c r="D91" s="146"/>
      <c r="E91" s="321" t="str">
        <f>E2</f>
        <v>Forintban!</v>
      </c>
    </row>
    <row r="92" spans="1:6" s="1" customFormat="1" ht="24" customHeight="1" thickBot="1">
      <c r="A92" s="23" t="s">
        <v>17</v>
      </c>
      <c r="B92" s="24" t="s">
        <v>49</v>
      </c>
      <c r="C92" s="24" t="str">
        <f>+C3</f>
        <v>2016. évi tény</v>
      </c>
      <c r="D92" s="24" t="str">
        <f>+D3</f>
        <v>2017. évi várható</v>
      </c>
      <c r="E92" s="166" t="str">
        <f>+E3</f>
        <v>2018. évi előirányzat</v>
      </c>
      <c r="F92" s="154"/>
    </row>
    <row r="93" spans="1:6" s="1" customFormat="1" ht="12" customHeight="1" thickBot="1">
      <c r="A93" s="32" t="s">
        <v>498</v>
      </c>
      <c r="B93" s="33" t="s">
        <v>499</v>
      </c>
      <c r="C93" s="33" t="s">
        <v>500</v>
      </c>
      <c r="D93" s="33" t="s">
        <v>502</v>
      </c>
      <c r="E93" s="472" t="s">
        <v>501</v>
      </c>
      <c r="F93" s="154"/>
    </row>
    <row r="94" spans="1:6" s="1" customFormat="1" ht="15" customHeight="1" thickBot="1">
      <c r="A94" s="22" t="s">
        <v>19</v>
      </c>
      <c r="B94" s="28" t="s">
        <v>442</v>
      </c>
      <c r="C94" s="419">
        <f>C95+C96+C97+C98+C99+C112</f>
        <v>127086977</v>
      </c>
      <c r="D94" s="419">
        <f>D95+D96+D97+D98+D99+D112</f>
        <v>116558760</v>
      </c>
      <c r="E94" s="516">
        <f>E95+E96+E97+E98+E99+E112</f>
        <v>125616715</v>
      </c>
      <c r="F94" s="154"/>
    </row>
    <row r="95" spans="1:6" s="1" customFormat="1" ht="12.95" customHeight="1">
      <c r="A95" s="17" t="s">
        <v>99</v>
      </c>
      <c r="B95" s="10" t="s">
        <v>50</v>
      </c>
      <c r="C95" s="522">
        <v>50307827</v>
      </c>
      <c r="D95" s="522">
        <v>53672455</v>
      </c>
      <c r="E95" s="517">
        <v>41294320</v>
      </c>
    </row>
    <row r="96" spans="1:6" ht="16.5" customHeight="1">
      <c r="A96" s="14" t="s">
        <v>100</v>
      </c>
      <c r="B96" s="8" t="s">
        <v>184</v>
      </c>
      <c r="C96" s="421">
        <v>11396506</v>
      </c>
      <c r="D96" s="421">
        <v>11288911</v>
      </c>
      <c r="E96" s="278">
        <v>8234444</v>
      </c>
    </row>
    <row r="97" spans="1:5">
      <c r="A97" s="14" t="s">
        <v>101</v>
      </c>
      <c r="B97" s="8" t="s">
        <v>141</v>
      </c>
      <c r="C97" s="423">
        <v>48448778</v>
      </c>
      <c r="D97" s="423">
        <v>37641319</v>
      </c>
      <c r="E97" s="280">
        <v>44187983</v>
      </c>
    </row>
    <row r="98" spans="1:5" s="41" customFormat="1" ht="12" customHeight="1">
      <c r="A98" s="14" t="s">
        <v>102</v>
      </c>
      <c r="B98" s="11" t="s">
        <v>185</v>
      </c>
      <c r="C98" s="423">
        <v>6193570</v>
      </c>
      <c r="D98" s="423">
        <v>3163553</v>
      </c>
      <c r="E98" s="280">
        <v>3500000</v>
      </c>
    </row>
    <row r="99" spans="1:5" ht="12" customHeight="1">
      <c r="A99" s="14" t="s">
        <v>113</v>
      </c>
      <c r="B99" s="19" t="s">
        <v>186</v>
      </c>
      <c r="C99" s="423">
        <v>10740296</v>
      </c>
      <c r="D99" s="423">
        <f>SUM(D100:D111)</f>
        <v>10792522</v>
      </c>
      <c r="E99" s="280">
        <v>10542838</v>
      </c>
    </row>
    <row r="100" spans="1:5" ht="12" customHeight="1">
      <c r="A100" s="14" t="s">
        <v>103</v>
      </c>
      <c r="B100" s="8" t="s">
        <v>447</v>
      </c>
      <c r="C100" s="423"/>
      <c r="D100" s="423">
        <v>1381285</v>
      </c>
      <c r="E100" s="280"/>
    </row>
    <row r="101" spans="1:5" ht="12" customHeight="1">
      <c r="A101" s="14" t="s">
        <v>104</v>
      </c>
      <c r="B101" s="150" t="s">
        <v>446</v>
      </c>
      <c r="C101" s="423"/>
      <c r="D101" s="423"/>
      <c r="E101" s="280"/>
    </row>
    <row r="102" spans="1:5" ht="12" customHeight="1">
      <c r="A102" s="14" t="s">
        <v>114</v>
      </c>
      <c r="B102" s="150" t="s">
        <v>445</v>
      </c>
      <c r="C102" s="423">
        <v>2841047</v>
      </c>
      <c r="D102" s="423"/>
      <c r="E102" s="280"/>
    </row>
    <row r="103" spans="1:5" ht="12" customHeight="1">
      <c r="A103" s="14" t="s">
        <v>115</v>
      </c>
      <c r="B103" s="148" t="s">
        <v>354</v>
      </c>
      <c r="C103" s="423"/>
      <c r="D103" s="423"/>
      <c r="E103" s="280"/>
    </row>
    <row r="104" spans="1:5" ht="12" customHeight="1">
      <c r="A104" s="14" t="s">
        <v>116</v>
      </c>
      <c r="B104" s="149" t="s">
        <v>355</v>
      </c>
      <c r="C104" s="423"/>
      <c r="D104" s="423"/>
      <c r="E104" s="280"/>
    </row>
    <row r="105" spans="1:5" ht="12" customHeight="1">
      <c r="A105" s="14" t="s">
        <v>117</v>
      </c>
      <c r="B105" s="149" t="s">
        <v>356</v>
      </c>
      <c r="C105" s="423"/>
      <c r="D105" s="423"/>
      <c r="E105" s="280"/>
    </row>
    <row r="106" spans="1:5" ht="12" customHeight="1">
      <c r="A106" s="14" t="s">
        <v>119</v>
      </c>
      <c r="B106" s="148" t="s">
        <v>357</v>
      </c>
      <c r="C106" s="423">
        <v>3834559</v>
      </c>
      <c r="D106" s="423">
        <v>5363040</v>
      </c>
      <c r="E106" s="280">
        <v>5921478</v>
      </c>
    </row>
    <row r="107" spans="1:5" ht="12" customHeight="1">
      <c r="A107" s="14" t="s">
        <v>187</v>
      </c>
      <c r="B107" s="148" t="s">
        <v>358</v>
      </c>
      <c r="C107" s="423"/>
      <c r="D107" s="423"/>
      <c r="E107" s="280"/>
    </row>
    <row r="108" spans="1:5" ht="12" customHeight="1">
      <c r="A108" s="14" t="s">
        <v>352</v>
      </c>
      <c r="B108" s="149" t="s">
        <v>359</v>
      </c>
      <c r="C108" s="423">
        <v>506894</v>
      </c>
      <c r="D108" s="423">
        <v>261375</v>
      </c>
      <c r="E108" s="280"/>
    </row>
    <row r="109" spans="1:5" ht="12" customHeight="1">
      <c r="A109" s="13" t="s">
        <v>353</v>
      </c>
      <c r="B109" s="150" t="s">
        <v>360</v>
      </c>
      <c r="C109" s="423"/>
      <c r="D109" s="423"/>
      <c r="E109" s="280"/>
    </row>
    <row r="110" spans="1:5" ht="12" customHeight="1">
      <c r="A110" s="14" t="s">
        <v>443</v>
      </c>
      <c r="B110" s="150" t="s">
        <v>361</v>
      </c>
      <c r="C110" s="423"/>
      <c r="D110" s="423"/>
      <c r="E110" s="280"/>
    </row>
    <row r="111" spans="1:5" ht="12" customHeight="1">
      <c r="A111" s="16" t="s">
        <v>444</v>
      </c>
      <c r="B111" s="150" t="s">
        <v>362</v>
      </c>
      <c r="C111" s="423">
        <v>3557796</v>
      </c>
      <c r="D111" s="423">
        <v>3786822</v>
      </c>
      <c r="E111" s="280">
        <v>4621360</v>
      </c>
    </row>
    <row r="112" spans="1:5" ht="12" customHeight="1">
      <c r="A112" s="14" t="s">
        <v>448</v>
      </c>
      <c r="B112" s="11" t="s">
        <v>51</v>
      </c>
      <c r="C112" s="421"/>
      <c r="D112" s="421"/>
      <c r="E112" s="278">
        <v>17857130</v>
      </c>
    </row>
    <row r="113" spans="1:5" ht="12" customHeight="1">
      <c r="A113" s="14" t="s">
        <v>449</v>
      </c>
      <c r="B113" s="8" t="s">
        <v>451</v>
      </c>
      <c r="C113" s="421"/>
      <c r="D113" s="421"/>
      <c r="E113" s="278">
        <v>17857130</v>
      </c>
    </row>
    <row r="114" spans="1:5" ht="12" customHeight="1" thickBot="1">
      <c r="A114" s="18" t="s">
        <v>450</v>
      </c>
      <c r="B114" s="510" t="s">
        <v>452</v>
      </c>
      <c r="C114" s="523"/>
      <c r="D114" s="523"/>
      <c r="E114" s="278"/>
    </row>
    <row r="115" spans="1:5" ht="12" customHeight="1" thickBot="1">
      <c r="A115" s="507" t="s">
        <v>20</v>
      </c>
      <c r="B115" s="508" t="s">
        <v>363</v>
      </c>
      <c r="C115" s="524">
        <f>+C116+C118+C120</f>
        <v>25804305</v>
      </c>
      <c r="D115" s="524">
        <f>+D116+D118+D120</f>
        <v>65704619</v>
      </c>
      <c r="E115" s="518">
        <f>+E116+E118+E120</f>
        <v>44957130</v>
      </c>
    </row>
    <row r="116" spans="1:5" ht="12" customHeight="1">
      <c r="A116" s="15" t="s">
        <v>105</v>
      </c>
      <c r="B116" s="8" t="s">
        <v>232</v>
      </c>
      <c r="C116" s="422">
        <v>21826818</v>
      </c>
      <c r="D116" s="422">
        <v>62453869</v>
      </c>
      <c r="E116" s="279">
        <v>17042130</v>
      </c>
    </row>
    <row r="117" spans="1:5">
      <c r="A117" s="15" t="s">
        <v>106</v>
      </c>
      <c r="B117" s="12" t="s">
        <v>367</v>
      </c>
      <c r="C117" s="422"/>
      <c r="D117" s="422"/>
      <c r="E117" s="279"/>
    </row>
    <row r="118" spans="1:5" ht="12" customHeight="1">
      <c r="A118" s="15" t="s">
        <v>107</v>
      </c>
      <c r="B118" s="12" t="s">
        <v>188</v>
      </c>
      <c r="C118" s="421">
        <v>3977487</v>
      </c>
      <c r="D118" s="421">
        <v>3250750</v>
      </c>
      <c r="E118" s="278">
        <v>27915000</v>
      </c>
    </row>
    <row r="119" spans="1:5" ht="12" customHeight="1">
      <c r="A119" s="15" t="s">
        <v>108</v>
      </c>
      <c r="B119" s="12" t="s">
        <v>368</v>
      </c>
      <c r="C119" s="421"/>
      <c r="D119" s="421"/>
      <c r="E119" s="278"/>
    </row>
    <row r="120" spans="1:5" ht="12" customHeight="1">
      <c r="A120" s="15" t="s">
        <v>109</v>
      </c>
      <c r="B120" s="308" t="s">
        <v>234</v>
      </c>
      <c r="C120" s="421"/>
      <c r="D120" s="421"/>
      <c r="E120" s="278"/>
    </row>
    <row r="121" spans="1:5" ht="12" customHeight="1">
      <c r="A121" s="15" t="s">
        <v>118</v>
      </c>
      <c r="B121" s="307" t="s">
        <v>433</v>
      </c>
      <c r="C121" s="421"/>
      <c r="D121" s="421"/>
      <c r="E121" s="278"/>
    </row>
    <row r="122" spans="1:5" ht="12" customHeight="1">
      <c r="A122" s="15" t="s">
        <v>120</v>
      </c>
      <c r="B122" s="436" t="s">
        <v>373</v>
      </c>
      <c r="C122" s="421"/>
      <c r="D122" s="421"/>
      <c r="E122" s="278"/>
    </row>
    <row r="123" spans="1:5" ht="12" customHeight="1">
      <c r="A123" s="15" t="s">
        <v>189</v>
      </c>
      <c r="B123" s="149" t="s">
        <v>356</v>
      </c>
      <c r="C123" s="421"/>
      <c r="D123" s="421"/>
      <c r="E123" s="278"/>
    </row>
    <row r="124" spans="1:5" ht="12" customHeight="1">
      <c r="A124" s="15" t="s">
        <v>190</v>
      </c>
      <c r="B124" s="149" t="s">
        <v>372</v>
      </c>
      <c r="C124" s="421"/>
      <c r="D124" s="421"/>
      <c r="E124" s="278"/>
    </row>
    <row r="125" spans="1:5" ht="12" customHeight="1">
      <c r="A125" s="15" t="s">
        <v>191</v>
      </c>
      <c r="B125" s="149" t="s">
        <v>371</v>
      </c>
      <c r="C125" s="421"/>
      <c r="D125" s="421"/>
      <c r="E125" s="278"/>
    </row>
    <row r="126" spans="1:5" ht="12" customHeight="1">
      <c r="A126" s="15" t="s">
        <v>364</v>
      </c>
      <c r="B126" s="149" t="s">
        <v>359</v>
      </c>
      <c r="C126" s="421"/>
      <c r="D126" s="421"/>
      <c r="E126" s="278"/>
    </row>
    <row r="127" spans="1:5" ht="12" customHeight="1">
      <c r="A127" s="15" t="s">
        <v>365</v>
      </c>
      <c r="B127" s="149" t="s">
        <v>370</v>
      </c>
      <c r="C127" s="421"/>
      <c r="D127" s="421"/>
      <c r="E127" s="278"/>
    </row>
    <row r="128" spans="1:5" ht="12" customHeight="1" thickBot="1">
      <c r="A128" s="13" t="s">
        <v>366</v>
      </c>
      <c r="B128" s="149" t="s">
        <v>369</v>
      </c>
      <c r="C128" s="423"/>
      <c r="D128" s="423"/>
      <c r="E128" s="280"/>
    </row>
    <row r="129" spans="1:5" ht="12" customHeight="1" thickBot="1">
      <c r="A129" s="20" t="s">
        <v>21</v>
      </c>
      <c r="B129" s="129" t="s">
        <v>453</v>
      </c>
      <c r="C129" s="420">
        <f>+C94+C115</f>
        <v>152891282</v>
      </c>
      <c r="D129" s="420">
        <f>+D94+D115</f>
        <v>182263379</v>
      </c>
      <c r="E129" s="277">
        <f>+E94+E115</f>
        <v>170573845</v>
      </c>
    </row>
    <row r="130" spans="1:5" ht="12" customHeight="1" thickBot="1">
      <c r="A130" s="20" t="s">
        <v>22</v>
      </c>
      <c r="B130" s="129" t="s">
        <v>454</v>
      </c>
      <c r="C130" s="420">
        <f>+C131+C132+C133</f>
        <v>1215479</v>
      </c>
      <c r="D130" s="420">
        <f>+D131+D132+D133</f>
        <v>1286622</v>
      </c>
      <c r="E130" s="277">
        <f>+E131+E132+E133</f>
        <v>1400000</v>
      </c>
    </row>
    <row r="131" spans="1:5" ht="12" customHeight="1">
      <c r="A131" s="15" t="s">
        <v>271</v>
      </c>
      <c r="B131" s="12" t="s">
        <v>461</v>
      </c>
      <c r="C131" s="421">
        <v>1215479</v>
      </c>
      <c r="D131" s="421">
        <v>1286622</v>
      </c>
      <c r="E131" s="278">
        <v>1400000</v>
      </c>
    </row>
    <row r="132" spans="1:5" ht="12" customHeight="1">
      <c r="A132" s="15" t="s">
        <v>272</v>
      </c>
      <c r="B132" s="12" t="s">
        <v>462</v>
      </c>
      <c r="C132" s="421"/>
      <c r="D132" s="421"/>
      <c r="E132" s="278"/>
    </row>
    <row r="133" spans="1:5" ht="12" customHeight="1" thickBot="1">
      <c r="A133" s="13" t="s">
        <v>273</v>
      </c>
      <c r="B133" s="12" t="s">
        <v>463</v>
      </c>
      <c r="C133" s="421"/>
      <c r="D133" s="421"/>
      <c r="E133" s="278"/>
    </row>
    <row r="134" spans="1:5" ht="12" customHeight="1" thickBot="1">
      <c r="A134" s="20" t="s">
        <v>23</v>
      </c>
      <c r="B134" s="129" t="s">
        <v>455</v>
      </c>
      <c r="C134" s="420">
        <f>SUM(C135:C140)</f>
        <v>0</v>
      </c>
      <c r="D134" s="420">
        <f>SUM(D135:D140)</f>
        <v>0</v>
      </c>
      <c r="E134" s="277">
        <f>SUM(E135:E140)</f>
        <v>0</v>
      </c>
    </row>
    <row r="135" spans="1:5" ht="12" customHeight="1">
      <c r="A135" s="15" t="s">
        <v>92</v>
      </c>
      <c r="B135" s="9" t="s">
        <v>464</v>
      </c>
      <c r="C135" s="421"/>
      <c r="D135" s="421"/>
      <c r="E135" s="278"/>
    </row>
    <row r="136" spans="1:5" ht="12" customHeight="1">
      <c r="A136" s="15" t="s">
        <v>93</v>
      </c>
      <c r="B136" s="9" t="s">
        <v>456</v>
      </c>
      <c r="C136" s="421"/>
      <c r="D136" s="421"/>
      <c r="E136" s="278"/>
    </row>
    <row r="137" spans="1:5" ht="12" customHeight="1">
      <c r="A137" s="15" t="s">
        <v>94</v>
      </c>
      <c r="B137" s="9" t="s">
        <v>457</v>
      </c>
      <c r="C137" s="421"/>
      <c r="D137" s="421"/>
      <c r="E137" s="278"/>
    </row>
    <row r="138" spans="1:5" ht="12" customHeight="1">
      <c r="A138" s="15" t="s">
        <v>176</v>
      </c>
      <c r="B138" s="9" t="s">
        <v>458</v>
      </c>
      <c r="C138" s="421"/>
      <c r="D138" s="421"/>
      <c r="E138" s="278"/>
    </row>
    <row r="139" spans="1:5" ht="12" customHeight="1">
      <c r="A139" s="15" t="s">
        <v>177</v>
      </c>
      <c r="B139" s="9" t="s">
        <v>459</v>
      </c>
      <c r="C139" s="421"/>
      <c r="D139" s="421"/>
      <c r="E139" s="278"/>
    </row>
    <row r="140" spans="1:5" ht="12" customHeight="1" thickBot="1">
      <c r="A140" s="13" t="s">
        <v>178</v>
      </c>
      <c r="B140" s="9" t="s">
        <v>460</v>
      </c>
      <c r="C140" s="421"/>
      <c r="D140" s="421"/>
      <c r="E140" s="278"/>
    </row>
    <row r="141" spans="1:5" ht="12" customHeight="1" thickBot="1">
      <c r="A141" s="20" t="s">
        <v>24</v>
      </c>
      <c r="B141" s="129" t="s">
        <v>468</v>
      </c>
      <c r="C141" s="427">
        <f>+C142+C143+C144+C145</f>
        <v>1897860</v>
      </c>
      <c r="D141" s="427">
        <f>+D142+D143+D144+D145</f>
        <v>1789076</v>
      </c>
      <c r="E141" s="471">
        <f>+E142+E143+E144+E145</f>
        <v>1888777</v>
      </c>
    </row>
    <row r="142" spans="1:5" ht="12" customHeight="1">
      <c r="A142" s="15" t="s">
        <v>95</v>
      </c>
      <c r="B142" s="9" t="s">
        <v>374</v>
      </c>
      <c r="C142" s="421"/>
      <c r="D142" s="421"/>
      <c r="E142" s="278"/>
    </row>
    <row r="143" spans="1:5" ht="12" customHeight="1">
      <c r="A143" s="15" t="s">
        <v>96</v>
      </c>
      <c r="B143" s="9" t="s">
        <v>375</v>
      </c>
      <c r="C143" s="421">
        <v>1897860</v>
      </c>
      <c r="D143" s="421">
        <v>1789076</v>
      </c>
      <c r="E143" s="278">
        <v>1888777</v>
      </c>
    </row>
    <row r="144" spans="1:5" ht="12" customHeight="1">
      <c r="A144" s="15" t="s">
        <v>291</v>
      </c>
      <c r="B144" s="9" t="s">
        <v>469</v>
      </c>
      <c r="C144" s="421"/>
      <c r="D144" s="421"/>
      <c r="E144" s="278"/>
    </row>
    <row r="145" spans="1:6" ht="12" customHeight="1" thickBot="1">
      <c r="A145" s="13" t="s">
        <v>292</v>
      </c>
      <c r="B145" s="7" t="s">
        <v>394</v>
      </c>
      <c r="C145" s="421"/>
      <c r="D145" s="421"/>
      <c r="E145" s="278"/>
    </row>
    <row r="146" spans="1:6" ht="12" customHeight="1" thickBot="1">
      <c r="A146" s="20" t="s">
        <v>25</v>
      </c>
      <c r="B146" s="129" t="s">
        <v>470</v>
      </c>
      <c r="C146" s="525">
        <f>SUM(C147:C151)</f>
        <v>0</v>
      </c>
      <c r="D146" s="525">
        <f>SUM(D147:D151)</f>
        <v>0</v>
      </c>
      <c r="E146" s="519">
        <f>SUM(E147:E151)</f>
        <v>0</v>
      </c>
    </row>
    <row r="147" spans="1:6" ht="12" customHeight="1">
      <c r="A147" s="15" t="s">
        <v>97</v>
      </c>
      <c r="B147" s="9" t="s">
        <v>465</v>
      </c>
      <c r="C147" s="421"/>
      <c r="D147" s="421"/>
      <c r="E147" s="278"/>
    </row>
    <row r="148" spans="1:6" ht="12" customHeight="1">
      <c r="A148" s="15" t="s">
        <v>98</v>
      </c>
      <c r="B148" s="9" t="s">
        <v>472</v>
      </c>
      <c r="C148" s="421"/>
      <c r="D148" s="421"/>
      <c r="E148" s="278"/>
    </row>
    <row r="149" spans="1:6" ht="12" customHeight="1">
      <c r="A149" s="15" t="s">
        <v>303</v>
      </c>
      <c r="B149" s="9" t="s">
        <v>467</v>
      </c>
      <c r="C149" s="421"/>
      <c r="D149" s="421"/>
      <c r="E149" s="278"/>
    </row>
    <row r="150" spans="1:6" ht="12" customHeight="1">
      <c r="A150" s="15" t="s">
        <v>304</v>
      </c>
      <c r="B150" s="9" t="s">
        <v>473</v>
      </c>
      <c r="C150" s="421"/>
      <c r="D150" s="421"/>
      <c r="E150" s="278"/>
    </row>
    <row r="151" spans="1:6" ht="12" customHeight="1" thickBot="1">
      <c r="A151" s="15" t="s">
        <v>471</v>
      </c>
      <c r="B151" s="9" t="s">
        <v>474</v>
      </c>
      <c r="C151" s="421"/>
      <c r="D151" s="421"/>
      <c r="E151" s="278"/>
    </row>
    <row r="152" spans="1:6" ht="12" customHeight="1" thickBot="1">
      <c r="A152" s="20" t="s">
        <v>26</v>
      </c>
      <c r="B152" s="129" t="s">
        <v>475</v>
      </c>
      <c r="C152" s="526"/>
      <c r="D152" s="526"/>
      <c r="E152" s="520"/>
    </row>
    <row r="153" spans="1:6" ht="12" customHeight="1" thickBot="1">
      <c r="A153" s="20" t="s">
        <v>27</v>
      </c>
      <c r="B153" s="129" t="s">
        <v>476</v>
      </c>
      <c r="C153" s="526"/>
      <c r="D153" s="526"/>
      <c r="E153" s="520"/>
    </row>
    <row r="154" spans="1:6" ht="15" customHeight="1" thickBot="1">
      <c r="A154" s="20" t="s">
        <v>28</v>
      </c>
      <c r="B154" s="129" t="s">
        <v>478</v>
      </c>
      <c r="C154" s="527">
        <f>+C130+C134+C141+C146+C152+C153</f>
        <v>3113339</v>
      </c>
      <c r="D154" s="527">
        <f>+D130+D134+D141+D146+D152+D153</f>
        <v>3075698</v>
      </c>
      <c r="E154" s="521">
        <f>+E130+E134+E141+E146+E152+E153</f>
        <v>3288777</v>
      </c>
      <c r="F154" s="130"/>
    </row>
    <row r="155" spans="1:6" s="1" customFormat="1" ht="12.95" customHeight="1" thickBot="1">
      <c r="A155" s="309" t="s">
        <v>29</v>
      </c>
      <c r="B155" s="402" t="s">
        <v>477</v>
      </c>
      <c r="C155" s="527">
        <f>+C129+C154</f>
        <v>156004621</v>
      </c>
      <c r="D155" s="527">
        <f>+D129+D154</f>
        <v>185339077</v>
      </c>
      <c r="E155" s="521">
        <f>+E129+E154</f>
        <v>173862622</v>
      </c>
    </row>
    <row r="156" spans="1:6">
      <c r="C156" s="405"/>
    </row>
    <row r="157" spans="1:6">
      <c r="C157" s="405"/>
    </row>
    <row r="158" spans="1:6">
      <c r="C158" s="405"/>
    </row>
    <row r="159" spans="1:6" ht="16.5" customHeight="1">
      <c r="C159" s="405"/>
    </row>
    <row r="160" spans="1:6">
      <c r="C160" s="405"/>
    </row>
    <row r="161" spans="3:3">
      <c r="C161" s="405"/>
    </row>
    <row r="162" spans="3:3">
      <c r="C162" s="405"/>
    </row>
    <row r="163" spans="3:3">
      <c r="C163" s="405"/>
    </row>
    <row r="164" spans="3:3">
      <c r="C164" s="405"/>
    </row>
    <row r="165" spans="3:3">
      <c r="C165" s="405"/>
    </row>
    <row r="166" spans="3:3">
      <c r="C166" s="405"/>
    </row>
    <row r="167" spans="3:3">
      <c r="C167" s="405"/>
    </row>
    <row r="168" spans="3:3">
      <c r="C168" s="405"/>
    </row>
  </sheetData>
  <mergeCells count="4">
    <mergeCell ref="A1:E1"/>
    <mergeCell ref="A90:E90"/>
    <mergeCell ref="A91:B91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Pogány Községi Önkormányzat
2018. ÉVI KÖLTSÉGVETÉSÉNEK ÖSSZEVONT MÉRLEGE&amp;R&amp;"Times New Roman CE,Félkövér dőlt"&amp;11 1. számú tájékoztató tábla</oddHeader>
  </headerFooter>
  <rowBreaks count="1" manualBreakCount="1">
    <brk id="89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H24" sqref="H24"/>
    </sheetView>
  </sheetViews>
  <sheetFormatPr defaultRowHeight="12.75"/>
  <cols>
    <col min="1" max="1" width="6.83203125" style="196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47" t="s">
        <v>4</v>
      </c>
      <c r="B1" s="647"/>
      <c r="C1" s="647"/>
      <c r="D1" s="647"/>
      <c r="E1" s="647"/>
      <c r="F1" s="647"/>
      <c r="G1" s="647"/>
      <c r="H1" s="647"/>
      <c r="I1" s="647"/>
    </row>
    <row r="2" spans="1:10" ht="20.25" customHeight="1" thickBot="1">
      <c r="I2" s="500" t="str">
        <f>'1. sz tájékoztató t.'!E2</f>
        <v>Forintban!</v>
      </c>
    </row>
    <row r="3" spans="1:10" s="501" customFormat="1" ht="26.25" customHeight="1">
      <c r="A3" s="655" t="s">
        <v>70</v>
      </c>
      <c r="B3" s="650" t="s">
        <v>86</v>
      </c>
      <c r="C3" s="655" t="s">
        <v>87</v>
      </c>
      <c r="D3" s="655" t="str">
        <f>+CONCATENATE(LEFT(ÖSSZEFÜGGÉSEK!A5,4)," előtti kifizetés")</f>
        <v>2018 előtti kifizetés</v>
      </c>
      <c r="E3" s="652" t="s">
        <v>69</v>
      </c>
      <c r="F3" s="653"/>
      <c r="G3" s="653"/>
      <c r="H3" s="654"/>
      <c r="I3" s="650" t="s">
        <v>52</v>
      </c>
    </row>
    <row r="4" spans="1:10" s="502" customFormat="1" ht="32.25" customHeight="1" thickBot="1">
      <c r="A4" s="656"/>
      <c r="B4" s="651"/>
      <c r="C4" s="651"/>
      <c r="D4" s="656"/>
      <c r="E4" s="283" t="str">
        <f>+CONCATENATE(LEFT(ÖSSZEFÜGGÉSEK!A5,4),".")</f>
        <v>2018.</v>
      </c>
      <c r="F4" s="283" t="str">
        <f>+CONCATENATE(LEFT(ÖSSZEFÜGGÉSEK!A5,4)+1,".")</f>
        <v>2019.</v>
      </c>
      <c r="G4" s="283" t="str">
        <f>+CONCATENATE(LEFT(ÖSSZEFÜGGÉSEK!A5,4)+2,".")</f>
        <v>2020.</v>
      </c>
      <c r="H4" s="284" t="str">
        <f>+CONCATENATE(LEFT(ÖSSZEFÜGGÉSEK!A5,4)+2,".",CHAR(10)," után")</f>
        <v>2020.
 után</v>
      </c>
      <c r="I4" s="651"/>
    </row>
    <row r="5" spans="1:10" s="503" customFormat="1" ht="12.95" customHeight="1" thickBot="1">
      <c r="A5" s="285" t="s">
        <v>498</v>
      </c>
      <c r="B5" s="286" t="s">
        <v>499</v>
      </c>
      <c r="C5" s="287" t="s">
        <v>500</v>
      </c>
      <c r="D5" s="286" t="s">
        <v>502</v>
      </c>
      <c r="E5" s="285" t="s">
        <v>501</v>
      </c>
      <c r="F5" s="287" t="s">
        <v>503</v>
      </c>
      <c r="G5" s="287" t="s">
        <v>504</v>
      </c>
      <c r="H5" s="288" t="s">
        <v>505</v>
      </c>
      <c r="I5" s="289" t="s">
        <v>506</v>
      </c>
    </row>
    <row r="6" spans="1:10" ht="24.75" customHeight="1" thickBot="1">
      <c r="A6" s="290" t="s">
        <v>19</v>
      </c>
      <c r="B6" s="291" t="s">
        <v>5</v>
      </c>
      <c r="C6" s="554"/>
      <c r="D6" s="555">
        <f>+D7+D8</f>
        <v>0</v>
      </c>
      <c r="E6" s="556">
        <f>+E7+E8</f>
        <v>0</v>
      </c>
      <c r="F6" s="557">
        <f>+F7+F8</f>
        <v>0</v>
      </c>
      <c r="G6" s="557">
        <f>+G7+G8</f>
        <v>0</v>
      </c>
      <c r="H6" s="558">
        <f>+H7+H8</f>
        <v>0</v>
      </c>
      <c r="I6" s="72">
        <f t="shared" ref="I6:I17" si="0">SUM(D6:H6)</f>
        <v>0</v>
      </c>
    </row>
    <row r="7" spans="1:10" ht="20.100000000000001" customHeight="1">
      <c r="A7" s="292" t="s">
        <v>20</v>
      </c>
      <c r="B7" s="73" t="s">
        <v>71</v>
      </c>
      <c r="C7" s="559"/>
      <c r="D7" s="560"/>
      <c r="E7" s="561"/>
      <c r="F7" s="562"/>
      <c r="G7" s="562"/>
      <c r="H7" s="563"/>
      <c r="I7" s="293">
        <f t="shared" si="0"/>
        <v>0</v>
      </c>
      <c r="J7" s="646" t="s">
        <v>533</v>
      </c>
    </row>
    <row r="8" spans="1:10" ht="20.100000000000001" customHeight="1" thickBot="1">
      <c r="A8" s="292" t="s">
        <v>21</v>
      </c>
      <c r="B8" s="73" t="s">
        <v>71</v>
      </c>
      <c r="C8" s="559"/>
      <c r="D8" s="560"/>
      <c r="E8" s="561"/>
      <c r="F8" s="562"/>
      <c r="G8" s="562"/>
      <c r="H8" s="563"/>
      <c r="I8" s="293">
        <f t="shared" si="0"/>
        <v>0</v>
      </c>
      <c r="J8" s="646"/>
    </row>
    <row r="9" spans="1:10" ht="26.1" customHeight="1" thickBot="1">
      <c r="A9" s="290" t="s">
        <v>22</v>
      </c>
      <c r="B9" s="291" t="s">
        <v>6</v>
      </c>
      <c r="C9" s="554"/>
      <c r="D9" s="555">
        <f>+D10+D11</f>
        <v>6223331</v>
      </c>
      <c r="E9" s="556">
        <f>+E10+E11</f>
        <v>1400000</v>
      </c>
      <c r="F9" s="557">
        <f>+F10+F11</f>
        <v>1426947</v>
      </c>
      <c r="G9" s="557">
        <f>+G10+G11</f>
        <v>0</v>
      </c>
      <c r="H9" s="558">
        <f>+H10+H11</f>
        <v>0</v>
      </c>
      <c r="I9" s="72">
        <f t="shared" si="0"/>
        <v>9050278</v>
      </c>
      <c r="J9" s="646"/>
    </row>
    <row r="10" spans="1:10" ht="20.100000000000001" customHeight="1">
      <c r="A10" s="292" t="s">
        <v>23</v>
      </c>
      <c r="B10" s="73" t="s">
        <v>602</v>
      </c>
      <c r="C10" s="559" t="s">
        <v>603</v>
      </c>
      <c r="D10" s="560">
        <v>6223331</v>
      </c>
      <c r="E10" s="562">
        <v>1400000</v>
      </c>
      <c r="F10" s="562">
        <v>1426947</v>
      </c>
      <c r="G10" s="562"/>
      <c r="H10" s="563"/>
      <c r="I10" s="293">
        <f t="shared" ref="I10" si="1">SUM(D10:H10)</f>
        <v>9050278</v>
      </c>
      <c r="J10" s="646"/>
    </row>
    <row r="11" spans="1:10" ht="20.100000000000001" customHeight="1" thickBot="1">
      <c r="A11" s="292" t="s">
        <v>24</v>
      </c>
      <c r="B11" s="73" t="s">
        <v>71</v>
      </c>
      <c r="C11" s="559"/>
      <c r="D11" s="560"/>
      <c r="E11" s="561"/>
      <c r="F11" s="562"/>
      <c r="G11" s="562"/>
      <c r="H11" s="563"/>
      <c r="I11" s="293">
        <f t="shared" si="0"/>
        <v>0</v>
      </c>
      <c r="J11" s="646"/>
    </row>
    <row r="12" spans="1:10" ht="20.100000000000001" customHeight="1" thickBot="1">
      <c r="A12" s="290" t="s">
        <v>25</v>
      </c>
      <c r="B12" s="291" t="s">
        <v>208</v>
      </c>
      <c r="C12" s="554"/>
      <c r="D12" s="555">
        <f>+D13</f>
        <v>0</v>
      </c>
      <c r="E12" s="556">
        <f>+E13</f>
        <v>0</v>
      </c>
      <c r="F12" s="557">
        <f>+F13</f>
        <v>0</v>
      </c>
      <c r="G12" s="557">
        <f>+G13</f>
        <v>0</v>
      </c>
      <c r="H12" s="558">
        <f>+H13</f>
        <v>0</v>
      </c>
      <c r="I12" s="72">
        <f t="shared" si="0"/>
        <v>0</v>
      </c>
      <c r="J12" s="646"/>
    </row>
    <row r="13" spans="1:10" ht="20.100000000000001" customHeight="1" thickBot="1">
      <c r="A13" s="292" t="s">
        <v>26</v>
      </c>
      <c r="B13" s="73" t="s">
        <v>71</v>
      </c>
      <c r="C13" s="559"/>
      <c r="D13" s="560"/>
      <c r="E13" s="561"/>
      <c r="F13" s="562"/>
      <c r="G13" s="562"/>
      <c r="H13" s="563"/>
      <c r="I13" s="293">
        <f t="shared" si="0"/>
        <v>0</v>
      </c>
      <c r="J13" s="646"/>
    </row>
    <row r="14" spans="1:10" ht="20.100000000000001" customHeight="1" thickBot="1">
      <c r="A14" s="290" t="s">
        <v>27</v>
      </c>
      <c r="B14" s="291" t="s">
        <v>209</v>
      </c>
      <c r="C14" s="554"/>
      <c r="D14" s="555">
        <f>+D15</f>
        <v>0</v>
      </c>
      <c r="E14" s="556">
        <f>+E15</f>
        <v>0</v>
      </c>
      <c r="F14" s="557">
        <f>+F15</f>
        <v>0</v>
      </c>
      <c r="G14" s="557">
        <f>+G15</f>
        <v>0</v>
      </c>
      <c r="H14" s="558">
        <f>+H15</f>
        <v>0</v>
      </c>
      <c r="I14" s="72">
        <f t="shared" si="0"/>
        <v>0</v>
      </c>
      <c r="J14" s="646"/>
    </row>
    <row r="15" spans="1:10" ht="20.100000000000001" customHeight="1" thickBot="1">
      <c r="A15" s="294" t="s">
        <v>28</v>
      </c>
      <c r="B15" s="74" t="s">
        <v>71</v>
      </c>
      <c r="C15" s="564"/>
      <c r="D15" s="565"/>
      <c r="E15" s="566"/>
      <c r="F15" s="567"/>
      <c r="G15" s="567"/>
      <c r="H15" s="568"/>
      <c r="I15" s="295">
        <f t="shared" si="0"/>
        <v>0</v>
      </c>
      <c r="J15" s="646"/>
    </row>
    <row r="16" spans="1:10" ht="20.100000000000001" customHeight="1" thickBot="1">
      <c r="A16" s="290" t="s">
        <v>29</v>
      </c>
      <c r="B16" s="296" t="s">
        <v>210</v>
      </c>
      <c r="C16" s="554"/>
      <c r="D16" s="555">
        <f>+D17</f>
        <v>0</v>
      </c>
      <c r="E16" s="556">
        <f>+E17</f>
        <v>0</v>
      </c>
      <c r="F16" s="557">
        <f>+F17</f>
        <v>0</v>
      </c>
      <c r="G16" s="557">
        <f>+G17</f>
        <v>0</v>
      </c>
      <c r="H16" s="558">
        <f>+H17</f>
        <v>0</v>
      </c>
      <c r="I16" s="72">
        <f t="shared" si="0"/>
        <v>0</v>
      </c>
      <c r="J16" s="646"/>
    </row>
    <row r="17" spans="1:10" ht="20.100000000000001" customHeight="1" thickBot="1">
      <c r="A17" s="297" t="s">
        <v>30</v>
      </c>
      <c r="B17" s="75" t="s">
        <v>71</v>
      </c>
      <c r="C17" s="569"/>
      <c r="D17" s="570"/>
      <c r="E17" s="571"/>
      <c r="F17" s="572"/>
      <c r="G17" s="572"/>
      <c r="H17" s="573"/>
      <c r="I17" s="298">
        <f t="shared" si="0"/>
        <v>0</v>
      </c>
      <c r="J17" s="646"/>
    </row>
    <row r="18" spans="1:10" ht="20.100000000000001" customHeight="1" thickBot="1">
      <c r="A18" s="648" t="s">
        <v>147</v>
      </c>
      <c r="B18" s="649"/>
      <c r="C18" s="574"/>
      <c r="D18" s="555">
        <f t="shared" ref="D18:I18" si="2">+D6+D9+D12+D14+D16</f>
        <v>6223331</v>
      </c>
      <c r="E18" s="556">
        <f t="shared" si="2"/>
        <v>1400000</v>
      </c>
      <c r="F18" s="557">
        <f t="shared" si="2"/>
        <v>1426947</v>
      </c>
      <c r="G18" s="557">
        <f t="shared" si="2"/>
        <v>0</v>
      </c>
      <c r="H18" s="558">
        <f t="shared" si="2"/>
        <v>0</v>
      </c>
      <c r="I18" s="72">
        <f t="shared" si="2"/>
        <v>9050278</v>
      </c>
      <c r="J18" s="646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topLeftCell="A150" zoomScale="130" zoomScaleNormal="130" zoomScaleSheetLayoutView="100" workbookViewId="0">
      <selection activeCell="G67" sqref="G67"/>
    </sheetView>
  </sheetViews>
  <sheetFormatPr defaultRowHeight="15.75"/>
  <cols>
    <col min="1" max="1" width="9.5" style="403" customWidth="1"/>
    <col min="2" max="2" width="91.6640625" style="403" customWidth="1"/>
    <col min="3" max="3" width="21.6640625" style="404" customWidth="1"/>
    <col min="4" max="4" width="9" style="437" customWidth="1"/>
    <col min="5" max="16384" width="9.33203125" style="437"/>
  </cols>
  <sheetData>
    <row r="1" spans="1:3" ht="15.95" customHeight="1">
      <c r="A1" s="598" t="s">
        <v>16</v>
      </c>
      <c r="B1" s="598"/>
      <c r="C1" s="598"/>
    </row>
    <row r="2" spans="1:3" ht="15.95" customHeight="1" thickBot="1">
      <c r="A2" s="599" t="s">
        <v>153</v>
      </c>
      <c r="B2" s="599"/>
      <c r="C2" s="321" t="str">
        <f>'1.1.sz.mell.'!C2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8" customFormat="1" ht="12" customHeight="1" thickBot="1">
      <c r="A4" s="432"/>
      <c r="B4" s="433" t="s">
        <v>498</v>
      </c>
      <c r="C4" s="434" t="s">
        <v>499</v>
      </c>
    </row>
    <row r="5" spans="1:3" s="439" customFormat="1" ht="12" customHeight="1" thickBot="1">
      <c r="A5" s="20" t="s">
        <v>19</v>
      </c>
      <c r="B5" s="21" t="s">
        <v>255</v>
      </c>
      <c r="C5" s="311">
        <f>+C6+C7+C8+C9+C10+C11</f>
        <v>54825321</v>
      </c>
    </row>
    <row r="6" spans="1:3" s="439" customFormat="1" ht="12" customHeight="1">
      <c r="A6" s="15" t="s">
        <v>99</v>
      </c>
      <c r="B6" s="440" t="s">
        <v>256</v>
      </c>
      <c r="C6" s="314">
        <v>17477991</v>
      </c>
    </row>
    <row r="7" spans="1:3" s="439" customFormat="1" ht="12" customHeight="1">
      <c r="A7" s="14" t="s">
        <v>100</v>
      </c>
      <c r="B7" s="441" t="s">
        <v>257</v>
      </c>
      <c r="C7" s="313">
        <v>26417300</v>
      </c>
    </row>
    <row r="8" spans="1:3" s="439" customFormat="1" ht="12" customHeight="1">
      <c r="A8" s="14" t="s">
        <v>101</v>
      </c>
      <c r="B8" s="441" t="s">
        <v>557</v>
      </c>
      <c r="C8" s="313">
        <v>9130030</v>
      </c>
    </row>
    <row r="9" spans="1:3" s="439" customFormat="1" ht="12" customHeight="1">
      <c r="A9" s="14" t="s">
        <v>102</v>
      </c>
      <c r="B9" s="441" t="s">
        <v>259</v>
      </c>
      <c r="C9" s="313">
        <v>1800000</v>
      </c>
    </row>
    <row r="10" spans="1:3" s="439" customFormat="1" ht="12" customHeight="1">
      <c r="A10" s="14" t="s">
        <v>149</v>
      </c>
      <c r="B10" s="307" t="s">
        <v>437</v>
      </c>
      <c r="C10" s="313"/>
    </row>
    <row r="11" spans="1:3" s="439" customFormat="1" ht="12" customHeight="1" thickBot="1">
      <c r="A11" s="16" t="s">
        <v>103</v>
      </c>
      <c r="B11" s="308" t="s">
        <v>438</v>
      </c>
      <c r="C11" s="313"/>
    </row>
    <row r="12" spans="1:3" s="439" customFormat="1" ht="12" customHeight="1" thickBot="1">
      <c r="A12" s="20" t="s">
        <v>20</v>
      </c>
      <c r="B12" s="306" t="s">
        <v>260</v>
      </c>
      <c r="C12" s="311">
        <f>+C13+C14+C15+C16+C17</f>
        <v>4329000</v>
      </c>
    </row>
    <row r="13" spans="1:3" s="439" customFormat="1" ht="12" customHeight="1">
      <c r="A13" s="15" t="s">
        <v>105</v>
      </c>
      <c r="B13" s="440" t="s">
        <v>261</v>
      </c>
      <c r="C13" s="314"/>
    </row>
    <row r="14" spans="1:3" s="439" customFormat="1" ht="12" customHeight="1">
      <c r="A14" s="14" t="s">
        <v>106</v>
      </c>
      <c r="B14" s="441" t="s">
        <v>262</v>
      </c>
      <c r="C14" s="313"/>
    </row>
    <row r="15" spans="1:3" s="439" customFormat="1" ht="12" customHeight="1">
      <c r="A15" s="14" t="s">
        <v>107</v>
      </c>
      <c r="B15" s="441" t="s">
        <v>427</v>
      </c>
      <c r="C15" s="313"/>
    </row>
    <row r="16" spans="1:3" s="439" customFormat="1" ht="12" customHeight="1">
      <c r="A16" s="14" t="s">
        <v>108</v>
      </c>
      <c r="B16" s="441" t="s">
        <v>428</v>
      </c>
      <c r="C16" s="313"/>
    </row>
    <row r="17" spans="1:3" s="439" customFormat="1" ht="12" customHeight="1">
      <c r="A17" s="14" t="s">
        <v>109</v>
      </c>
      <c r="B17" s="441" t="s">
        <v>582</v>
      </c>
      <c r="C17" s="313">
        <v>4329000</v>
      </c>
    </row>
    <row r="18" spans="1:3" s="439" customFormat="1" ht="12" customHeight="1" thickBot="1">
      <c r="A18" s="16" t="s">
        <v>118</v>
      </c>
      <c r="B18" s="308" t="s">
        <v>264</v>
      </c>
      <c r="C18" s="315"/>
    </row>
    <row r="19" spans="1:3" s="439" customFormat="1" ht="12" customHeight="1" thickBot="1">
      <c r="A19" s="20" t="s">
        <v>21</v>
      </c>
      <c r="B19" s="21" t="s">
        <v>265</v>
      </c>
      <c r="C19" s="311">
        <f>+C20+C21+C22+C23+C24</f>
        <v>13863406</v>
      </c>
    </row>
    <row r="20" spans="1:3" s="439" customFormat="1" ht="12" customHeight="1">
      <c r="A20" s="15" t="s">
        <v>88</v>
      </c>
      <c r="B20" s="440" t="s">
        <v>266</v>
      </c>
      <c r="C20" s="314"/>
    </row>
    <row r="21" spans="1:3" s="439" customFormat="1" ht="12" customHeight="1">
      <c r="A21" s="14" t="s">
        <v>89</v>
      </c>
      <c r="B21" s="441" t="s">
        <v>267</v>
      </c>
      <c r="C21" s="313"/>
    </row>
    <row r="22" spans="1:3" s="439" customFormat="1" ht="12" customHeight="1">
      <c r="A22" s="14" t="s">
        <v>90</v>
      </c>
      <c r="B22" s="441" t="s">
        <v>429</v>
      </c>
      <c r="C22" s="313"/>
    </row>
    <row r="23" spans="1:3" s="439" customFormat="1" ht="12" customHeight="1">
      <c r="A23" s="14" t="s">
        <v>91</v>
      </c>
      <c r="B23" s="441" t="s">
        <v>430</v>
      </c>
      <c r="C23" s="313"/>
    </row>
    <row r="24" spans="1:3" s="439" customFormat="1" ht="12" customHeight="1">
      <c r="A24" s="14" t="s">
        <v>172</v>
      </c>
      <c r="B24" s="441" t="s">
        <v>268</v>
      </c>
      <c r="C24" s="313">
        <v>13863406</v>
      </c>
    </row>
    <row r="25" spans="1:3" s="439" customFormat="1" ht="12" customHeight="1" thickBot="1">
      <c r="A25" s="16" t="s">
        <v>173</v>
      </c>
      <c r="B25" s="442" t="s">
        <v>269</v>
      </c>
      <c r="C25" s="315"/>
    </row>
    <row r="26" spans="1:3" s="439" customFormat="1" ht="12" customHeight="1" thickBot="1">
      <c r="A26" s="20" t="s">
        <v>174</v>
      </c>
      <c r="B26" s="21" t="s">
        <v>590</v>
      </c>
      <c r="C26" s="317">
        <f>SUM(C27:C34)</f>
        <v>30564000</v>
      </c>
    </row>
    <row r="27" spans="1:3" s="439" customFormat="1" ht="12" customHeight="1">
      <c r="A27" s="15" t="s">
        <v>271</v>
      </c>
      <c r="B27" s="440" t="s">
        <v>562</v>
      </c>
      <c r="C27" s="314">
        <v>4300000</v>
      </c>
    </row>
    <row r="28" spans="1:3" s="439" customFormat="1" ht="12" customHeight="1">
      <c r="A28" s="14" t="s">
        <v>272</v>
      </c>
      <c r="B28" s="440" t="s">
        <v>589</v>
      </c>
      <c r="C28" s="314">
        <v>3000000</v>
      </c>
    </row>
    <row r="29" spans="1:3" s="439" customFormat="1" ht="12" customHeight="1">
      <c r="A29" s="14" t="s">
        <v>273</v>
      </c>
      <c r="B29" s="441" t="s">
        <v>563</v>
      </c>
      <c r="C29" s="313">
        <v>950000</v>
      </c>
    </row>
    <row r="30" spans="1:3" s="439" customFormat="1" ht="12" customHeight="1">
      <c r="A30" s="14" t="s">
        <v>274</v>
      </c>
      <c r="B30" s="441" t="s">
        <v>564</v>
      </c>
      <c r="C30" s="313">
        <v>14900000</v>
      </c>
    </row>
    <row r="31" spans="1:3" s="439" customFormat="1" ht="12" customHeight="1">
      <c r="A31" s="14" t="s">
        <v>559</v>
      </c>
      <c r="B31" s="441" t="s">
        <v>565</v>
      </c>
      <c r="C31" s="313">
        <v>2000000</v>
      </c>
    </row>
    <row r="32" spans="1:3" s="439" customFormat="1" ht="12" customHeight="1">
      <c r="A32" s="14" t="s">
        <v>560</v>
      </c>
      <c r="B32" s="441" t="s">
        <v>275</v>
      </c>
      <c r="C32" s="313">
        <v>5264000</v>
      </c>
    </row>
    <row r="33" spans="1:3" s="439" customFormat="1" ht="12" customHeight="1">
      <c r="A33" s="14" t="s">
        <v>561</v>
      </c>
      <c r="B33" s="441" t="s">
        <v>276</v>
      </c>
      <c r="C33" s="313"/>
    </row>
    <row r="34" spans="1:3" s="439" customFormat="1" ht="12" customHeight="1" thickBot="1">
      <c r="A34" s="16" t="s">
        <v>587</v>
      </c>
      <c r="B34" s="539" t="s">
        <v>277</v>
      </c>
      <c r="C34" s="315">
        <v>150000</v>
      </c>
    </row>
    <row r="35" spans="1:3" s="439" customFormat="1" ht="12" customHeight="1" thickBot="1">
      <c r="A35" s="20" t="s">
        <v>23</v>
      </c>
      <c r="B35" s="21" t="s">
        <v>439</v>
      </c>
      <c r="C35" s="311">
        <f>SUM(C36:C46)</f>
        <v>7914000</v>
      </c>
    </row>
    <row r="36" spans="1:3" s="439" customFormat="1" ht="12" customHeight="1">
      <c r="A36" s="15" t="s">
        <v>92</v>
      </c>
      <c r="B36" s="440" t="s">
        <v>280</v>
      </c>
      <c r="C36" s="314">
        <v>200000</v>
      </c>
    </row>
    <row r="37" spans="1:3" s="439" customFormat="1" ht="12" customHeight="1">
      <c r="A37" s="14" t="s">
        <v>93</v>
      </c>
      <c r="B37" s="441" t="s">
        <v>281</v>
      </c>
      <c r="C37" s="313">
        <v>1000000</v>
      </c>
    </row>
    <row r="38" spans="1:3" s="439" customFormat="1" ht="12" customHeight="1">
      <c r="A38" s="14" t="s">
        <v>94</v>
      </c>
      <c r="B38" s="441" t="s">
        <v>282</v>
      </c>
      <c r="C38" s="313">
        <v>4000000</v>
      </c>
    </row>
    <row r="39" spans="1:3" s="439" customFormat="1" ht="12" customHeight="1">
      <c r="A39" s="14" t="s">
        <v>176</v>
      </c>
      <c r="B39" s="441" t="s">
        <v>283</v>
      </c>
      <c r="C39" s="313">
        <v>1000000</v>
      </c>
    </row>
    <row r="40" spans="1:3" s="439" customFormat="1" ht="12" customHeight="1">
      <c r="A40" s="14" t="s">
        <v>177</v>
      </c>
      <c r="B40" s="441" t="s">
        <v>284</v>
      </c>
      <c r="C40" s="313"/>
    </row>
    <row r="41" spans="1:3" s="439" customFormat="1" ht="12" customHeight="1">
      <c r="A41" s="14" t="s">
        <v>178</v>
      </c>
      <c r="B41" s="441" t="s">
        <v>285</v>
      </c>
      <c r="C41" s="313">
        <v>1674000</v>
      </c>
    </row>
    <row r="42" spans="1:3" s="439" customFormat="1" ht="12" customHeight="1">
      <c r="A42" s="14" t="s">
        <v>179</v>
      </c>
      <c r="B42" s="441" t="s">
        <v>286</v>
      </c>
      <c r="C42" s="313"/>
    </row>
    <row r="43" spans="1:3" s="439" customFormat="1" ht="12" customHeight="1">
      <c r="A43" s="14" t="s">
        <v>180</v>
      </c>
      <c r="B43" s="441" t="s">
        <v>566</v>
      </c>
      <c r="C43" s="313">
        <v>40000</v>
      </c>
    </row>
    <row r="44" spans="1:3" s="439" customFormat="1" ht="12" customHeight="1">
      <c r="A44" s="14" t="s">
        <v>278</v>
      </c>
      <c r="B44" s="441" t="s">
        <v>288</v>
      </c>
      <c r="C44" s="316"/>
    </row>
    <row r="45" spans="1:3" s="439" customFormat="1" ht="12" customHeight="1">
      <c r="A45" s="16" t="s">
        <v>279</v>
      </c>
      <c r="B45" s="442" t="s">
        <v>441</v>
      </c>
      <c r="C45" s="426"/>
    </row>
    <row r="46" spans="1:3" s="439" customFormat="1" ht="12" customHeight="1" thickBot="1">
      <c r="A46" s="16" t="s">
        <v>440</v>
      </c>
      <c r="B46" s="308" t="s">
        <v>289</v>
      </c>
      <c r="C46" s="426"/>
    </row>
    <row r="47" spans="1:3" s="439" customFormat="1" ht="12" customHeight="1" thickBot="1">
      <c r="A47" s="20" t="s">
        <v>24</v>
      </c>
      <c r="B47" s="21" t="s">
        <v>290</v>
      </c>
      <c r="C47" s="311">
        <f>SUM(C48:C52)</f>
        <v>0</v>
      </c>
    </row>
    <row r="48" spans="1:3" s="439" customFormat="1" ht="12" customHeight="1">
      <c r="A48" s="15" t="s">
        <v>95</v>
      </c>
      <c r="B48" s="440" t="s">
        <v>294</v>
      </c>
      <c r="C48" s="484"/>
    </row>
    <row r="49" spans="1:3" s="439" customFormat="1" ht="12" customHeight="1">
      <c r="A49" s="14" t="s">
        <v>96</v>
      </c>
      <c r="B49" s="441" t="s">
        <v>295</v>
      </c>
      <c r="C49" s="316"/>
    </row>
    <row r="50" spans="1:3" s="439" customFormat="1" ht="12" customHeight="1">
      <c r="A50" s="14" t="s">
        <v>291</v>
      </c>
      <c r="B50" s="441" t="s">
        <v>296</v>
      </c>
      <c r="C50" s="316"/>
    </row>
    <row r="51" spans="1:3" s="439" customFormat="1" ht="12" customHeight="1">
      <c r="A51" s="14" t="s">
        <v>292</v>
      </c>
      <c r="B51" s="441" t="s">
        <v>297</v>
      </c>
      <c r="C51" s="316"/>
    </row>
    <row r="52" spans="1:3" s="439" customFormat="1" ht="12" customHeight="1" thickBot="1">
      <c r="A52" s="16" t="s">
        <v>293</v>
      </c>
      <c r="B52" s="308" t="s">
        <v>298</v>
      </c>
      <c r="C52" s="426"/>
    </row>
    <row r="53" spans="1:3" s="439" customFormat="1" ht="12" customHeight="1" thickBot="1">
      <c r="A53" s="20" t="s">
        <v>181</v>
      </c>
      <c r="B53" s="21" t="s">
        <v>299</v>
      </c>
      <c r="C53" s="311">
        <f>SUM(C54:C56)</f>
        <v>26700</v>
      </c>
    </row>
    <row r="54" spans="1:3" s="439" customFormat="1" ht="12" customHeight="1">
      <c r="A54" s="15" t="s">
        <v>97</v>
      </c>
      <c r="B54" s="440" t="s">
        <v>300</v>
      </c>
      <c r="C54" s="314"/>
    </row>
    <row r="55" spans="1:3" s="439" customFormat="1" ht="12" customHeight="1">
      <c r="A55" s="14" t="s">
        <v>98</v>
      </c>
      <c r="B55" s="441" t="s">
        <v>431</v>
      </c>
      <c r="C55" s="313">
        <v>26700</v>
      </c>
    </row>
    <row r="56" spans="1:3" s="439" customFormat="1" ht="12" customHeight="1">
      <c r="A56" s="14" t="s">
        <v>303</v>
      </c>
      <c r="B56" s="441" t="s">
        <v>301</v>
      </c>
      <c r="C56" s="313"/>
    </row>
    <row r="57" spans="1:3" s="439" customFormat="1" ht="12" customHeight="1" thickBot="1">
      <c r="A57" s="16" t="s">
        <v>304</v>
      </c>
      <c r="B57" s="308" t="s">
        <v>302</v>
      </c>
      <c r="C57" s="315"/>
    </row>
    <row r="58" spans="1:3" s="439" customFormat="1" ht="12" customHeight="1" thickBot="1">
      <c r="A58" s="20" t="s">
        <v>26</v>
      </c>
      <c r="B58" s="306" t="s">
        <v>305</v>
      </c>
      <c r="C58" s="311">
        <f>SUM(C59:C61)</f>
        <v>2000000</v>
      </c>
    </row>
    <row r="59" spans="1:3" s="439" customFormat="1" ht="12" customHeight="1">
      <c r="A59" s="15" t="s">
        <v>182</v>
      </c>
      <c r="B59" s="440" t="s">
        <v>307</v>
      </c>
      <c r="C59" s="316"/>
    </row>
    <row r="60" spans="1:3" s="439" customFormat="1" ht="12" customHeight="1">
      <c r="A60" s="14" t="s">
        <v>183</v>
      </c>
      <c r="B60" s="441" t="s">
        <v>432</v>
      </c>
      <c r="C60" s="316"/>
    </row>
    <row r="61" spans="1:3" s="439" customFormat="1" ht="12" customHeight="1">
      <c r="A61" s="14" t="s">
        <v>233</v>
      </c>
      <c r="B61" s="441" t="s">
        <v>308</v>
      </c>
      <c r="C61" s="316">
        <v>2000000</v>
      </c>
    </row>
    <row r="62" spans="1:3" s="439" customFormat="1" ht="12" customHeight="1" thickBot="1">
      <c r="A62" s="16" t="s">
        <v>306</v>
      </c>
      <c r="B62" s="308" t="s">
        <v>309</v>
      </c>
      <c r="C62" s="316"/>
    </row>
    <row r="63" spans="1:3" s="439" customFormat="1" ht="12" customHeight="1" thickBot="1">
      <c r="A63" s="512" t="s">
        <v>481</v>
      </c>
      <c r="B63" s="21" t="s">
        <v>310</v>
      </c>
      <c r="C63" s="317">
        <f>+C5+C12+C19+C26+C35+C47+C53+C58</f>
        <v>113522427</v>
      </c>
    </row>
    <row r="64" spans="1:3" s="439" customFormat="1" ht="12" customHeight="1" thickBot="1">
      <c r="A64" s="487" t="s">
        <v>311</v>
      </c>
      <c r="B64" s="306" t="s">
        <v>312</v>
      </c>
      <c r="C64" s="311">
        <f>SUM(C65:C67)</f>
        <v>0</v>
      </c>
    </row>
    <row r="65" spans="1:3" s="439" customFormat="1" ht="12" customHeight="1">
      <c r="A65" s="15" t="s">
        <v>340</v>
      </c>
      <c r="B65" s="440" t="s">
        <v>313</v>
      </c>
      <c r="C65" s="316"/>
    </row>
    <row r="66" spans="1:3" s="439" customFormat="1" ht="12" customHeight="1">
      <c r="A66" s="14" t="s">
        <v>349</v>
      </c>
      <c r="B66" s="441" t="s">
        <v>314</v>
      </c>
      <c r="C66" s="316"/>
    </row>
    <row r="67" spans="1:3" s="439" customFormat="1" ht="12" customHeight="1" thickBot="1">
      <c r="A67" s="16" t="s">
        <v>350</v>
      </c>
      <c r="B67" s="506" t="s">
        <v>466</v>
      </c>
      <c r="C67" s="316"/>
    </row>
    <row r="68" spans="1:3" s="439" customFormat="1" ht="12" customHeight="1" thickBot="1">
      <c r="A68" s="487" t="s">
        <v>316</v>
      </c>
      <c r="B68" s="306" t="s">
        <v>317</v>
      </c>
      <c r="C68" s="311">
        <f>SUM(C69:C72)</f>
        <v>0</v>
      </c>
    </row>
    <row r="69" spans="1:3" s="439" customFormat="1" ht="12" customHeight="1">
      <c r="A69" s="15" t="s">
        <v>150</v>
      </c>
      <c r="B69" s="440" t="s">
        <v>318</v>
      </c>
      <c r="C69" s="316"/>
    </row>
    <row r="70" spans="1:3" s="439" customFormat="1" ht="12" customHeight="1">
      <c r="A70" s="14" t="s">
        <v>151</v>
      </c>
      <c r="B70" s="441" t="s">
        <v>579</v>
      </c>
      <c r="C70" s="316"/>
    </row>
    <row r="71" spans="1:3" s="439" customFormat="1" ht="12" customHeight="1">
      <c r="A71" s="14" t="s">
        <v>341</v>
      </c>
      <c r="B71" s="441" t="s">
        <v>319</v>
      </c>
      <c r="C71" s="316"/>
    </row>
    <row r="72" spans="1:3" s="439" customFormat="1" ht="12" customHeight="1" thickBot="1">
      <c r="A72" s="16" t="s">
        <v>342</v>
      </c>
      <c r="B72" s="308" t="s">
        <v>580</v>
      </c>
      <c r="C72" s="316"/>
    </row>
    <row r="73" spans="1:3" s="439" customFormat="1" ht="12" customHeight="1" thickBot="1">
      <c r="A73" s="487" t="s">
        <v>320</v>
      </c>
      <c r="B73" s="306" t="s">
        <v>321</v>
      </c>
      <c r="C73" s="311">
        <f>SUM(C74:C75)</f>
        <v>60340195</v>
      </c>
    </row>
    <row r="74" spans="1:3" s="439" customFormat="1" ht="12" customHeight="1">
      <c r="A74" s="15" t="s">
        <v>343</v>
      </c>
      <c r="B74" s="440" t="s">
        <v>322</v>
      </c>
      <c r="C74" s="316">
        <v>60340195</v>
      </c>
    </row>
    <row r="75" spans="1:3" s="439" customFormat="1" ht="12" customHeight="1" thickBot="1">
      <c r="A75" s="16" t="s">
        <v>344</v>
      </c>
      <c r="B75" s="308" t="s">
        <v>323</v>
      </c>
      <c r="C75" s="316"/>
    </row>
    <row r="76" spans="1:3" s="439" customFormat="1" ht="12" customHeight="1" thickBot="1">
      <c r="A76" s="487" t="s">
        <v>324</v>
      </c>
      <c r="B76" s="306" t="s">
        <v>325</v>
      </c>
      <c r="C76" s="311">
        <f>SUM(C77:C79)</f>
        <v>0</v>
      </c>
    </row>
    <row r="77" spans="1:3" s="439" customFormat="1" ht="12" customHeight="1">
      <c r="A77" s="15" t="s">
        <v>345</v>
      </c>
      <c r="B77" s="440" t="s">
        <v>326</v>
      </c>
      <c r="C77" s="316"/>
    </row>
    <row r="78" spans="1:3" s="439" customFormat="1" ht="12" customHeight="1">
      <c r="A78" s="14" t="s">
        <v>346</v>
      </c>
      <c r="B78" s="441" t="s">
        <v>327</v>
      </c>
      <c r="C78" s="316"/>
    </row>
    <row r="79" spans="1:3" s="439" customFormat="1" ht="12" customHeight="1" thickBot="1">
      <c r="A79" s="16" t="s">
        <v>347</v>
      </c>
      <c r="B79" s="308" t="s">
        <v>581</v>
      </c>
      <c r="C79" s="316"/>
    </row>
    <row r="80" spans="1:3" s="439" customFormat="1" ht="12" customHeight="1" thickBot="1">
      <c r="A80" s="487" t="s">
        <v>328</v>
      </c>
      <c r="B80" s="306" t="s">
        <v>348</v>
      </c>
      <c r="C80" s="311">
        <f>SUM(C81:C84)</f>
        <v>0</v>
      </c>
    </row>
    <row r="81" spans="1:3" s="439" customFormat="1" ht="12" customHeight="1">
      <c r="A81" s="444" t="s">
        <v>329</v>
      </c>
      <c r="B81" s="440" t="s">
        <v>330</v>
      </c>
      <c r="C81" s="316"/>
    </row>
    <row r="82" spans="1:3" s="439" customFormat="1" ht="12" customHeight="1">
      <c r="A82" s="445" t="s">
        <v>331</v>
      </c>
      <c r="B82" s="441" t="s">
        <v>332</v>
      </c>
      <c r="C82" s="316"/>
    </row>
    <row r="83" spans="1:3" s="439" customFormat="1" ht="12" customHeight="1">
      <c r="A83" s="445" t="s">
        <v>333</v>
      </c>
      <c r="B83" s="441" t="s">
        <v>334</v>
      </c>
      <c r="C83" s="316"/>
    </row>
    <row r="84" spans="1:3" s="439" customFormat="1" ht="12" customHeight="1" thickBot="1">
      <c r="A84" s="446" t="s">
        <v>335</v>
      </c>
      <c r="B84" s="308" t="s">
        <v>336</v>
      </c>
      <c r="C84" s="316"/>
    </row>
    <row r="85" spans="1:3" s="439" customFormat="1" ht="12" customHeight="1" thickBot="1">
      <c r="A85" s="487" t="s">
        <v>337</v>
      </c>
      <c r="B85" s="306" t="s">
        <v>480</v>
      </c>
      <c r="C85" s="485"/>
    </row>
    <row r="86" spans="1:3" s="439" customFormat="1" ht="13.5" customHeight="1" thickBot="1">
      <c r="A86" s="487" t="s">
        <v>339</v>
      </c>
      <c r="B86" s="306" t="s">
        <v>338</v>
      </c>
      <c r="C86" s="485"/>
    </row>
    <row r="87" spans="1:3" s="439" customFormat="1" ht="15.75" customHeight="1" thickBot="1">
      <c r="A87" s="487" t="s">
        <v>351</v>
      </c>
      <c r="B87" s="447" t="s">
        <v>483</v>
      </c>
      <c r="C87" s="317">
        <f>+C64+C68+C73+C76+C80+C86+C85</f>
        <v>60340195</v>
      </c>
    </row>
    <row r="88" spans="1:3" s="439" customFormat="1" ht="16.5" customHeight="1" thickBot="1">
      <c r="A88" s="488" t="s">
        <v>482</v>
      </c>
      <c r="B88" s="448" t="s">
        <v>484</v>
      </c>
      <c r="C88" s="317">
        <f>+C63+C87</f>
        <v>173862622</v>
      </c>
    </row>
    <row r="89" spans="1:3" s="439" customFormat="1" ht="83.25" customHeight="1">
      <c r="A89" s="5"/>
      <c r="B89" s="6"/>
      <c r="C89" s="318"/>
    </row>
    <row r="90" spans="1:3" ht="16.5" customHeight="1">
      <c r="A90" s="598" t="s">
        <v>48</v>
      </c>
      <c r="B90" s="598"/>
      <c r="C90" s="598"/>
    </row>
    <row r="91" spans="1:3" s="449" customFormat="1" ht="16.5" customHeight="1" thickBot="1">
      <c r="A91" s="600" t="s">
        <v>154</v>
      </c>
      <c r="B91" s="600"/>
      <c r="C91" s="145" t="str">
        <f>C2</f>
        <v>Forintban!</v>
      </c>
    </row>
    <row r="92" spans="1:3" ht="38.1" customHeight="1" thickBot="1">
      <c r="A92" s="23" t="s">
        <v>70</v>
      </c>
      <c r="B92" s="24" t="s">
        <v>49</v>
      </c>
      <c r="C92" s="40" t="str">
        <f>+C3</f>
        <v>2018. évi előirányzat</v>
      </c>
    </row>
    <row r="93" spans="1:3" s="438" customFormat="1" ht="12" customHeight="1" thickBot="1">
      <c r="A93" s="32"/>
      <c r="B93" s="33" t="s">
        <v>498</v>
      </c>
      <c r="C93" s="34" t="s">
        <v>499</v>
      </c>
    </row>
    <row r="94" spans="1:3" ht="12" customHeight="1" thickBot="1">
      <c r="A94" s="22" t="s">
        <v>19</v>
      </c>
      <c r="B94" s="28" t="s">
        <v>442</v>
      </c>
      <c r="C94" s="310">
        <f>C95+C96+C97+C98+C99+C112</f>
        <v>125616715</v>
      </c>
    </row>
    <row r="95" spans="1:3" ht="12" customHeight="1">
      <c r="A95" s="17" t="s">
        <v>99</v>
      </c>
      <c r="B95" s="10" t="s">
        <v>50</v>
      </c>
      <c r="C95" s="312">
        <v>41294320</v>
      </c>
    </row>
    <row r="96" spans="1:3" ht="12" customHeight="1">
      <c r="A96" s="14" t="s">
        <v>100</v>
      </c>
      <c r="B96" s="8" t="s">
        <v>184</v>
      </c>
      <c r="C96" s="313">
        <v>8234444</v>
      </c>
    </row>
    <row r="97" spans="1:3" ht="12" customHeight="1">
      <c r="A97" s="14" t="s">
        <v>101</v>
      </c>
      <c r="B97" s="8" t="s">
        <v>141</v>
      </c>
      <c r="C97" s="315">
        <v>44187983</v>
      </c>
    </row>
    <row r="98" spans="1:3" ht="12" customHeight="1">
      <c r="A98" s="14" t="s">
        <v>102</v>
      </c>
      <c r="B98" s="11" t="s">
        <v>185</v>
      </c>
      <c r="C98" s="315">
        <v>3500000</v>
      </c>
    </row>
    <row r="99" spans="1:3" ht="12" customHeight="1">
      <c r="A99" s="14" t="s">
        <v>113</v>
      </c>
      <c r="B99" s="19" t="s">
        <v>186</v>
      </c>
      <c r="C99" s="315">
        <v>10542838</v>
      </c>
    </row>
    <row r="100" spans="1:3" ht="12" customHeight="1">
      <c r="A100" s="14" t="s">
        <v>103</v>
      </c>
      <c r="B100" s="8" t="s">
        <v>447</v>
      </c>
      <c r="C100" s="315"/>
    </row>
    <row r="101" spans="1:3" ht="12" customHeight="1">
      <c r="A101" s="14" t="s">
        <v>104</v>
      </c>
      <c r="B101" s="150" t="s">
        <v>446</v>
      </c>
      <c r="C101" s="315"/>
    </row>
    <row r="102" spans="1:3" ht="12" customHeight="1">
      <c r="A102" s="14" t="s">
        <v>114</v>
      </c>
      <c r="B102" s="150" t="s">
        <v>445</v>
      </c>
      <c r="C102" s="315"/>
    </row>
    <row r="103" spans="1:3" ht="12" customHeight="1">
      <c r="A103" s="14" t="s">
        <v>115</v>
      </c>
      <c r="B103" s="148" t="s">
        <v>354</v>
      </c>
      <c r="C103" s="315"/>
    </row>
    <row r="104" spans="1:3" ht="12" customHeight="1">
      <c r="A104" s="14" t="s">
        <v>116</v>
      </c>
      <c r="B104" s="149" t="s">
        <v>355</v>
      </c>
      <c r="C104" s="315"/>
    </row>
    <row r="105" spans="1:3" ht="12" customHeight="1">
      <c r="A105" s="14" t="s">
        <v>117</v>
      </c>
      <c r="B105" s="149" t="s">
        <v>356</v>
      </c>
      <c r="C105" s="315"/>
    </row>
    <row r="106" spans="1:3" ht="12" customHeight="1">
      <c r="A106" s="14" t="s">
        <v>119</v>
      </c>
      <c r="B106" s="148" t="s">
        <v>357</v>
      </c>
      <c r="C106" s="315">
        <v>5921478</v>
      </c>
    </row>
    <row r="107" spans="1:3" ht="12" customHeight="1">
      <c r="A107" s="14" t="s">
        <v>187</v>
      </c>
      <c r="B107" s="148" t="s">
        <v>358</v>
      </c>
      <c r="C107" s="315"/>
    </row>
    <row r="108" spans="1:3" ht="12" customHeight="1">
      <c r="A108" s="14" t="s">
        <v>352</v>
      </c>
      <c r="B108" s="149" t="s">
        <v>359</v>
      </c>
      <c r="C108" s="315"/>
    </row>
    <row r="109" spans="1:3" ht="12" customHeight="1">
      <c r="A109" s="13" t="s">
        <v>353</v>
      </c>
      <c r="B109" s="150" t="s">
        <v>360</v>
      </c>
      <c r="C109" s="315"/>
    </row>
    <row r="110" spans="1:3" ht="12" customHeight="1">
      <c r="A110" s="14" t="s">
        <v>443</v>
      </c>
      <c r="B110" s="150" t="s">
        <v>361</v>
      </c>
      <c r="C110" s="315"/>
    </row>
    <row r="111" spans="1:3" ht="12" customHeight="1">
      <c r="A111" s="16" t="s">
        <v>444</v>
      </c>
      <c r="B111" s="150" t="s">
        <v>362</v>
      </c>
      <c r="C111" s="315">
        <v>4621360</v>
      </c>
    </row>
    <row r="112" spans="1:3" ht="12" customHeight="1">
      <c r="A112" s="14" t="s">
        <v>448</v>
      </c>
      <c r="B112" s="11" t="s">
        <v>51</v>
      </c>
      <c r="C112" s="313">
        <v>17857130</v>
      </c>
    </row>
    <row r="113" spans="1:3" ht="12" customHeight="1">
      <c r="A113" s="14" t="s">
        <v>449</v>
      </c>
      <c r="B113" s="8" t="s">
        <v>451</v>
      </c>
      <c r="C113" s="313">
        <v>17857130</v>
      </c>
    </row>
    <row r="114" spans="1:3" ht="12" customHeight="1" thickBot="1">
      <c r="A114" s="18" t="s">
        <v>450</v>
      </c>
      <c r="B114" s="510" t="s">
        <v>452</v>
      </c>
      <c r="C114" s="319"/>
    </row>
    <row r="115" spans="1:3" ht="12" customHeight="1" thickBot="1">
      <c r="A115" s="507" t="s">
        <v>20</v>
      </c>
      <c r="B115" s="508" t="s">
        <v>363</v>
      </c>
      <c r="C115" s="509">
        <f>+C116+C118+C120</f>
        <v>44957130</v>
      </c>
    </row>
    <row r="116" spans="1:3" ht="12" customHeight="1">
      <c r="A116" s="15" t="s">
        <v>105</v>
      </c>
      <c r="B116" s="8" t="s">
        <v>232</v>
      </c>
      <c r="C116" s="314">
        <v>17042130</v>
      </c>
    </row>
    <row r="117" spans="1:3" ht="12" customHeight="1">
      <c r="A117" s="15" t="s">
        <v>106</v>
      </c>
      <c r="B117" s="12" t="s">
        <v>367</v>
      </c>
      <c r="C117" s="314"/>
    </row>
    <row r="118" spans="1:3" ht="12" customHeight="1">
      <c r="A118" s="15" t="s">
        <v>107</v>
      </c>
      <c r="B118" s="12" t="s">
        <v>188</v>
      </c>
      <c r="C118" s="313">
        <v>27915000</v>
      </c>
    </row>
    <row r="119" spans="1:3" ht="12" customHeight="1">
      <c r="A119" s="15" t="s">
        <v>108</v>
      </c>
      <c r="B119" s="12" t="s">
        <v>368</v>
      </c>
      <c r="C119" s="278"/>
    </row>
    <row r="120" spans="1:3" ht="12" customHeight="1">
      <c r="A120" s="15" t="s">
        <v>109</v>
      </c>
      <c r="B120" s="308" t="s">
        <v>583</v>
      </c>
      <c r="C120" s="278"/>
    </row>
    <row r="121" spans="1:3" ht="12" customHeight="1">
      <c r="A121" s="15" t="s">
        <v>118</v>
      </c>
      <c r="B121" s="307" t="s">
        <v>433</v>
      </c>
      <c r="C121" s="278"/>
    </row>
    <row r="122" spans="1:3" ht="12" customHeight="1">
      <c r="A122" s="15" t="s">
        <v>120</v>
      </c>
      <c r="B122" s="436" t="s">
        <v>373</v>
      </c>
      <c r="C122" s="278"/>
    </row>
    <row r="123" spans="1:3">
      <c r="A123" s="15" t="s">
        <v>189</v>
      </c>
      <c r="B123" s="149" t="s">
        <v>356</v>
      </c>
      <c r="C123" s="278"/>
    </row>
    <row r="124" spans="1:3" ht="12" customHeight="1">
      <c r="A124" s="15" t="s">
        <v>190</v>
      </c>
      <c r="B124" s="149" t="s">
        <v>372</v>
      </c>
      <c r="C124" s="278"/>
    </row>
    <row r="125" spans="1:3" ht="12" customHeight="1">
      <c r="A125" s="15" t="s">
        <v>191</v>
      </c>
      <c r="B125" s="149" t="s">
        <v>371</v>
      </c>
      <c r="C125" s="278"/>
    </row>
    <row r="126" spans="1:3" ht="12" customHeight="1">
      <c r="A126" s="15" t="s">
        <v>364</v>
      </c>
      <c r="B126" s="149" t="s">
        <v>359</v>
      </c>
      <c r="C126" s="278"/>
    </row>
    <row r="127" spans="1:3" ht="12" customHeight="1">
      <c r="A127" s="15" t="s">
        <v>365</v>
      </c>
      <c r="B127" s="149" t="s">
        <v>370</v>
      </c>
      <c r="C127" s="278"/>
    </row>
    <row r="128" spans="1:3" ht="16.5" thickBot="1">
      <c r="A128" s="13" t="s">
        <v>366</v>
      </c>
      <c r="B128" s="149" t="s">
        <v>369</v>
      </c>
      <c r="C128" s="280"/>
    </row>
    <row r="129" spans="1:3" ht="12" customHeight="1" thickBot="1">
      <c r="A129" s="20" t="s">
        <v>21</v>
      </c>
      <c r="B129" s="129" t="s">
        <v>453</v>
      </c>
      <c r="C129" s="311">
        <f>+C94+C115</f>
        <v>170573845</v>
      </c>
    </row>
    <row r="130" spans="1:3" ht="12" customHeight="1" thickBot="1">
      <c r="A130" s="20" t="s">
        <v>22</v>
      </c>
      <c r="B130" s="129" t="s">
        <v>454</v>
      </c>
      <c r="C130" s="311">
        <f>+C131+C132+C133</f>
        <v>1400000</v>
      </c>
    </row>
    <row r="131" spans="1:3" ht="12" customHeight="1">
      <c r="A131" s="15" t="s">
        <v>271</v>
      </c>
      <c r="B131" s="12" t="s">
        <v>461</v>
      </c>
      <c r="C131" s="278">
        <v>1400000</v>
      </c>
    </row>
    <row r="132" spans="1:3" ht="12" customHeight="1">
      <c r="A132" s="15" t="s">
        <v>272</v>
      </c>
      <c r="B132" s="12" t="s">
        <v>462</v>
      </c>
      <c r="C132" s="278"/>
    </row>
    <row r="133" spans="1:3" ht="12" customHeight="1" thickBot="1">
      <c r="A133" s="13" t="s">
        <v>273</v>
      </c>
      <c r="B133" s="12" t="s">
        <v>463</v>
      </c>
      <c r="C133" s="278"/>
    </row>
    <row r="134" spans="1:3" ht="12" customHeight="1" thickBot="1">
      <c r="A134" s="20" t="s">
        <v>23</v>
      </c>
      <c r="B134" s="129" t="s">
        <v>455</v>
      </c>
      <c r="C134" s="311">
        <f>SUM(C135:C140)</f>
        <v>0</v>
      </c>
    </row>
    <row r="135" spans="1:3" ht="12" customHeight="1">
      <c r="A135" s="15" t="s">
        <v>92</v>
      </c>
      <c r="B135" s="9" t="s">
        <v>464</v>
      </c>
      <c r="C135" s="278"/>
    </row>
    <row r="136" spans="1:3" ht="12" customHeight="1">
      <c r="A136" s="15" t="s">
        <v>93</v>
      </c>
      <c r="B136" s="9" t="s">
        <v>456</v>
      </c>
      <c r="C136" s="278"/>
    </row>
    <row r="137" spans="1:3" ht="12" customHeight="1">
      <c r="A137" s="15" t="s">
        <v>94</v>
      </c>
      <c r="B137" s="9" t="s">
        <v>457</v>
      </c>
      <c r="C137" s="278"/>
    </row>
    <row r="138" spans="1:3" ht="12" customHeight="1">
      <c r="A138" s="15" t="s">
        <v>176</v>
      </c>
      <c r="B138" s="9" t="s">
        <v>458</v>
      </c>
      <c r="C138" s="278"/>
    </row>
    <row r="139" spans="1:3" ht="12" customHeight="1">
      <c r="A139" s="15" t="s">
        <v>177</v>
      </c>
      <c r="B139" s="9" t="s">
        <v>459</v>
      </c>
      <c r="C139" s="278"/>
    </row>
    <row r="140" spans="1:3" ht="12" customHeight="1" thickBot="1">
      <c r="A140" s="13" t="s">
        <v>178</v>
      </c>
      <c r="B140" s="9" t="s">
        <v>460</v>
      </c>
      <c r="C140" s="278"/>
    </row>
    <row r="141" spans="1:3" ht="12" customHeight="1" thickBot="1">
      <c r="A141" s="20" t="s">
        <v>24</v>
      </c>
      <c r="B141" s="129" t="s">
        <v>468</v>
      </c>
      <c r="C141" s="317">
        <f>+C142+C143+C144+C145</f>
        <v>1888777</v>
      </c>
    </row>
    <row r="142" spans="1:3" ht="12" customHeight="1">
      <c r="A142" s="15" t="s">
        <v>95</v>
      </c>
      <c r="B142" s="9" t="s">
        <v>374</v>
      </c>
      <c r="C142" s="278"/>
    </row>
    <row r="143" spans="1:3" ht="12" customHeight="1">
      <c r="A143" s="15" t="s">
        <v>96</v>
      </c>
      <c r="B143" s="9" t="s">
        <v>375</v>
      </c>
      <c r="C143" s="278">
        <v>1888777</v>
      </c>
    </row>
    <row r="144" spans="1:3" ht="12" customHeight="1">
      <c r="A144" s="15" t="s">
        <v>291</v>
      </c>
      <c r="B144" s="9" t="s">
        <v>469</v>
      </c>
      <c r="C144" s="278"/>
    </row>
    <row r="145" spans="1:9" ht="12" customHeight="1" thickBot="1">
      <c r="A145" s="13" t="s">
        <v>292</v>
      </c>
      <c r="B145" s="7" t="s">
        <v>394</v>
      </c>
      <c r="C145" s="278"/>
    </row>
    <row r="146" spans="1:9" ht="12" customHeight="1" thickBot="1">
      <c r="A146" s="20" t="s">
        <v>25</v>
      </c>
      <c r="B146" s="129" t="s">
        <v>470</v>
      </c>
      <c r="C146" s="320">
        <f>SUM(C147:C151)</f>
        <v>0</v>
      </c>
    </row>
    <row r="147" spans="1:9" ht="12" customHeight="1">
      <c r="A147" s="15" t="s">
        <v>97</v>
      </c>
      <c r="B147" s="9" t="s">
        <v>465</v>
      </c>
      <c r="C147" s="278"/>
    </row>
    <row r="148" spans="1:9" ht="12" customHeight="1">
      <c r="A148" s="15" t="s">
        <v>98</v>
      </c>
      <c r="B148" s="9" t="s">
        <v>472</v>
      </c>
      <c r="C148" s="278"/>
    </row>
    <row r="149" spans="1:9" ht="12" customHeight="1">
      <c r="A149" s="15" t="s">
        <v>303</v>
      </c>
      <c r="B149" s="9" t="s">
        <v>467</v>
      </c>
      <c r="C149" s="278"/>
    </row>
    <row r="150" spans="1:9" ht="12" customHeight="1">
      <c r="A150" s="15" t="s">
        <v>304</v>
      </c>
      <c r="B150" s="9" t="s">
        <v>473</v>
      </c>
      <c r="C150" s="278"/>
    </row>
    <row r="151" spans="1:9" ht="12" customHeight="1" thickBot="1">
      <c r="A151" s="15" t="s">
        <v>471</v>
      </c>
      <c r="B151" s="9" t="s">
        <v>474</v>
      </c>
      <c r="C151" s="278"/>
    </row>
    <row r="152" spans="1:9" ht="12" customHeight="1" thickBot="1">
      <c r="A152" s="20" t="s">
        <v>26</v>
      </c>
      <c r="B152" s="129" t="s">
        <v>475</v>
      </c>
      <c r="C152" s="511"/>
    </row>
    <row r="153" spans="1:9" ht="12" customHeight="1" thickBot="1">
      <c r="A153" s="20" t="s">
        <v>27</v>
      </c>
      <c r="B153" s="129" t="s">
        <v>476</v>
      </c>
      <c r="C153" s="511"/>
    </row>
    <row r="154" spans="1:9" ht="15" customHeight="1" thickBot="1">
      <c r="A154" s="20" t="s">
        <v>28</v>
      </c>
      <c r="B154" s="129" t="s">
        <v>478</v>
      </c>
      <c r="C154" s="450">
        <f>+C130+C134+C141+C146+C152+C153</f>
        <v>3288777</v>
      </c>
      <c r="F154" s="451"/>
      <c r="G154" s="452"/>
      <c r="H154" s="452"/>
      <c r="I154" s="452"/>
    </row>
    <row r="155" spans="1:9" s="439" customFormat="1" ht="12.95" customHeight="1" thickBot="1">
      <c r="A155" s="309" t="s">
        <v>29</v>
      </c>
      <c r="B155" s="402" t="s">
        <v>477</v>
      </c>
      <c r="C155" s="450">
        <f>+C129+C154</f>
        <v>173862622</v>
      </c>
    </row>
    <row r="156" spans="1:9" ht="7.5" customHeight="1"/>
    <row r="157" spans="1:9">
      <c r="A157" s="601" t="s">
        <v>376</v>
      </c>
      <c r="B157" s="601"/>
      <c r="C157" s="601"/>
    </row>
    <row r="158" spans="1:9" ht="15" customHeight="1" thickBot="1">
      <c r="A158" s="599" t="s">
        <v>155</v>
      </c>
      <c r="B158" s="599"/>
      <c r="C158" s="321" t="str">
        <f>C91</f>
        <v>Forintban!</v>
      </c>
    </row>
    <row r="159" spans="1:9" ht="13.5" customHeight="1" thickBot="1">
      <c r="A159" s="20">
        <v>1</v>
      </c>
      <c r="B159" s="27" t="s">
        <v>479</v>
      </c>
      <c r="C159" s="311">
        <f>+C63-C129</f>
        <v>-57051418</v>
      </c>
      <c r="D159" s="453"/>
    </row>
    <row r="160" spans="1:9" ht="27.75" customHeight="1" thickBot="1">
      <c r="A160" s="20" t="s">
        <v>20</v>
      </c>
      <c r="B160" s="27" t="s">
        <v>485</v>
      </c>
      <c r="C160" s="311">
        <f>+C87-C154</f>
        <v>57051418</v>
      </c>
    </row>
  </sheetData>
  <mergeCells count="6">
    <mergeCell ref="A158:B158"/>
    <mergeCell ref="A1:C1"/>
    <mergeCell ref="A2:B2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Pogány Községi Önkormányzat
2018. ÉVI KÖLTSÉGVETÉS
KÖTELEZŐ FELADATAINAK MÉRLEGE &amp;R&amp;"Times New Roman CE,Félkövér dőlt"&amp;11 1.2. melléklet a 4/2018. (III.26.) önkormányzati rendelethez</oddHeader>
  </headerFooter>
  <rowBreaks count="1" manualBreakCount="1">
    <brk id="89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D30" sqref="D30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8" t="s">
        <v>7</v>
      </c>
      <c r="C1" s="658"/>
      <c r="D1" s="658"/>
    </row>
    <row r="2" spans="1:4" s="77" customFormat="1" ht="16.5" thickBot="1">
      <c r="A2" s="76"/>
      <c r="B2" s="394"/>
      <c r="D2" s="45" t="str">
        <f>'2. sz tájékoztató t'!I2</f>
        <v>Forintban!</v>
      </c>
    </row>
    <row r="3" spans="1:4" s="79" customFormat="1" ht="48" customHeight="1" thickBot="1">
      <c r="A3" s="78" t="s">
        <v>17</v>
      </c>
      <c r="B3" s="202" t="s">
        <v>18</v>
      </c>
      <c r="C3" s="202" t="s">
        <v>72</v>
      </c>
      <c r="D3" s="203" t="s">
        <v>73</v>
      </c>
    </row>
    <row r="4" spans="1:4" s="79" customFormat="1" ht="14.1" customHeight="1" thickBot="1">
      <c r="A4" s="36" t="s">
        <v>498</v>
      </c>
      <c r="B4" s="205" t="s">
        <v>499</v>
      </c>
      <c r="C4" s="205" t="s">
        <v>500</v>
      </c>
      <c r="D4" s="206" t="s">
        <v>502</v>
      </c>
    </row>
    <row r="5" spans="1:4" ht="18" customHeight="1">
      <c r="A5" s="139" t="s">
        <v>19</v>
      </c>
      <c r="B5" s="207" t="s">
        <v>168</v>
      </c>
      <c r="C5" s="137"/>
      <c r="D5" s="80"/>
    </row>
    <row r="6" spans="1:4" ht="18" customHeight="1">
      <c r="A6" s="81" t="s">
        <v>20</v>
      </c>
      <c r="B6" s="208" t="s">
        <v>169</v>
      </c>
      <c r="C6" s="138"/>
      <c r="D6" s="83"/>
    </row>
    <row r="7" spans="1:4" ht="18" customHeight="1">
      <c r="A7" s="81" t="s">
        <v>21</v>
      </c>
      <c r="B7" s="208" t="s">
        <v>121</v>
      </c>
      <c r="C7" s="138"/>
      <c r="D7" s="83"/>
    </row>
    <row r="8" spans="1:4" ht="18" customHeight="1">
      <c r="A8" s="81" t="s">
        <v>22</v>
      </c>
      <c r="B8" s="208" t="s">
        <v>122</v>
      </c>
      <c r="C8" s="138"/>
      <c r="D8" s="83"/>
    </row>
    <row r="9" spans="1:4" ht="18" customHeight="1">
      <c r="A9" s="81" t="s">
        <v>23</v>
      </c>
      <c r="B9" s="208" t="s">
        <v>161</v>
      </c>
      <c r="C9" s="138"/>
      <c r="D9" s="83"/>
    </row>
    <row r="10" spans="1:4" ht="18" customHeight="1">
      <c r="A10" s="81" t="s">
        <v>24</v>
      </c>
      <c r="B10" s="208" t="s">
        <v>162</v>
      </c>
      <c r="C10" s="138"/>
      <c r="D10" s="83"/>
    </row>
    <row r="11" spans="1:4" ht="18" customHeight="1">
      <c r="A11" s="81" t="s">
        <v>25</v>
      </c>
      <c r="B11" s="209" t="s">
        <v>163</v>
      </c>
      <c r="C11" s="138"/>
      <c r="D11" s="83"/>
    </row>
    <row r="12" spans="1:4" ht="18" customHeight="1">
      <c r="A12" s="81" t="s">
        <v>27</v>
      </c>
      <c r="B12" s="209" t="s">
        <v>164</v>
      </c>
      <c r="C12" s="138"/>
      <c r="D12" s="83"/>
    </row>
    <row r="13" spans="1:4" ht="18" customHeight="1">
      <c r="A13" s="81" t="s">
        <v>28</v>
      </c>
      <c r="B13" s="209" t="s">
        <v>165</v>
      </c>
      <c r="C13" s="138"/>
      <c r="D13" s="83"/>
    </row>
    <row r="14" spans="1:4" ht="18" customHeight="1">
      <c r="A14" s="81" t="s">
        <v>29</v>
      </c>
      <c r="B14" s="209" t="s">
        <v>166</v>
      </c>
      <c r="C14" s="138"/>
      <c r="D14" s="83"/>
    </row>
    <row r="15" spans="1:4" ht="22.5" customHeight="1">
      <c r="A15" s="81" t="s">
        <v>30</v>
      </c>
      <c r="B15" s="209" t="s">
        <v>167</v>
      </c>
      <c r="C15" s="138"/>
      <c r="D15" s="83"/>
    </row>
    <row r="16" spans="1:4" ht="18" customHeight="1">
      <c r="A16" s="81" t="s">
        <v>31</v>
      </c>
      <c r="B16" s="208" t="s">
        <v>123</v>
      </c>
      <c r="C16" s="138"/>
      <c r="D16" s="83"/>
    </row>
    <row r="17" spans="1:4" ht="18" customHeight="1">
      <c r="A17" s="81" t="s">
        <v>32</v>
      </c>
      <c r="B17" s="208" t="s">
        <v>9</v>
      </c>
      <c r="C17" s="138"/>
      <c r="D17" s="83"/>
    </row>
    <row r="18" spans="1:4" ht="18" customHeight="1">
      <c r="A18" s="81" t="s">
        <v>33</v>
      </c>
      <c r="B18" s="208" t="s">
        <v>8</v>
      </c>
      <c r="C18" s="138"/>
      <c r="D18" s="83"/>
    </row>
    <row r="19" spans="1:4" ht="18" customHeight="1">
      <c r="A19" s="81" t="s">
        <v>34</v>
      </c>
      <c r="B19" s="208" t="s">
        <v>124</v>
      </c>
      <c r="C19" s="138"/>
      <c r="D19" s="83"/>
    </row>
    <row r="20" spans="1:4" ht="18" customHeight="1">
      <c r="A20" s="81" t="s">
        <v>35</v>
      </c>
      <c r="B20" s="208" t="s">
        <v>125</v>
      </c>
      <c r="C20" s="138"/>
      <c r="D20" s="83"/>
    </row>
    <row r="21" spans="1:4" ht="18" customHeight="1">
      <c r="A21" s="81" t="s">
        <v>36</v>
      </c>
      <c r="B21" s="128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0" t="s">
        <v>44</v>
      </c>
      <c r="B29" s="85"/>
      <c r="C29" s="86"/>
      <c r="D29" s="87"/>
    </row>
    <row r="30" spans="1:4" ht="18" customHeight="1" thickBot="1">
      <c r="A30" s="37" t="s">
        <v>45</v>
      </c>
      <c r="B30" s="213" t="s">
        <v>54</v>
      </c>
      <c r="C30" s="214">
        <f>+C5+C6+C7+C8+C9+C16+C17+C18+C19+C20+C21+C22+C23+C24+C25+C26+C27+C28+C29</f>
        <v>0</v>
      </c>
      <c r="D30" s="215">
        <f>+D5+D6+D7+D8+D9+D16+D17+D18+D19+D20+D21+D22+D23+D24+D25+D26+D27+D28+D29</f>
        <v>0</v>
      </c>
    </row>
    <row r="31" spans="1:4" ht="8.25" customHeight="1">
      <c r="A31" s="88"/>
      <c r="B31" s="657"/>
      <c r="C31" s="657"/>
      <c r="D31" s="657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="175" zoomScaleNormal="175" workbookViewId="0">
      <selection activeCell="D14" sqref="D14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62" t="str">
        <f>+CONCATENATE("Előirányzat-felhasználási terv",CHAR(10),LEFT(ÖSSZEFÜGGÉSEK!A5,4),". évre")</f>
        <v>Előirányzat-felhasználási terv
2018. évre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</row>
    <row r="2" spans="1:15" ht="16.5" thickBot="1">
      <c r="O2" s="4" t="str">
        <f>'3. sz tájékoztató t.'!D2</f>
        <v>Forintban!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59" t="s">
        <v>57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1"/>
    </row>
    <row r="5" spans="1:15" s="107" customFormat="1" ht="22.5">
      <c r="A5" s="108" t="s">
        <v>20</v>
      </c>
      <c r="B5" s="504" t="s">
        <v>377</v>
      </c>
      <c r="C5" s="575">
        <v>6917670</v>
      </c>
      <c r="D5" s="575">
        <v>4355241</v>
      </c>
      <c r="E5" s="575">
        <v>4355241</v>
      </c>
      <c r="F5" s="575">
        <v>4355241</v>
      </c>
      <c r="G5" s="575">
        <v>4355241</v>
      </c>
      <c r="H5" s="575">
        <v>4355241</v>
      </c>
      <c r="I5" s="575">
        <v>4355241</v>
      </c>
      <c r="J5" s="575">
        <v>4355241</v>
      </c>
      <c r="K5" s="575">
        <v>4355241</v>
      </c>
      <c r="L5" s="575">
        <v>4355241</v>
      </c>
      <c r="M5" s="575">
        <v>4355241</v>
      </c>
      <c r="N5" s="575">
        <v>4355241</v>
      </c>
      <c r="O5" s="109">
        <f t="shared" ref="O5:O25" si="0">SUM(C5:N5)</f>
        <v>54825321</v>
      </c>
    </row>
    <row r="6" spans="1:15" s="112" customFormat="1" ht="22.5">
      <c r="A6" s="110" t="s">
        <v>21</v>
      </c>
      <c r="B6" s="301" t="s">
        <v>424</v>
      </c>
      <c r="C6" s="576">
        <v>1443000</v>
      </c>
      <c r="D6" s="576">
        <v>1443000</v>
      </c>
      <c r="E6" s="576">
        <v>1443000</v>
      </c>
      <c r="F6" s="576"/>
      <c r="G6" s="576"/>
      <c r="H6" s="576"/>
      <c r="I6" s="576"/>
      <c r="J6" s="576"/>
      <c r="K6" s="576"/>
      <c r="L6" s="576"/>
      <c r="M6" s="576"/>
      <c r="N6" s="576"/>
      <c r="O6" s="111">
        <f t="shared" si="0"/>
        <v>4329000</v>
      </c>
    </row>
    <row r="7" spans="1:15" s="112" customFormat="1" ht="22.5">
      <c r="A7" s="110" t="s">
        <v>22</v>
      </c>
      <c r="B7" s="300" t="s">
        <v>425</v>
      </c>
      <c r="C7" s="577"/>
      <c r="D7" s="577"/>
      <c r="E7" s="577"/>
      <c r="F7" s="577">
        <v>13863406</v>
      </c>
      <c r="G7" s="577"/>
      <c r="H7" s="577"/>
      <c r="I7" s="577"/>
      <c r="J7" s="577"/>
      <c r="K7" s="577"/>
      <c r="L7" s="577"/>
      <c r="M7" s="577"/>
      <c r="N7" s="577"/>
      <c r="O7" s="113">
        <f t="shared" si="0"/>
        <v>13863406</v>
      </c>
    </row>
    <row r="8" spans="1:15" s="112" customFormat="1" ht="14.1" customHeight="1">
      <c r="A8" s="110" t="s">
        <v>23</v>
      </c>
      <c r="B8" s="299" t="s">
        <v>175</v>
      </c>
      <c r="C8" s="576">
        <v>564000</v>
      </c>
      <c r="D8" s="576"/>
      <c r="E8" s="576">
        <v>10750000</v>
      </c>
      <c r="F8" s="576">
        <v>550000</v>
      </c>
      <c r="G8" s="576">
        <v>550000</v>
      </c>
      <c r="H8" s="576">
        <v>450000</v>
      </c>
      <c r="I8" s="576">
        <v>300000</v>
      </c>
      <c r="J8" s="576">
        <v>600000</v>
      </c>
      <c r="K8" s="576">
        <v>14900000</v>
      </c>
      <c r="L8" s="576">
        <v>1400000</v>
      </c>
      <c r="M8" s="576">
        <v>350000</v>
      </c>
      <c r="N8" s="576">
        <v>150000</v>
      </c>
      <c r="O8" s="111">
        <f t="shared" si="0"/>
        <v>30564000</v>
      </c>
    </row>
    <row r="9" spans="1:15" s="112" customFormat="1" ht="14.1" customHeight="1">
      <c r="A9" s="110" t="s">
        <v>24</v>
      </c>
      <c r="B9" s="299" t="s">
        <v>426</v>
      </c>
      <c r="C9" s="576"/>
      <c r="D9" s="576"/>
      <c r="E9" s="576"/>
      <c r="F9" s="576">
        <v>1500000</v>
      </c>
      <c r="G9" s="576">
        <v>700000</v>
      </c>
      <c r="H9" s="576">
        <v>250000</v>
      </c>
      <c r="I9" s="576">
        <v>1366000</v>
      </c>
      <c r="J9" s="576">
        <v>1000000</v>
      </c>
      <c r="K9" s="576">
        <v>785000</v>
      </c>
      <c r="L9" s="576">
        <v>350000</v>
      </c>
      <c r="M9" s="576">
        <v>480000</v>
      </c>
      <c r="N9" s="576">
        <v>1483000</v>
      </c>
      <c r="O9" s="111">
        <f t="shared" si="0"/>
        <v>7914000</v>
      </c>
    </row>
    <row r="10" spans="1:15" s="112" customFormat="1" ht="14.1" customHeight="1">
      <c r="A10" s="110" t="s">
        <v>25</v>
      </c>
      <c r="B10" s="299" t="s">
        <v>10</v>
      </c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111">
        <f t="shared" si="0"/>
        <v>0</v>
      </c>
    </row>
    <row r="11" spans="1:15" s="112" customFormat="1" ht="14.1" customHeight="1">
      <c r="A11" s="110" t="s">
        <v>26</v>
      </c>
      <c r="B11" s="299" t="s">
        <v>379</v>
      </c>
      <c r="C11" s="576">
        <v>8900</v>
      </c>
      <c r="D11" s="576">
        <v>8900</v>
      </c>
      <c r="E11" s="576">
        <v>8900</v>
      </c>
      <c r="F11" s="576"/>
      <c r="G11" s="576"/>
      <c r="H11" s="576"/>
      <c r="I11" s="576"/>
      <c r="J11" s="576"/>
      <c r="K11" s="576"/>
      <c r="L11" s="576"/>
      <c r="M11" s="576"/>
      <c r="N11" s="576"/>
      <c r="O11" s="111">
        <f t="shared" si="0"/>
        <v>26700</v>
      </c>
    </row>
    <row r="12" spans="1:15" s="112" customFormat="1" ht="22.5">
      <c r="A12" s="110" t="s">
        <v>27</v>
      </c>
      <c r="B12" s="301" t="s">
        <v>412</v>
      </c>
      <c r="C12" s="576">
        <v>600000</v>
      </c>
      <c r="D12" s="576">
        <v>700000</v>
      </c>
      <c r="E12" s="576"/>
      <c r="F12" s="576"/>
      <c r="G12" s="576"/>
      <c r="H12" s="576">
        <v>700000</v>
      </c>
      <c r="I12" s="576"/>
      <c r="J12" s="576"/>
      <c r="K12" s="576"/>
      <c r="L12" s="576"/>
      <c r="M12" s="576"/>
      <c r="N12" s="576"/>
      <c r="O12" s="111">
        <f t="shared" si="0"/>
        <v>2000000</v>
      </c>
    </row>
    <row r="13" spans="1:15" s="112" customFormat="1" ht="14.1" customHeight="1" thickBot="1">
      <c r="A13" s="110" t="s">
        <v>28</v>
      </c>
      <c r="B13" s="299" t="s">
        <v>11</v>
      </c>
      <c r="C13" s="576">
        <v>5500000</v>
      </c>
      <c r="D13" s="576">
        <v>13710051</v>
      </c>
      <c r="E13" s="576">
        <v>13710048</v>
      </c>
      <c r="F13" s="576">
        <v>13710048</v>
      </c>
      <c r="G13" s="576">
        <v>13710048</v>
      </c>
      <c r="H13" s="576"/>
      <c r="I13" s="576"/>
      <c r="J13" s="576"/>
      <c r="K13" s="576"/>
      <c r="L13" s="576"/>
      <c r="M13" s="576"/>
      <c r="N13" s="576"/>
      <c r="O13" s="111">
        <f t="shared" si="0"/>
        <v>60340195</v>
      </c>
    </row>
    <row r="14" spans="1:15" s="107" customFormat="1" ht="15.95" customHeight="1" thickBot="1">
      <c r="A14" s="106" t="s">
        <v>29</v>
      </c>
      <c r="B14" s="38" t="s">
        <v>110</v>
      </c>
      <c r="C14" s="578">
        <f t="shared" ref="C14:N14" si="1">SUM(C5:C13)</f>
        <v>15033570</v>
      </c>
      <c r="D14" s="578">
        <f t="shared" si="1"/>
        <v>20217192</v>
      </c>
      <c r="E14" s="578">
        <f t="shared" si="1"/>
        <v>30267189</v>
      </c>
      <c r="F14" s="578">
        <f t="shared" si="1"/>
        <v>33978695</v>
      </c>
      <c r="G14" s="578">
        <f t="shared" si="1"/>
        <v>19315289</v>
      </c>
      <c r="H14" s="578">
        <f t="shared" si="1"/>
        <v>5755241</v>
      </c>
      <c r="I14" s="578">
        <f t="shared" si="1"/>
        <v>6021241</v>
      </c>
      <c r="J14" s="578">
        <f t="shared" si="1"/>
        <v>5955241</v>
      </c>
      <c r="K14" s="578">
        <f t="shared" si="1"/>
        <v>20040241</v>
      </c>
      <c r="L14" s="578">
        <f t="shared" si="1"/>
        <v>6105241</v>
      </c>
      <c r="M14" s="578">
        <f t="shared" si="1"/>
        <v>5185241</v>
      </c>
      <c r="N14" s="578">
        <f t="shared" si="1"/>
        <v>5988241</v>
      </c>
      <c r="O14" s="114">
        <f>SUM(C14:N14)</f>
        <v>173862622</v>
      </c>
    </row>
    <row r="15" spans="1:15" s="107" customFormat="1" ht="15" customHeight="1" thickBot="1">
      <c r="A15" s="106" t="s">
        <v>30</v>
      </c>
      <c r="B15" s="659" t="s">
        <v>58</v>
      </c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  <c r="O15" s="661"/>
    </row>
    <row r="16" spans="1:15" s="112" customFormat="1" ht="14.1" customHeight="1">
      <c r="A16" s="115" t="s">
        <v>31</v>
      </c>
      <c r="B16" s="302" t="s">
        <v>63</v>
      </c>
      <c r="C16" s="577">
        <v>3500000</v>
      </c>
      <c r="D16" s="577">
        <v>3500000</v>
      </c>
      <c r="E16" s="577">
        <v>3500000</v>
      </c>
      <c r="F16" s="577">
        <v>3750000</v>
      </c>
      <c r="G16" s="577">
        <v>3320000</v>
      </c>
      <c r="H16" s="577">
        <v>3125000</v>
      </c>
      <c r="I16" s="577">
        <v>3500000</v>
      </c>
      <c r="J16" s="577">
        <v>3321000</v>
      </c>
      <c r="K16" s="577">
        <v>3554000</v>
      </c>
      <c r="L16" s="577">
        <v>3050000</v>
      </c>
      <c r="M16" s="577">
        <v>3320500</v>
      </c>
      <c r="N16" s="577">
        <v>3853820</v>
      </c>
      <c r="O16" s="113">
        <f t="shared" si="0"/>
        <v>41294320</v>
      </c>
    </row>
    <row r="17" spans="1:15" s="112" customFormat="1" ht="27" customHeight="1">
      <c r="A17" s="110" t="s">
        <v>32</v>
      </c>
      <c r="B17" s="301" t="s">
        <v>184</v>
      </c>
      <c r="C17" s="576">
        <v>625000</v>
      </c>
      <c r="D17" s="576">
        <v>625000</v>
      </c>
      <c r="E17" s="576">
        <v>625000</v>
      </c>
      <c r="F17" s="576">
        <v>686000</v>
      </c>
      <c r="G17" s="576">
        <v>610000</v>
      </c>
      <c r="H17" s="576">
        <v>605235</v>
      </c>
      <c r="I17" s="576">
        <v>658500</v>
      </c>
      <c r="J17" s="576">
        <v>687000</v>
      </c>
      <c r="K17" s="576">
        <v>688500</v>
      </c>
      <c r="L17" s="576">
        <v>615000</v>
      </c>
      <c r="M17" s="576">
        <v>687500</v>
      </c>
      <c r="N17" s="576">
        <v>1121709</v>
      </c>
      <c r="O17" s="111">
        <f t="shared" si="0"/>
        <v>8234444</v>
      </c>
    </row>
    <row r="18" spans="1:15" s="112" customFormat="1" ht="14.1" customHeight="1">
      <c r="A18" s="110" t="s">
        <v>33</v>
      </c>
      <c r="B18" s="299" t="s">
        <v>141</v>
      </c>
      <c r="C18" s="576">
        <v>2000000</v>
      </c>
      <c r="D18" s="576">
        <v>1500000</v>
      </c>
      <c r="E18" s="576">
        <v>750000</v>
      </c>
      <c r="F18" s="576">
        <v>6522000</v>
      </c>
      <c r="G18" s="576">
        <v>8000000</v>
      </c>
      <c r="H18" s="576">
        <v>4500000</v>
      </c>
      <c r="I18" s="576">
        <v>4500000</v>
      </c>
      <c r="J18" s="576">
        <v>4500000</v>
      </c>
      <c r="K18" s="576">
        <v>4500000</v>
      </c>
      <c r="L18" s="576">
        <v>1500000</v>
      </c>
      <c r="M18" s="576">
        <v>2500000</v>
      </c>
      <c r="N18" s="576">
        <v>3415983</v>
      </c>
      <c r="O18" s="111">
        <f t="shared" si="0"/>
        <v>44187983</v>
      </c>
    </row>
    <row r="19" spans="1:15" s="112" customFormat="1" ht="14.1" customHeight="1">
      <c r="A19" s="110" t="s">
        <v>34</v>
      </c>
      <c r="B19" s="299" t="s">
        <v>185</v>
      </c>
      <c r="C19" s="576">
        <v>290000</v>
      </c>
      <c r="D19" s="576">
        <v>290000</v>
      </c>
      <c r="E19" s="576">
        <v>350000</v>
      </c>
      <c r="F19" s="576">
        <v>290000</v>
      </c>
      <c r="G19" s="576">
        <v>300000</v>
      </c>
      <c r="H19" s="576">
        <v>250000</v>
      </c>
      <c r="I19" s="576">
        <v>250000</v>
      </c>
      <c r="J19" s="576">
        <v>250000</v>
      </c>
      <c r="K19" s="576">
        <v>170000</v>
      </c>
      <c r="L19" s="576">
        <v>120000</v>
      </c>
      <c r="M19" s="576">
        <v>150000</v>
      </c>
      <c r="N19" s="576">
        <v>790000</v>
      </c>
      <c r="O19" s="111">
        <f t="shared" si="0"/>
        <v>3500000</v>
      </c>
    </row>
    <row r="20" spans="1:15" s="112" customFormat="1" ht="14.1" customHeight="1">
      <c r="A20" s="110" t="s">
        <v>35</v>
      </c>
      <c r="B20" s="299" t="s">
        <v>12</v>
      </c>
      <c r="C20" s="576"/>
      <c r="D20" s="576"/>
      <c r="E20" s="576">
        <v>450000</v>
      </c>
      <c r="F20" s="576">
        <v>1250000</v>
      </c>
      <c r="G20" s="576">
        <v>1250000</v>
      </c>
      <c r="H20" s="576">
        <v>780000</v>
      </c>
      <c r="I20" s="576">
        <v>855000</v>
      </c>
      <c r="J20" s="576">
        <v>1900000</v>
      </c>
      <c r="K20" s="576">
        <v>250000</v>
      </c>
      <c r="L20" s="576">
        <v>250000</v>
      </c>
      <c r="M20" s="576">
        <v>1800000</v>
      </c>
      <c r="N20" s="576">
        <v>1757838</v>
      </c>
      <c r="O20" s="111">
        <f t="shared" si="0"/>
        <v>10542838</v>
      </c>
    </row>
    <row r="21" spans="1:15" s="112" customFormat="1" ht="14.1" customHeight="1">
      <c r="A21" s="110" t="s">
        <v>36</v>
      </c>
      <c r="B21" s="299" t="s">
        <v>232</v>
      </c>
      <c r="C21" s="576">
        <v>200000</v>
      </c>
      <c r="D21" s="576">
        <v>500000</v>
      </c>
      <c r="E21" s="576"/>
      <c r="F21" s="576">
        <v>6000000</v>
      </c>
      <c r="G21" s="576"/>
      <c r="H21" s="576"/>
      <c r="I21" s="576"/>
      <c r="J21" s="576">
        <v>5752300</v>
      </c>
      <c r="K21" s="576">
        <v>4589830</v>
      </c>
      <c r="L21" s="576"/>
      <c r="M21" s="576"/>
      <c r="N21" s="576"/>
      <c r="O21" s="111">
        <f t="shared" si="0"/>
        <v>17042130</v>
      </c>
    </row>
    <row r="22" spans="1:15" s="112" customFormat="1">
      <c r="A22" s="110" t="s">
        <v>37</v>
      </c>
      <c r="B22" s="301" t="s">
        <v>188</v>
      </c>
      <c r="C22" s="576"/>
      <c r="D22" s="576"/>
      <c r="E22" s="576"/>
      <c r="F22" s="576"/>
      <c r="G22" s="576"/>
      <c r="H22" s="576">
        <v>11500000</v>
      </c>
      <c r="I22" s="576"/>
      <c r="J22" s="576">
        <v>16415000</v>
      </c>
      <c r="K22" s="576"/>
      <c r="L22" s="576"/>
      <c r="M22" s="576"/>
      <c r="N22" s="576"/>
      <c r="O22" s="111">
        <f t="shared" si="0"/>
        <v>27915000</v>
      </c>
    </row>
    <row r="23" spans="1:15" s="112" customFormat="1" ht="14.1" customHeight="1">
      <c r="A23" s="110" t="s">
        <v>38</v>
      </c>
      <c r="B23" s="299" t="s">
        <v>234</v>
      </c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111">
        <f t="shared" si="0"/>
        <v>0</v>
      </c>
    </row>
    <row r="24" spans="1:15" s="112" customFormat="1" ht="14.1" customHeight="1" thickBot="1">
      <c r="A24" s="110" t="s">
        <v>39</v>
      </c>
      <c r="B24" s="299" t="s">
        <v>13</v>
      </c>
      <c r="C24" s="576">
        <v>1888777</v>
      </c>
      <c r="D24" s="576"/>
      <c r="E24" s="576">
        <v>350000</v>
      </c>
      <c r="F24" s="576"/>
      <c r="G24" s="576"/>
      <c r="H24" s="576">
        <v>350000</v>
      </c>
      <c r="I24" s="576"/>
      <c r="J24" s="576"/>
      <c r="K24" s="576">
        <v>350000</v>
      </c>
      <c r="L24" s="576"/>
      <c r="M24" s="576"/>
      <c r="N24" s="576">
        <v>350000</v>
      </c>
      <c r="O24" s="111">
        <f t="shared" si="0"/>
        <v>3288777</v>
      </c>
    </row>
    <row r="25" spans="1:15" s="107" customFormat="1" ht="15.95" customHeight="1" thickBot="1">
      <c r="A25" s="116" t="s">
        <v>40</v>
      </c>
      <c r="B25" s="38" t="s">
        <v>111</v>
      </c>
      <c r="C25" s="578">
        <f t="shared" ref="C25:N25" si="2">SUM(C16:C24)</f>
        <v>8503777</v>
      </c>
      <c r="D25" s="578">
        <f t="shared" si="2"/>
        <v>6415000</v>
      </c>
      <c r="E25" s="578">
        <f t="shared" si="2"/>
        <v>6025000</v>
      </c>
      <c r="F25" s="578">
        <f t="shared" si="2"/>
        <v>18498000</v>
      </c>
      <c r="G25" s="578">
        <f t="shared" si="2"/>
        <v>13480000</v>
      </c>
      <c r="H25" s="578">
        <f t="shared" si="2"/>
        <v>21110235</v>
      </c>
      <c r="I25" s="578">
        <f t="shared" si="2"/>
        <v>9763500</v>
      </c>
      <c r="J25" s="578">
        <f t="shared" si="2"/>
        <v>32825300</v>
      </c>
      <c r="K25" s="578">
        <f t="shared" si="2"/>
        <v>14102330</v>
      </c>
      <c r="L25" s="578">
        <f t="shared" si="2"/>
        <v>5535000</v>
      </c>
      <c r="M25" s="578">
        <f t="shared" si="2"/>
        <v>8458000</v>
      </c>
      <c r="N25" s="578">
        <f t="shared" si="2"/>
        <v>11289350</v>
      </c>
      <c r="O25" s="114">
        <f t="shared" si="0"/>
        <v>156005492</v>
      </c>
    </row>
    <row r="26" spans="1:15" ht="16.5" thickBot="1">
      <c r="A26" s="116" t="s">
        <v>41</v>
      </c>
      <c r="B26" s="303" t="s">
        <v>112</v>
      </c>
      <c r="C26" s="579">
        <f t="shared" ref="C26:O26" si="3">C14-C25</f>
        <v>6529793</v>
      </c>
      <c r="D26" s="579">
        <f t="shared" si="3"/>
        <v>13802192</v>
      </c>
      <c r="E26" s="579">
        <f t="shared" si="3"/>
        <v>24242189</v>
      </c>
      <c r="F26" s="579">
        <f t="shared" si="3"/>
        <v>15480695</v>
      </c>
      <c r="G26" s="579">
        <f t="shared" si="3"/>
        <v>5835289</v>
      </c>
      <c r="H26" s="579">
        <f t="shared" si="3"/>
        <v>-15354994</v>
      </c>
      <c r="I26" s="579">
        <f t="shared" si="3"/>
        <v>-3742259</v>
      </c>
      <c r="J26" s="579">
        <f t="shared" si="3"/>
        <v>-26870059</v>
      </c>
      <c r="K26" s="579">
        <f t="shared" si="3"/>
        <v>5937911</v>
      </c>
      <c r="L26" s="579">
        <f t="shared" si="3"/>
        <v>570241</v>
      </c>
      <c r="M26" s="579">
        <f t="shared" si="3"/>
        <v>-3272759</v>
      </c>
      <c r="N26" s="579">
        <f t="shared" si="3"/>
        <v>-5301109</v>
      </c>
      <c r="O26" s="117">
        <f t="shared" si="3"/>
        <v>17857130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6" sqref="B6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64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64"/>
    </row>
    <row r="2" spans="1:3" ht="22.5" customHeight="1" thickBot="1">
      <c r="A2" s="397"/>
      <c r="B2" s="398" t="s">
        <v>14</v>
      </c>
    </row>
    <row r="3" spans="1:3" s="49" customFormat="1" ht="24" customHeight="1" thickBot="1">
      <c r="A3" s="305" t="s">
        <v>53</v>
      </c>
      <c r="B3" s="396" t="str">
        <f>+CONCATENATE(LEFT(ÖSSZEFÜGGÉSEK!A5,4),". évi támogatás összesen")</f>
        <v>2018. évi támogatás összesen</v>
      </c>
    </row>
    <row r="4" spans="1:3" s="50" customFormat="1" ht="13.5" thickBot="1">
      <c r="A4" s="194" t="s">
        <v>498</v>
      </c>
      <c r="B4" s="195" t="s">
        <v>499</v>
      </c>
    </row>
    <row r="5" spans="1:3">
      <c r="A5" s="671" t="s">
        <v>613</v>
      </c>
      <c r="B5" s="429">
        <v>5000000</v>
      </c>
    </row>
    <row r="6" spans="1:3" ht="12.75" customHeight="1">
      <c r="A6" s="122"/>
      <c r="B6" s="429"/>
    </row>
    <row r="7" spans="1:3">
      <c r="A7" s="122"/>
      <c r="B7" s="429"/>
    </row>
    <row r="8" spans="1:3">
      <c r="A8" s="122"/>
      <c r="B8" s="429"/>
    </row>
    <row r="9" spans="1:3">
      <c r="A9" s="122"/>
      <c r="B9" s="429"/>
    </row>
    <row r="10" spans="1:3">
      <c r="A10" s="122"/>
      <c r="B10" s="429"/>
    </row>
    <row r="11" spans="1:3">
      <c r="A11" s="122"/>
      <c r="B11" s="429"/>
    </row>
    <row r="12" spans="1:3">
      <c r="A12" s="122"/>
      <c r="B12" s="429"/>
    </row>
    <row r="13" spans="1:3">
      <c r="A13" s="122"/>
      <c r="B13" s="429"/>
      <c r="C13" s="665" t="s">
        <v>534</v>
      </c>
    </row>
    <row r="14" spans="1:3">
      <c r="A14" s="122"/>
      <c r="B14" s="429"/>
      <c r="C14" s="665"/>
    </row>
    <row r="15" spans="1:3">
      <c r="A15" s="122"/>
      <c r="B15" s="429"/>
      <c r="C15" s="665"/>
    </row>
    <row r="16" spans="1:3">
      <c r="A16" s="122"/>
      <c r="B16" s="429"/>
      <c r="C16" s="665"/>
    </row>
    <row r="17" spans="1:3">
      <c r="A17" s="122"/>
      <c r="B17" s="429"/>
      <c r="C17" s="665"/>
    </row>
    <row r="18" spans="1:3">
      <c r="A18" s="122"/>
      <c r="B18" s="429"/>
      <c r="C18" s="665"/>
    </row>
    <row r="19" spans="1:3">
      <c r="A19" s="122"/>
      <c r="B19" s="429"/>
      <c r="C19" s="665"/>
    </row>
    <row r="20" spans="1:3">
      <c r="A20" s="122"/>
      <c r="B20" s="429"/>
      <c r="C20" s="665"/>
    </row>
    <row r="21" spans="1:3">
      <c r="A21" s="122"/>
      <c r="B21" s="429"/>
      <c r="C21" s="665"/>
    </row>
    <row r="22" spans="1:3">
      <c r="A22" s="122"/>
      <c r="B22" s="429"/>
      <c r="C22" s="665"/>
    </row>
    <row r="23" spans="1:3">
      <c r="A23" s="122"/>
      <c r="B23" s="429"/>
      <c r="C23" s="665"/>
    </row>
    <row r="24" spans="1:3" ht="13.5" thickBot="1">
      <c r="A24" s="123"/>
      <c r="B24" s="429"/>
      <c r="C24" s="665"/>
    </row>
    <row r="25" spans="1:3" s="52" customFormat="1" ht="19.5" customHeight="1" thickBot="1">
      <c r="A25" s="35" t="s">
        <v>54</v>
      </c>
      <c r="B25" s="51">
        <f>SUM(B5:B24)</f>
        <v>5000000</v>
      </c>
      <c r="C25" s="665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4"/>
  <sheetViews>
    <sheetView topLeftCell="A4" zoomScale="145" zoomScaleNormal="145" workbookViewId="0">
      <selection activeCell="D13" sqref="D13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69" t="str">
        <f>+CONCATENATE("K I M U T A T Á S",CHAR(10),"a ",LEFT(ÖSSZEFÜGGÉSEK!A5,4),". évben céljelleggel juttatott támogatásokról")</f>
        <v>K I M U T A T Á S
a 2018. évben céljelleggel juttatott támogatásokról</v>
      </c>
      <c r="B1" s="669"/>
      <c r="C1" s="669"/>
      <c r="D1" s="669"/>
    </row>
    <row r="2" spans="1:4" ht="17.25" customHeight="1">
      <c r="A2" s="395"/>
      <c r="B2" s="395"/>
      <c r="C2" s="395"/>
      <c r="D2" s="395"/>
    </row>
    <row r="3" spans="1:4" ht="13.5" thickBot="1">
      <c r="A3" s="216"/>
      <c r="B3" s="216"/>
      <c r="C3" s="666" t="str">
        <f>'4.sz tájékoztató t.'!O2</f>
        <v>Forintban!</v>
      </c>
      <c r="D3" s="666"/>
    </row>
    <row r="4" spans="1:4" ht="42.75" customHeight="1" thickBot="1">
      <c r="A4" s="399" t="s">
        <v>70</v>
      </c>
      <c r="B4" s="400" t="s">
        <v>126</v>
      </c>
      <c r="C4" s="400" t="s">
        <v>127</v>
      </c>
      <c r="D4" s="401" t="s">
        <v>15</v>
      </c>
    </row>
    <row r="5" spans="1:4" ht="15.95" customHeight="1">
      <c r="A5" s="217" t="s">
        <v>19</v>
      </c>
      <c r="B5" s="29" t="s">
        <v>604</v>
      </c>
      <c r="C5" s="29" t="s">
        <v>611</v>
      </c>
      <c r="D5" s="580">
        <v>790000</v>
      </c>
    </row>
    <row r="6" spans="1:4" ht="15.95" customHeight="1">
      <c r="A6" s="218" t="s">
        <v>20</v>
      </c>
      <c r="B6" s="30" t="s">
        <v>605</v>
      </c>
      <c r="C6" s="30" t="s">
        <v>611</v>
      </c>
      <c r="D6" s="581">
        <v>250000</v>
      </c>
    </row>
    <row r="7" spans="1:4" ht="15.95" customHeight="1">
      <c r="A7" s="218" t="s">
        <v>21</v>
      </c>
      <c r="B7" s="30" t="s">
        <v>606</v>
      </c>
      <c r="C7" s="30" t="s">
        <v>611</v>
      </c>
      <c r="D7" s="581">
        <v>250000</v>
      </c>
    </row>
    <row r="8" spans="1:4" ht="15.95" customHeight="1">
      <c r="A8" s="218" t="s">
        <v>22</v>
      </c>
      <c r="B8" s="30" t="s">
        <v>607</v>
      </c>
      <c r="C8" s="30" t="s">
        <v>611</v>
      </c>
      <c r="D8" s="581">
        <v>250000</v>
      </c>
    </row>
    <row r="9" spans="1:4" ht="15.95" customHeight="1">
      <c r="A9" s="218" t="s">
        <v>23</v>
      </c>
      <c r="B9" s="30" t="s">
        <v>610</v>
      </c>
      <c r="C9" s="30" t="s">
        <v>611</v>
      </c>
      <c r="D9" s="581">
        <v>250000</v>
      </c>
    </row>
    <row r="10" spans="1:4" ht="15.95" customHeight="1">
      <c r="A10" s="218" t="s">
        <v>24</v>
      </c>
      <c r="B10" s="30" t="s">
        <v>608</v>
      </c>
      <c r="C10" s="30" t="s">
        <v>611</v>
      </c>
      <c r="D10" s="581">
        <v>1886000</v>
      </c>
    </row>
    <row r="11" spans="1:4" ht="15.95" customHeight="1">
      <c r="A11" s="218" t="s">
        <v>25</v>
      </c>
      <c r="B11" s="30" t="s">
        <v>612</v>
      </c>
      <c r="C11" s="30" t="s">
        <v>611</v>
      </c>
      <c r="D11" s="581">
        <v>250000</v>
      </c>
    </row>
    <row r="12" spans="1:4" ht="15.95" customHeight="1">
      <c r="A12" s="218" t="s">
        <v>30</v>
      </c>
      <c r="B12" s="30" t="s">
        <v>609</v>
      </c>
      <c r="C12" s="30"/>
      <c r="D12" s="581">
        <v>74000</v>
      </c>
    </row>
    <row r="13" spans="1:4" ht="15.95" customHeight="1">
      <c r="A13" s="218" t="s">
        <v>31</v>
      </c>
      <c r="B13" s="670"/>
      <c r="C13" s="670"/>
      <c r="D13" s="581"/>
    </row>
    <row r="14" spans="1:4" ht="15.95" customHeight="1">
      <c r="A14" s="218" t="s">
        <v>32</v>
      </c>
      <c r="B14" s="670"/>
      <c r="C14" s="670"/>
      <c r="D14" s="581"/>
    </row>
    <row r="15" spans="1:4" ht="15.95" customHeight="1">
      <c r="A15" s="218" t="s">
        <v>33</v>
      </c>
      <c r="B15" s="30"/>
      <c r="C15" s="30"/>
      <c r="D15" s="581"/>
    </row>
    <row r="16" spans="1:4" ht="15.95" customHeight="1">
      <c r="A16" s="218" t="s">
        <v>34</v>
      </c>
      <c r="B16" s="30"/>
      <c r="C16" s="30"/>
      <c r="D16" s="581"/>
    </row>
    <row r="17" spans="1:4" ht="15.95" customHeight="1">
      <c r="A17" s="218" t="s">
        <v>35</v>
      </c>
      <c r="B17" s="30"/>
      <c r="C17" s="30"/>
      <c r="D17" s="581"/>
    </row>
    <row r="18" spans="1:4" ht="15.95" customHeight="1">
      <c r="A18" s="218" t="s">
        <v>36</v>
      </c>
      <c r="B18" s="30"/>
      <c r="C18" s="30"/>
      <c r="D18" s="581"/>
    </row>
    <row r="19" spans="1:4" ht="15.95" customHeight="1">
      <c r="A19" s="218" t="s">
        <v>37</v>
      </c>
      <c r="B19" s="30"/>
      <c r="C19" s="30"/>
      <c r="D19" s="581"/>
    </row>
    <row r="20" spans="1:4" ht="15.95" customHeight="1">
      <c r="A20" s="218" t="s">
        <v>38</v>
      </c>
      <c r="B20" s="30"/>
      <c r="C20" s="30"/>
      <c r="D20" s="581"/>
    </row>
    <row r="21" spans="1:4" ht="15.95" customHeight="1">
      <c r="A21" s="218" t="s">
        <v>39</v>
      </c>
      <c r="B21" s="30"/>
      <c r="C21" s="30"/>
      <c r="D21" s="581"/>
    </row>
    <row r="22" spans="1:4" ht="15.95" customHeight="1">
      <c r="A22" s="218" t="s">
        <v>40</v>
      </c>
      <c r="B22" s="30"/>
      <c r="C22" s="30"/>
      <c r="D22" s="581"/>
    </row>
    <row r="23" spans="1:4" ht="15.95" customHeight="1">
      <c r="A23" s="218" t="s">
        <v>41</v>
      </c>
      <c r="B23" s="30"/>
      <c r="C23" s="30"/>
      <c r="D23" s="581"/>
    </row>
    <row r="24" spans="1:4" ht="15.95" customHeight="1">
      <c r="A24" s="218" t="s">
        <v>42</v>
      </c>
      <c r="B24" s="30"/>
      <c r="C24" s="30"/>
      <c r="D24" s="581"/>
    </row>
    <row r="25" spans="1:4" ht="15.95" customHeight="1">
      <c r="A25" s="218" t="s">
        <v>43</v>
      </c>
      <c r="B25" s="30"/>
      <c r="C25" s="30"/>
      <c r="D25" s="581"/>
    </row>
    <row r="26" spans="1:4" ht="15.95" customHeight="1">
      <c r="A26" s="218" t="s">
        <v>44</v>
      </c>
      <c r="B26" s="30"/>
      <c r="C26" s="30"/>
      <c r="D26" s="581"/>
    </row>
    <row r="27" spans="1:4" ht="15.95" customHeight="1">
      <c r="A27" s="218" t="s">
        <v>45</v>
      </c>
      <c r="B27" s="30"/>
      <c r="C27" s="30"/>
      <c r="D27" s="581"/>
    </row>
    <row r="28" spans="1:4" ht="15.95" customHeight="1">
      <c r="A28" s="218" t="s">
        <v>46</v>
      </c>
      <c r="B28" s="30"/>
      <c r="C28" s="30"/>
      <c r="D28" s="581"/>
    </row>
    <row r="29" spans="1:4" ht="15.95" customHeight="1">
      <c r="A29" s="218" t="s">
        <v>47</v>
      </c>
      <c r="B29" s="30"/>
      <c r="C29" s="30"/>
      <c r="D29" s="581"/>
    </row>
    <row r="30" spans="1:4" ht="15.95" customHeight="1">
      <c r="A30" s="218" t="s">
        <v>128</v>
      </c>
      <c r="B30" s="30"/>
      <c r="C30" s="30"/>
      <c r="D30" s="582"/>
    </row>
    <row r="31" spans="1:4" ht="15.95" customHeight="1">
      <c r="A31" s="218" t="s">
        <v>129</v>
      </c>
      <c r="B31" s="30"/>
      <c r="C31" s="30"/>
      <c r="D31" s="582"/>
    </row>
    <row r="32" spans="1:4" ht="15.95" customHeight="1">
      <c r="A32" s="218" t="s">
        <v>130</v>
      </c>
      <c r="B32" s="30"/>
      <c r="C32" s="30"/>
      <c r="D32" s="582"/>
    </row>
    <row r="33" spans="1:4" ht="15.95" customHeight="1" thickBot="1">
      <c r="A33" s="219" t="s">
        <v>131</v>
      </c>
      <c r="B33" s="31"/>
      <c r="C33" s="31"/>
      <c r="D33" s="583"/>
    </row>
    <row r="34" spans="1:4" ht="15.95" customHeight="1" thickBot="1">
      <c r="A34" s="667" t="s">
        <v>54</v>
      </c>
      <c r="B34" s="668"/>
      <c r="C34" s="220"/>
      <c r="D34" s="584">
        <f>SUM(D5:D33)</f>
        <v>4000000</v>
      </c>
    </row>
  </sheetData>
  <mergeCells count="3">
    <mergeCell ref="C3:D3"/>
    <mergeCell ref="A34:B34"/>
    <mergeCell ref="A1:D1"/>
  </mergeCells>
  <phoneticPr fontId="30" type="noConversion"/>
  <conditionalFormatting sqref="D34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9"/>
  <sheetViews>
    <sheetView zoomScale="120" zoomScaleNormal="120" zoomScaleSheetLayoutView="100" workbookViewId="0">
      <selection activeCell="E30" sqref="E30"/>
    </sheetView>
  </sheetViews>
  <sheetFormatPr defaultRowHeight="15.75"/>
  <cols>
    <col min="1" max="1" width="9" style="403" customWidth="1"/>
    <col min="2" max="2" width="66.33203125" style="403" bestFit="1" customWidth="1"/>
    <col min="3" max="3" width="15.5" style="404" customWidth="1"/>
    <col min="4" max="5" width="15.5" style="403" customWidth="1"/>
    <col min="6" max="6" width="9" style="437" customWidth="1"/>
    <col min="7" max="16384" width="9.33203125" style="437"/>
  </cols>
  <sheetData>
    <row r="1" spans="1:5" ht="15.95" customHeight="1">
      <c r="A1" s="598" t="s">
        <v>16</v>
      </c>
      <c r="B1" s="598"/>
      <c r="C1" s="598"/>
      <c r="D1" s="598"/>
      <c r="E1" s="598"/>
    </row>
    <row r="2" spans="1:5" ht="15.95" customHeight="1" thickBot="1">
      <c r="A2" s="599" t="s">
        <v>153</v>
      </c>
      <c r="B2" s="599"/>
      <c r="D2" s="146"/>
      <c r="E2" s="321" t="str">
        <f>'4.sz tájékoztató t.'!O2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2019. évi</v>
      </c>
      <c r="D3" s="428" t="str">
        <f>+CONCATENATE(LEFT(ÖSSZEFÜGGÉSEK!A5,4)+2,". évi")</f>
        <v>2020. évi</v>
      </c>
      <c r="E3" s="166" t="str">
        <f>+CONCATENATE(LEFT(ÖSSZEFÜGGÉSEK!A5,4)+3,". évi")</f>
        <v>2021. évi</v>
      </c>
    </row>
    <row r="4" spans="1:5" s="438" customFormat="1" ht="12" customHeight="1" thickBot="1">
      <c r="A4" s="32" t="s">
        <v>498</v>
      </c>
      <c r="B4" s="33" t="s">
        <v>499</v>
      </c>
      <c r="C4" s="33" t="s">
        <v>500</v>
      </c>
      <c r="D4" s="33" t="s">
        <v>502</v>
      </c>
      <c r="E4" s="472" t="s">
        <v>501</v>
      </c>
    </row>
    <row r="5" spans="1:5" s="439" customFormat="1" ht="12" customHeight="1" thickBot="1">
      <c r="A5" s="20" t="s">
        <v>19</v>
      </c>
      <c r="B5" s="21" t="s">
        <v>538</v>
      </c>
      <c r="C5" s="489">
        <v>54900000</v>
      </c>
      <c r="D5" s="489">
        <v>55000000</v>
      </c>
      <c r="E5" s="489">
        <v>55000000</v>
      </c>
    </row>
    <row r="6" spans="1:5" s="439" customFormat="1" ht="12" customHeight="1" thickBot="1">
      <c r="A6" s="20" t="s">
        <v>20</v>
      </c>
      <c r="B6" s="306" t="s">
        <v>378</v>
      </c>
      <c r="C6" s="489"/>
      <c r="D6" s="489"/>
      <c r="E6" s="490"/>
    </row>
    <row r="7" spans="1:5" s="439" customFormat="1" ht="12" customHeight="1" thickBot="1">
      <c r="A7" s="20" t="s">
        <v>21</v>
      </c>
      <c r="B7" s="21" t="s">
        <v>386</v>
      </c>
      <c r="C7" s="489"/>
      <c r="D7" s="489"/>
      <c r="E7" s="490"/>
    </row>
    <row r="8" spans="1:5" s="439" customFormat="1" ht="12" customHeight="1" thickBot="1">
      <c r="A8" s="20" t="s">
        <v>174</v>
      </c>
      <c r="B8" s="21" t="s">
        <v>601</v>
      </c>
      <c r="C8" s="427">
        <f>SUM(C9:C16)</f>
        <v>30414000</v>
      </c>
      <c r="D8" s="427">
        <f>SUM(D9:D16)</f>
        <v>28950000</v>
      </c>
      <c r="E8" s="471">
        <f>SUM(E9:E16)</f>
        <v>28500000</v>
      </c>
    </row>
    <row r="9" spans="1:5" s="439" customFormat="1" ht="12" customHeight="1">
      <c r="A9" s="15" t="s">
        <v>271</v>
      </c>
      <c r="B9" s="440" t="s">
        <v>562</v>
      </c>
      <c r="C9" s="422">
        <v>4300000</v>
      </c>
      <c r="D9" s="422">
        <v>4300000</v>
      </c>
      <c r="E9" s="422">
        <v>4300000</v>
      </c>
    </row>
    <row r="10" spans="1:5" s="439" customFormat="1" ht="12" customHeight="1">
      <c r="A10" s="14" t="s">
        <v>272</v>
      </c>
      <c r="B10" s="440" t="s">
        <v>589</v>
      </c>
      <c r="C10" s="422">
        <v>3000000</v>
      </c>
      <c r="D10" s="422">
        <v>3000000</v>
      </c>
      <c r="E10" s="422">
        <v>3000000</v>
      </c>
    </row>
    <row r="11" spans="1:5" s="439" customFormat="1" ht="12" customHeight="1">
      <c r="A11" s="14" t="s">
        <v>273</v>
      </c>
      <c r="B11" s="441" t="s">
        <v>563</v>
      </c>
      <c r="C11" s="421">
        <v>950000</v>
      </c>
      <c r="D11" s="421">
        <v>950000</v>
      </c>
      <c r="E11" s="278">
        <v>700000</v>
      </c>
    </row>
    <row r="12" spans="1:5" s="439" customFormat="1" ht="12" customHeight="1">
      <c r="A12" s="14" t="s">
        <v>274</v>
      </c>
      <c r="B12" s="441" t="s">
        <v>564</v>
      </c>
      <c r="C12" s="421">
        <v>14900000</v>
      </c>
      <c r="D12" s="421">
        <v>14900000</v>
      </c>
      <c r="E12" s="278">
        <v>15000000</v>
      </c>
    </row>
    <row r="13" spans="1:5" s="439" customFormat="1" ht="12" customHeight="1">
      <c r="A13" s="14" t="s">
        <v>559</v>
      </c>
      <c r="B13" s="441" t="s">
        <v>565</v>
      </c>
      <c r="C13" s="421">
        <v>2000000</v>
      </c>
      <c r="D13" s="421">
        <v>500000</v>
      </c>
      <c r="E13" s="278">
        <v>500000</v>
      </c>
    </row>
    <row r="14" spans="1:5" s="439" customFormat="1" ht="12" customHeight="1">
      <c r="A14" s="14" t="s">
        <v>560</v>
      </c>
      <c r="B14" s="441" t="s">
        <v>275</v>
      </c>
      <c r="C14" s="421">
        <v>5264000</v>
      </c>
      <c r="D14" s="421">
        <v>5300000</v>
      </c>
      <c r="E14" s="278">
        <v>5000000</v>
      </c>
    </row>
    <row r="15" spans="1:5" s="439" customFormat="1" ht="12" customHeight="1">
      <c r="A15" s="14" t="s">
        <v>561</v>
      </c>
      <c r="B15" s="441" t="s">
        <v>276</v>
      </c>
      <c r="C15" s="421"/>
      <c r="D15" s="421"/>
      <c r="E15" s="278"/>
    </row>
    <row r="16" spans="1:5" s="439" customFormat="1" ht="12" customHeight="1" thickBot="1">
      <c r="A16" s="16" t="s">
        <v>587</v>
      </c>
      <c r="B16" s="442" t="s">
        <v>277</v>
      </c>
      <c r="C16" s="423"/>
      <c r="D16" s="423"/>
      <c r="E16" s="280"/>
    </row>
    <row r="17" spans="1:6" s="439" customFormat="1" ht="12" customHeight="1" thickBot="1">
      <c r="A17" s="20" t="s">
        <v>23</v>
      </c>
      <c r="B17" s="21" t="s">
        <v>541</v>
      </c>
      <c r="C17" s="489">
        <v>8000000</v>
      </c>
      <c r="D17" s="489">
        <v>8000000</v>
      </c>
      <c r="E17" s="490">
        <v>7500000</v>
      </c>
    </row>
    <row r="18" spans="1:6" s="439" customFormat="1" ht="12" customHeight="1" thickBot="1">
      <c r="A18" s="20" t="s">
        <v>24</v>
      </c>
      <c r="B18" s="21" t="s">
        <v>10</v>
      </c>
      <c r="C18" s="489"/>
      <c r="D18" s="489"/>
      <c r="E18" s="490"/>
    </row>
    <row r="19" spans="1:6" s="439" customFormat="1" ht="12" customHeight="1" thickBot="1">
      <c r="A19" s="20" t="s">
        <v>181</v>
      </c>
      <c r="B19" s="21" t="s">
        <v>540</v>
      </c>
      <c r="C19" s="489">
        <v>1000000</v>
      </c>
      <c r="D19" s="489">
        <v>700000</v>
      </c>
      <c r="E19" s="490">
        <v>500000</v>
      </c>
    </row>
    <row r="20" spans="1:6" s="439" customFormat="1" ht="12" customHeight="1" thickBot="1">
      <c r="A20" s="20" t="s">
        <v>26</v>
      </c>
      <c r="B20" s="306" t="s">
        <v>539</v>
      </c>
      <c r="C20" s="489"/>
      <c r="D20" s="489"/>
      <c r="E20" s="490"/>
    </row>
    <row r="21" spans="1:6" s="439" customFormat="1" ht="12" customHeight="1" thickBot="1">
      <c r="A21" s="20" t="s">
        <v>27</v>
      </c>
      <c r="B21" s="21" t="s">
        <v>310</v>
      </c>
      <c r="C21" s="427">
        <f>+C5+C6+C7+C8+C17+C18+C19+C20</f>
        <v>94314000</v>
      </c>
      <c r="D21" s="427">
        <f>+D5+D6+D7+D8+D17+D18+D19+D20</f>
        <v>92650000</v>
      </c>
      <c r="E21" s="317">
        <f>+E5+E6+E7+E8+E17+E18+E19+E20</f>
        <v>91500000</v>
      </c>
    </row>
    <row r="22" spans="1:6" s="439" customFormat="1" ht="12" customHeight="1" thickBot="1">
      <c r="A22" s="20" t="s">
        <v>28</v>
      </c>
      <c r="B22" s="21" t="s">
        <v>542</v>
      </c>
      <c r="C22" s="535"/>
      <c r="D22" s="535"/>
      <c r="E22" s="536"/>
    </row>
    <row r="23" spans="1:6" s="439" customFormat="1" ht="12" customHeight="1" thickBot="1">
      <c r="A23" s="20" t="s">
        <v>29</v>
      </c>
      <c r="B23" s="21" t="s">
        <v>543</v>
      </c>
      <c r="C23" s="427">
        <f>+C21+C22</f>
        <v>94314000</v>
      </c>
      <c r="D23" s="427">
        <f>+D21+D22</f>
        <v>92650000</v>
      </c>
      <c r="E23" s="471">
        <f>+E21+E22</f>
        <v>91500000</v>
      </c>
    </row>
    <row r="24" spans="1:6" s="439" customFormat="1" ht="12" customHeight="1">
      <c r="A24" s="389"/>
      <c r="B24" s="390"/>
      <c r="C24" s="391"/>
      <c r="D24" s="532"/>
      <c r="E24" s="533"/>
    </row>
    <row r="25" spans="1:6" s="439" customFormat="1" ht="12" customHeight="1">
      <c r="A25" s="598" t="s">
        <v>48</v>
      </c>
      <c r="B25" s="598"/>
      <c r="C25" s="598"/>
      <c r="D25" s="598"/>
      <c r="E25" s="598"/>
    </row>
    <row r="26" spans="1:6" s="439" customFormat="1" ht="12" customHeight="1" thickBot="1">
      <c r="A26" s="600" t="s">
        <v>154</v>
      </c>
      <c r="B26" s="600"/>
      <c r="C26" s="404"/>
      <c r="D26" s="146"/>
      <c r="E26" s="321" t="str">
        <f>E2</f>
        <v>Forintban!</v>
      </c>
    </row>
    <row r="27" spans="1:6" s="439" customFormat="1" ht="24" customHeight="1" thickBot="1">
      <c r="A27" s="23" t="s">
        <v>17</v>
      </c>
      <c r="B27" s="24" t="s">
        <v>49</v>
      </c>
      <c r="C27" s="24" t="str">
        <f>+C3</f>
        <v>2019. évi</v>
      </c>
      <c r="D27" s="24" t="str">
        <f>+D3</f>
        <v>2020. évi</v>
      </c>
      <c r="E27" s="166" t="str">
        <f>+E3</f>
        <v>2021. évi</v>
      </c>
      <c r="F27" s="534"/>
    </row>
    <row r="28" spans="1:6" s="439" customFormat="1" ht="12" customHeight="1" thickBot="1">
      <c r="A28" s="432" t="s">
        <v>498</v>
      </c>
      <c r="B28" s="433" t="s">
        <v>499</v>
      </c>
      <c r="C28" s="433" t="s">
        <v>500</v>
      </c>
      <c r="D28" s="433" t="s">
        <v>502</v>
      </c>
      <c r="E28" s="528" t="s">
        <v>501</v>
      </c>
      <c r="F28" s="534"/>
    </row>
    <row r="29" spans="1:6" s="439" customFormat="1" ht="15" customHeight="1" thickBot="1">
      <c r="A29" s="20" t="s">
        <v>19</v>
      </c>
      <c r="B29" s="27" t="s">
        <v>544</v>
      </c>
      <c r="C29" s="489">
        <v>89314000</v>
      </c>
      <c r="D29" s="489">
        <v>88150000</v>
      </c>
      <c r="E29" s="485">
        <v>87000000</v>
      </c>
      <c r="F29" s="534"/>
    </row>
    <row r="30" spans="1:6" ht="12" customHeight="1" thickBot="1">
      <c r="A30" s="507" t="s">
        <v>20</v>
      </c>
      <c r="B30" s="529" t="s">
        <v>549</v>
      </c>
      <c r="C30" s="530">
        <f>+C31+C32+C33</f>
        <v>5000000</v>
      </c>
      <c r="D30" s="530">
        <f>+D31+D32+D33</f>
        <v>4500000</v>
      </c>
      <c r="E30" s="531">
        <f>+E31+E32+E33</f>
        <v>4500000</v>
      </c>
    </row>
    <row r="31" spans="1:6" ht="12" customHeight="1">
      <c r="A31" s="15" t="s">
        <v>105</v>
      </c>
      <c r="B31" s="8" t="s">
        <v>232</v>
      </c>
      <c r="C31" s="422">
        <v>3000000</v>
      </c>
      <c r="D31" s="422">
        <v>3000000</v>
      </c>
      <c r="E31" s="422">
        <v>3000000</v>
      </c>
    </row>
    <row r="32" spans="1:6" ht="12" customHeight="1">
      <c r="A32" s="15" t="s">
        <v>106</v>
      </c>
      <c r="B32" s="12" t="s">
        <v>188</v>
      </c>
      <c r="C32" s="421">
        <v>2000000</v>
      </c>
      <c r="D32" s="421">
        <v>1500000</v>
      </c>
      <c r="E32" s="421">
        <v>1500000</v>
      </c>
    </row>
    <row r="33" spans="1:7" ht="12" customHeight="1" thickBot="1">
      <c r="A33" s="15" t="s">
        <v>107</v>
      </c>
      <c r="B33" s="308" t="s">
        <v>234</v>
      </c>
      <c r="C33" s="421"/>
      <c r="D33" s="421"/>
      <c r="E33" s="278"/>
    </row>
    <row r="34" spans="1:7" ht="12" customHeight="1" thickBot="1">
      <c r="A34" s="20" t="s">
        <v>21</v>
      </c>
      <c r="B34" s="129" t="s">
        <v>453</v>
      </c>
      <c r="C34" s="420">
        <f>+C29+C30</f>
        <v>94314000</v>
      </c>
      <c r="D34" s="420">
        <f>+D29+D30</f>
        <v>92650000</v>
      </c>
      <c r="E34" s="277">
        <f>+E29+E30</f>
        <v>91500000</v>
      </c>
    </row>
    <row r="35" spans="1:7" ht="15" customHeight="1" thickBot="1">
      <c r="A35" s="20" t="s">
        <v>22</v>
      </c>
      <c r="B35" s="129" t="s">
        <v>545</v>
      </c>
      <c r="C35" s="537"/>
      <c r="D35" s="537"/>
      <c r="E35" s="538"/>
      <c r="F35" s="452"/>
    </row>
    <row r="36" spans="1:7" s="439" customFormat="1" ht="12.95" customHeight="1" thickBot="1">
      <c r="A36" s="309" t="s">
        <v>23</v>
      </c>
      <c r="B36" s="402" t="s">
        <v>546</v>
      </c>
      <c r="C36" s="527">
        <f>+C34+C35</f>
        <v>94314000</v>
      </c>
      <c r="D36" s="527">
        <f>+D34+D35</f>
        <v>92650000</v>
      </c>
      <c r="E36" s="521">
        <f>+E34+E35</f>
        <v>91500000</v>
      </c>
    </row>
    <row r="37" spans="1:7">
      <c r="C37" s="403"/>
    </row>
    <row r="38" spans="1:7">
      <c r="C38" s="403"/>
    </row>
    <row r="39" spans="1:7">
      <c r="C39" s="403"/>
    </row>
    <row r="40" spans="1:7" ht="16.5" customHeight="1">
      <c r="C40" s="403"/>
    </row>
    <row r="41" spans="1:7">
      <c r="C41" s="403"/>
    </row>
    <row r="42" spans="1:7">
      <c r="C42" s="403"/>
    </row>
    <row r="43" spans="1:7" s="403" customFormat="1">
      <c r="F43" s="437"/>
      <c r="G43" s="437"/>
    </row>
    <row r="44" spans="1:7" s="403" customFormat="1">
      <c r="F44" s="437"/>
      <c r="G44" s="437"/>
    </row>
    <row r="45" spans="1:7" s="403" customFormat="1">
      <c r="F45" s="437"/>
      <c r="G45" s="437"/>
    </row>
    <row r="46" spans="1:7" s="403" customFormat="1">
      <c r="F46" s="437"/>
      <c r="G46" s="437"/>
    </row>
    <row r="47" spans="1:7" s="403" customFormat="1">
      <c r="F47" s="437"/>
      <c r="G47" s="437"/>
    </row>
    <row r="48" spans="1:7" s="403" customFormat="1">
      <c r="F48" s="437"/>
      <c r="G48" s="437"/>
    </row>
    <row r="49" spans="6:7" s="403" customFormat="1">
      <c r="F49" s="437"/>
      <c r="G49" s="437"/>
    </row>
  </sheetData>
  <mergeCells count="4">
    <mergeCell ref="A1:E1"/>
    <mergeCell ref="A2:B2"/>
    <mergeCell ref="A25:E25"/>
    <mergeCell ref="A26:B2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CE,Félkövér"&amp;12Pogány Községi Önkormányzat
2018.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40" sqref="U39:U40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89" zoomScale="130" zoomScaleNormal="130" zoomScaleSheetLayoutView="100" workbookViewId="0">
      <selection activeCell="G110" sqref="G110"/>
    </sheetView>
  </sheetViews>
  <sheetFormatPr defaultRowHeight="15.75"/>
  <cols>
    <col min="1" max="1" width="9.5" style="403" customWidth="1"/>
    <col min="2" max="2" width="91.6640625" style="403" customWidth="1"/>
    <col min="3" max="3" width="21.6640625" style="404" customWidth="1"/>
    <col min="4" max="4" width="9" style="437" customWidth="1"/>
    <col min="5" max="16384" width="9.33203125" style="437"/>
  </cols>
  <sheetData>
    <row r="1" spans="1:3" ht="15.95" customHeight="1">
      <c r="A1" s="598" t="s">
        <v>16</v>
      </c>
      <c r="B1" s="598"/>
      <c r="C1" s="598"/>
    </row>
    <row r="2" spans="1:3" ht="15.95" customHeight="1" thickBot="1">
      <c r="A2" s="599" t="s">
        <v>153</v>
      </c>
      <c r="B2" s="599"/>
      <c r="C2" s="321" t="str">
        <f>'1.2.sz.mell.'!C2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8" customFormat="1" ht="12" customHeight="1" thickBot="1">
      <c r="A4" s="432"/>
      <c r="B4" s="433" t="s">
        <v>498</v>
      </c>
      <c r="C4" s="434" t="s">
        <v>499</v>
      </c>
    </row>
    <row r="5" spans="1:3" s="439" customFormat="1" ht="12" customHeight="1" thickBot="1">
      <c r="A5" s="20" t="s">
        <v>19</v>
      </c>
      <c r="B5" s="21" t="s">
        <v>255</v>
      </c>
      <c r="C5" s="311">
        <f>+C6+C7+C8+C9+C10+C11</f>
        <v>0</v>
      </c>
    </row>
    <row r="6" spans="1:3" s="439" customFormat="1" ht="12" customHeight="1">
      <c r="A6" s="15" t="s">
        <v>99</v>
      </c>
      <c r="B6" s="440" t="s">
        <v>256</v>
      </c>
      <c r="C6" s="314"/>
    </row>
    <row r="7" spans="1:3" s="439" customFormat="1" ht="12" customHeight="1">
      <c r="A7" s="14" t="s">
        <v>100</v>
      </c>
      <c r="B7" s="441" t="s">
        <v>257</v>
      </c>
      <c r="C7" s="313"/>
    </row>
    <row r="8" spans="1:3" s="439" customFormat="1" ht="12" customHeight="1">
      <c r="A8" s="14" t="s">
        <v>101</v>
      </c>
      <c r="B8" s="441" t="s">
        <v>557</v>
      </c>
      <c r="C8" s="313"/>
    </row>
    <row r="9" spans="1:3" s="439" customFormat="1" ht="12" customHeight="1">
      <c r="A9" s="14" t="s">
        <v>102</v>
      </c>
      <c r="B9" s="441" t="s">
        <v>259</v>
      </c>
      <c r="C9" s="313"/>
    </row>
    <row r="10" spans="1:3" s="439" customFormat="1" ht="12" customHeight="1">
      <c r="A10" s="14" t="s">
        <v>149</v>
      </c>
      <c r="B10" s="307" t="s">
        <v>437</v>
      </c>
      <c r="C10" s="313"/>
    </row>
    <row r="11" spans="1:3" s="439" customFormat="1" ht="12" customHeight="1" thickBot="1">
      <c r="A11" s="16" t="s">
        <v>103</v>
      </c>
      <c r="B11" s="308" t="s">
        <v>438</v>
      </c>
      <c r="C11" s="313"/>
    </row>
    <row r="12" spans="1:3" s="439" customFormat="1" ht="12" customHeight="1" thickBot="1">
      <c r="A12" s="20" t="s">
        <v>20</v>
      </c>
      <c r="B12" s="306" t="s">
        <v>260</v>
      </c>
      <c r="C12" s="311">
        <f>+C13+C14+C15+C16+C17</f>
        <v>0</v>
      </c>
    </row>
    <row r="13" spans="1:3" s="439" customFormat="1" ht="12" customHeight="1">
      <c r="A13" s="15" t="s">
        <v>105</v>
      </c>
      <c r="B13" s="440" t="s">
        <v>261</v>
      </c>
      <c r="C13" s="314"/>
    </row>
    <row r="14" spans="1:3" s="439" customFormat="1" ht="12" customHeight="1">
      <c r="A14" s="14" t="s">
        <v>106</v>
      </c>
      <c r="B14" s="441" t="s">
        <v>262</v>
      </c>
      <c r="C14" s="313"/>
    </row>
    <row r="15" spans="1:3" s="439" customFormat="1" ht="12" customHeight="1">
      <c r="A15" s="14" t="s">
        <v>107</v>
      </c>
      <c r="B15" s="441" t="s">
        <v>427</v>
      </c>
      <c r="C15" s="313"/>
    </row>
    <row r="16" spans="1:3" s="439" customFormat="1" ht="12" customHeight="1">
      <c r="A16" s="14" t="s">
        <v>108</v>
      </c>
      <c r="B16" s="441" t="s">
        <v>428</v>
      </c>
      <c r="C16" s="313"/>
    </row>
    <row r="17" spans="1:3" s="439" customFormat="1" ht="12" customHeight="1">
      <c r="A17" s="14" t="s">
        <v>109</v>
      </c>
      <c r="B17" s="441" t="s">
        <v>582</v>
      </c>
      <c r="C17" s="313"/>
    </row>
    <row r="18" spans="1:3" s="439" customFormat="1" ht="12" customHeight="1" thickBot="1">
      <c r="A18" s="16" t="s">
        <v>118</v>
      </c>
      <c r="B18" s="308" t="s">
        <v>264</v>
      </c>
      <c r="C18" s="315"/>
    </row>
    <row r="19" spans="1:3" s="439" customFormat="1" ht="12" customHeight="1" thickBot="1">
      <c r="A19" s="20" t="s">
        <v>21</v>
      </c>
      <c r="B19" s="21" t="s">
        <v>265</v>
      </c>
      <c r="C19" s="311">
        <f>+C20+C21+C22+C23+C24</f>
        <v>0</v>
      </c>
    </row>
    <row r="20" spans="1:3" s="439" customFormat="1" ht="12" customHeight="1">
      <c r="A20" s="15" t="s">
        <v>88</v>
      </c>
      <c r="B20" s="440" t="s">
        <v>266</v>
      </c>
      <c r="C20" s="314"/>
    </row>
    <row r="21" spans="1:3" s="439" customFormat="1" ht="12" customHeight="1">
      <c r="A21" s="14" t="s">
        <v>89</v>
      </c>
      <c r="B21" s="441" t="s">
        <v>267</v>
      </c>
      <c r="C21" s="313"/>
    </row>
    <row r="22" spans="1:3" s="439" customFormat="1" ht="12" customHeight="1">
      <c r="A22" s="14" t="s">
        <v>90</v>
      </c>
      <c r="B22" s="441" t="s">
        <v>429</v>
      </c>
      <c r="C22" s="313"/>
    </row>
    <row r="23" spans="1:3" s="439" customFormat="1" ht="12" customHeight="1">
      <c r="A23" s="14" t="s">
        <v>91</v>
      </c>
      <c r="B23" s="441" t="s">
        <v>430</v>
      </c>
      <c r="C23" s="313"/>
    </row>
    <row r="24" spans="1:3" s="439" customFormat="1" ht="12" customHeight="1">
      <c r="A24" s="14" t="s">
        <v>172</v>
      </c>
      <c r="B24" s="441" t="s">
        <v>268</v>
      </c>
      <c r="C24" s="313"/>
    </row>
    <row r="25" spans="1:3" s="439" customFormat="1" ht="12" customHeight="1" thickBot="1">
      <c r="A25" s="16" t="s">
        <v>173</v>
      </c>
      <c r="B25" s="442" t="s">
        <v>269</v>
      </c>
      <c r="C25" s="315"/>
    </row>
    <row r="26" spans="1:3" s="439" customFormat="1" ht="12" customHeight="1" thickBot="1">
      <c r="A26" s="20" t="s">
        <v>174</v>
      </c>
      <c r="B26" s="21" t="s">
        <v>558</v>
      </c>
      <c r="C26" s="317">
        <f>SUM(C27:C33)</f>
        <v>0</v>
      </c>
    </row>
    <row r="27" spans="1:3" s="439" customFormat="1" ht="12" customHeight="1">
      <c r="A27" s="15" t="s">
        <v>271</v>
      </c>
      <c r="B27" s="440" t="s">
        <v>562</v>
      </c>
      <c r="C27" s="314"/>
    </row>
    <row r="28" spans="1:3" s="439" customFormat="1" ht="12" customHeight="1">
      <c r="A28" s="14" t="s">
        <v>272</v>
      </c>
      <c r="B28" s="441" t="s">
        <v>563</v>
      </c>
      <c r="C28" s="313"/>
    </row>
    <row r="29" spans="1:3" s="439" customFormat="1" ht="12" customHeight="1">
      <c r="A29" s="14" t="s">
        <v>273</v>
      </c>
      <c r="B29" s="441" t="s">
        <v>564</v>
      </c>
      <c r="C29" s="313"/>
    </row>
    <row r="30" spans="1:3" s="439" customFormat="1" ht="12" customHeight="1">
      <c r="A30" s="14" t="s">
        <v>274</v>
      </c>
      <c r="B30" s="441" t="s">
        <v>565</v>
      </c>
      <c r="C30" s="313"/>
    </row>
    <row r="31" spans="1:3" s="439" customFormat="1" ht="12" customHeight="1">
      <c r="A31" s="14" t="s">
        <v>559</v>
      </c>
      <c r="B31" s="441" t="s">
        <v>275</v>
      </c>
      <c r="C31" s="313"/>
    </row>
    <row r="32" spans="1:3" s="439" customFormat="1" ht="12" customHeight="1">
      <c r="A32" s="14" t="s">
        <v>560</v>
      </c>
      <c r="B32" s="441" t="s">
        <v>276</v>
      </c>
      <c r="C32" s="313"/>
    </row>
    <row r="33" spans="1:3" s="439" customFormat="1" ht="12" customHeight="1" thickBot="1">
      <c r="A33" s="16" t="s">
        <v>561</v>
      </c>
      <c r="B33" s="539" t="s">
        <v>277</v>
      </c>
      <c r="C33" s="315"/>
    </row>
    <row r="34" spans="1:3" s="439" customFormat="1" ht="12" customHeight="1" thickBot="1">
      <c r="A34" s="20" t="s">
        <v>23</v>
      </c>
      <c r="B34" s="21" t="s">
        <v>439</v>
      </c>
      <c r="C34" s="311">
        <f>SUM(C35:C45)</f>
        <v>0</v>
      </c>
    </row>
    <row r="35" spans="1:3" s="439" customFormat="1" ht="12" customHeight="1">
      <c r="A35" s="15" t="s">
        <v>92</v>
      </c>
      <c r="B35" s="440" t="s">
        <v>280</v>
      </c>
      <c r="C35" s="314"/>
    </row>
    <row r="36" spans="1:3" s="439" customFormat="1" ht="12" customHeight="1">
      <c r="A36" s="14" t="s">
        <v>93</v>
      </c>
      <c r="B36" s="441" t="s">
        <v>281</v>
      </c>
      <c r="C36" s="313"/>
    </row>
    <row r="37" spans="1:3" s="439" customFormat="1" ht="12" customHeight="1">
      <c r="A37" s="14" t="s">
        <v>94</v>
      </c>
      <c r="B37" s="441" t="s">
        <v>282</v>
      </c>
      <c r="C37" s="313"/>
    </row>
    <row r="38" spans="1:3" s="439" customFormat="1" ht="12" customHeight="1">
      <c r="A38" s="14" t="s">
        <v>176</v>
      </c>
      <c r="B38" s="441" t="s">
        <v>283</v>
      </c>
      <c r="C38" s="313"/>
    </row>
    <row r="39" spans="1:3" s="439" customFormat="1" ht="12" customHeight="1">
      <c r="A39" s="14" t="s">
        <v>177</v>
      </c>
      <c r="B39" s="441" t="s">
        <v>284</v>
      </c>
      <c r="C39" s="313"/>
    </row>
    <row r="40" spans="1:3" s="439" customFormat="1" ht="12" customHeight="1">
      <c r="A40" s="14" t="s">
        <v>178</v>
      </c>
      <c r="B40" s="441" t="s">
        <v>285</v>
      </c>
      <c r="C40" s="313"/>
    </row>
    <row r="41" spans="1:3" s="439" customFormat="1" ht="12" customHeight="1">
      <c r="A41" s="14" t="s">
        <v>179</v>
      </c>
      <c r="B41" s="441" t="s">
        <v>286</v>
      </c>
      <c r="C41" s="313"/>
    </row>
    <row r="42" spans="1:3" s="439" customFormat="1" ht="12" customHeight="1">
      <c r="A42" s="14" t="s">
        <v>180</v>
      </c>
      <c r="B42" s="441" t="s">
        <v>566</v>
      </c>
      <c r="C42" s="313"/>
    </row>
    <row r="43" spans="1:3" s="439" customFormat="1" ht="12" customHeight="1">
      <c r="A43" s="14" t="s">
        <v>278</v>
      </c>
      <c r="B43" s="441" t="s">
        <v>288</v>
      </c>
      <c r="C43" s="316"/>
    </row>
    <row r="44" spans="1:3" s="439" customFormat="1" ht="12" customHeight="1">
      <c r="A44" s="16" t="s">
        <v>279</v>
      </c>
      <c r="B44" s="442" t="s">
        <v>441</v>
      </c>
      <c r="C44" s="426"/>
    </row>
    <row r="45" spans="1:3" s="439" customFormat="1" ht="12" customHeight="1" thickBot="1">
      <c r="A45" s="16" t="s">
        <v>440</v>
      </c>
      <c r="B45" s="308" t="s">
        <v>289</v>
      </c>
      <c r="C45" s="426"/>
    </row>
    <row r="46" spans="1:3" s="439" customFormat="1" ht="12" customHeight="1" thickBot="1">
      <c r="A46" s="20" t="s">
        <v>24</v>
      </c>
      <c r="B46" s="21" t="s">
        <v>290</v>
      </c>
      <c r="C46" s="311">
        <f>SUM(C47:C51)</f>
        <v>0</v>
      </c>
    </row>
    <row r="47" spans="1:3" s="439" customFormat="1" ht="12" customHeight="1">
      <c r="A47" s="15" t="s">
        <v>95</v>
      </c>
      <c r="B47" s="440" t="s">
        <v>294</v>
      </c>
      <c r="C47" s="484"/>
    </row>
    <row r="48" spans="1:3" s="439" customFormat="1" ht="12" customHeight="1">
      <c r="A48" s="14" t="s">
        <v>96</v>
      </c>
      <c r="B48" s="441" t="s">
        <v>295</v>
      </c>
      <c r="C48" s="316"/>
    </row>
    <row r="49" spans="1:3" s="439" customFormat="1" ht="12" customHeight="1">
      <c r="A49" s="14" t="s">
        <v>291</v>
      </c>
      <c r="B49" s="441" t="s">
        <v>296</v>
      </c>
      <c r="C49" s="316"/>
    </row>
    <row r="50" spans="1:3" s="439" customFormat="1" ht="12" customHeight="1">
      <c r="A50" s="14" t="s">
        <v>292</v>
      </c>
      <c r="B50" s="441" t="s">
        <v>297</v>
      </c>
      <c r="C50" s="316"/>
    </row>
    <row r="51" spans="1:3" s="439" customFormat="1" ht="12" customHeight="1" thickBot="1">
      <c r="A51" s="16" t="s">
        <v>293</v>
      </c>
      <c r="B51" s="308" t="s">
        <v>298</v>
      </c>
      <c r="C51" s="426"/>
    </row>
    <row r="52" spans="1:3" s="439" customFormat="1" ht="12" customHeight="1" thickBot="1">
      <c r="A52" s="20" t="s">
        <v>181</v>
      </c>
      <c r="B52" s="21" t="s">
        <v>299</v>
      </c>
      <c r="C52" s="311">
        <f>SUM(C53:C55)</f>
        <v>0</v>
      </c>
    </row>
    <row r="53" spans="1:3" s="439" customFormat="1" ht="12" customHeight="1">
      <c r="A53" s="15" t="s">
        <v>97</v>
      </c>
      <c r="B53" s="440" t="s">
        <v>300</v>
      </c>
      <c r="C53" s="314"/>
    </row>
    <row r="54" spans="1:3" s="439" customFormat="1" ht="12" customHeight="1">
      <c r="A54" s="14" t="s">
        <v>98</v>
      </c>
      <c r="B54" s="441" t="s">
        <v>431</v>
      </c>
      <c r="C54" s="313"/>
    </row>
    <row r="55" spans="1:3" s="439" customFormat="1" ht="12" customHeight="1">
      <c r="A55" s="14" t="s">
        <v>303</v>
      </c>
      <c r="B55" s="441" t="s">
        <v>301</v>
      </c>
      <c r="C55" s="313"/>
    </row>
    <row r="56" spans="1:3" s="439" customFormat="1" ht="12" customHeight="1" thickBot="1">
      <c r="A56" s="16" t="s">
        <v>304</v>
      </c>
      <c r="B56" s="308" t="s">
        <v>302</v>
      </c>
      <c r="C56" s="315"/>
    </row>
    <row r="57" spans="1:3" s="439" customFormat="1" ht="12" customHeight="1" thickBot="1">
      <c r="A57" s="20" t="s">
        <v>26</v>
      </c>
      <c r="B57" s="306" t="s">
        <v>305</v>
      </c>
      <c r="C57" s="311">
        <f>SUM(C58:C60)</f>
        <v>0</v>
      </c>
    </row>
    <row r="58" spans="1:3" s="439" customFormat="1" ht="12" customHeight="1">
      <c r="A58" s="15" t="s">
        <v>182</v>
      </c>
      <c r="B58" s="440" t="s">
        <v>307</v>
      </c>
      <c r="C58" s="316"/>
    </row>
    <row r="59" spans="1:3" s="439" customFormat="1" ht="12" customHeight="1">
      <c r="A59" s="14" t="s">
        <v>183</v>
      </c>
      <c r="B59" s="441" t="s">
        <v>432</v>
      </c>
      <c r="C59" s="316"/>
    </row>
    <row r="60" spans="1:3" s="439" customFormat="1" ht="12" customHeight="1">
      <c r="A60" s="14" t="s">
        <v>233</v>
      </c>
      <c r="B60" s="441" t="s">
        <v>308</v>
      </c>
      <c r="C60" s="316"/>
    </row>
    <row r="61" spans="1:3" s="439" customFormat="1" ht="12" customHeight="1" thickBot="1">
      <c r="A61" s="16" t="s">
        <v>306</v>
      </c>
      <c r="B61" s="308" t="s">
        <v>309</v>
      </c>
      <c r="C61" s="316"/>
    </row>
    <row r="62" spans="1:3" s="439" customFormat="1" ht="12" customHeight="1" thickBot="1">
      <c r="A62" s="512" t="s">
        <v>481</v>
      </c>
      <c r="B62" s="21" t="s">
        <v>310</v>
      </c>
      <c r="C62" s="317">
        <f>+C5+C12+C19+C26+C34+C46+C52+C57</f>
        <v>0</v>
      </c>
    </row>
    <row r="63" spans="1:3" s="439" customFormat="1" ht="12" customHeight="1" thickBot="1">
      <c r="A63" s="487" t="s">
        <v>311</v>
      </c>
      <c r="B63" s="306" t="s">
        <v>312</v>
      </c>
      <c r="C63" s="311">
        <f>SUM(C64:C66)</f>
        <v>0</v>
      </c>
    </row>
    <row r="64" spans="1:3" s="439" customFormat="1" ht="12" customHeight="1">
      <c r="A64" s="15" t="s">
        <v>340</v>
      </c>
      <c r="B64" s="440" t="s">
        <v>313</v>
      </c>
      <c r="C64" s="316"/>
    </row>
    <row r="65" spans="1:3" s="439" customFormat="1" ht="12" customHeight="1">
      <c r="A65" s="14" t="s">
        <v>349</v>
      </c>
      <c r="B65" s="441" t="s">
        <v>314</v>
      </c>
      <c r="C65" s="316"/>
    </row>
    <row r="66" spans="1:3" s="439" customFormat="1" ht="12" customHeight="1" thickBot="1">
      <c r="A66" s="16" t="s">
        <v>350</v>
      </c>
      <c r="B66" s="506" t="s">
        <v>466</v>
      </c>
      <c r="C66" s="316"/>
    </row>
    <row r="67" spans="1:3" s="439" customFormat="1" ht="12" customHeight="1" thickBot="1">
      <c r="A67" s="487" t="s">
        <v>316</v>
      </c>
      <c r="B67" s="306" t="s">
        <v>317</v>
      </c>
      <c r="C67" s="311">
        <f>SUM(C68:C71)</f>
        <v>0</v>
      </c>
    </row>
    <row r="68" spans="1:3" s="439" customFormat="1" ht="12" customHeight="1">
      <c r="A68" s="15" t="s">
        <v>150</v>
      </c>
      <c r="B68" s="440" t="s">
        <v>318</v>
      </c>
      <c r="C68" s="316"/>
    </row>
    <row r="69" spans="1:3" s="439" customFormat="1" ht="12" customHeight="1">
      <c r="A69" s="14" t="s">
        <v>151</v>
      </c>
      <c r="B69" s="441" t="s">
        <v>579</v>
      </c>
      <c r="C69" s="316"/>
    </row>
    <row r="70" spans="1:3" s="439" customFormat="1" ht="12" customHeight="1">
      <c r="A70" s="14" t="s">
        <v>341</v>
      </c>
      <c r="B70" s="441" t="s">
        <v>319</v>
      </c>
      <c r="C70" s="316"/>
    </row>
    <row r="71" spans="1:3" s="439" customFormat="1" ht="12" customHeight="1" thickBot="1">
      <c r="A71" s="16" t="s">
        <v>342</v>
      </c>
      <c r="B71" s="308" t="s">
        <v>580</v>
      </c>
      <c r="C71" s="316"/>
    </row>
    <row r="72" spans="1:3" s="439" customFormat="1" ht="12" customHeight="1" thickBot="1">
      <c r="A72" s="487" t="s">
        <v>320</v>
      </c>
      <c r="B72" s="306" t="s">
        <v>321</v>
      </c>
      <c r="C72" s="311">
        <f>SUM(C73:C74)</f>
        <v>0</v>
      </c>
    </row>
    <row r="73" spans="1:3" s="439" customFormat="1" ht="12" customHeight="1">
      <c r="A73" s="15" t="s">
        <v>343</v>
      </c>
      <c r="B73" s="440" t="s">
        <v>322</v>
      </c>
      <c r="C73" s="316"/>
    </row>
    <row r="74" spans="1:3" s="439" customFormat="1" ht="12" customHeight="1" thickBot="1">
      <c r="A74" s="16" t="s">
        <v>344</v>
      </c>
      <c r="B74" s="308" t="s">
        <v>323</v>
      </c>
      <c r="C74" s="316"/>
    </row>
    <row r="75" spans="1:3" s="439" customFormat="1" ht="12" customHeight="1" thickBot="1">
      <c r="A75" s="487" t="s">
        <v>324</v>
      </c>
      <c r="B75" s="306" t="s">
        <v>325</v>
      </c>
      <c r="C75" s="311">
        <f>SUM(C76:C78)</f>
        <v>0</v>
      </c>
    </row>
    <row r="76" spans="1:3" s="439" customFormat="1" ht="12" customHeight="1">
      <c r="A76" s="15" t="s">
        <v>345</v>
      </c>
      <c r="B76" s="440" t="s">
        <v>326</v>
      </c>
      <c r="C76" s="316"/>
    </row>
    <row r="77" spans="1:3" s="439" customFormat="1" ht="12" customHeight="1">
      <c r="A77" s="14" t="s">
        <v>346</v>
      </c>
      <c r="B77" s="441" t="s">
        <v>327</v>
      </c>
      <c r="C77" s="316"/>
    </row>
    <row r="78" spans="1:3" s="439" customFormat="1" ht="12" customHeight="1" thickBot="1">
      <c r="A78" s="16" t="s">
        <v>347</v>
      </c>
      <c r="B78" s="308" t="s">
        <v>581</v>
      </c>
      <c r="C78" s="316"/>
    </row>
    <row r="79" spans="1:3" s="439" customFormat="1" ht="12" customHeight="1" thickBot="1">
      <c r="A79" s="487" t="s">
        <v>328</v>
      </c>
      <c r="B79" s="306" t="s">
        <v>348</v>
      </c>
      <c r="C79" s="311">
        <f>SUM(C80:C83)</f>
        <v>0</v>
      </c>
    </row>
    <row r="80" spans="1:3" s="439" customFormat="1" ht="12" customHeight="1">
      <c r="A80" s="444" t="s">
        <v>329</v>
      </c>
      <c r="B80" s="440" t="s">
        <v>330</v>
      </c>
      <c r="C80" s="316"/>
    </row>
    <row r="81" spans="1:3" s="439" customFormat="1" ht="12" customHeight="1">
      <c r="A81" s="445" t="s">
        <v>331</v>
      </c>
      <c r="B81" s="441" t="s">
        <v>332</v>
      </c>
      <c r="C81" s="316"/>
    </row>
    <row r="82" spans="1:3" s="439" customFormat="1" ht="12" customHeight="1">
      <c r="A82" s="445" t="s">
        <v>333</v>
      </c>
      <c r="B82" s="441" t="s">
        <v>334</v>
      </c>
      <c r="C82" s="316"/>
    </row>
    <row r="83" spans="1:3" s="439" customFormat="1" ht="12" customHeight="1" thickBot="1">
      <c r="A83" s="446" t="s">
        <v>335</v>
      </c>
      <c r="B83" s="308" t="s">
        <v>336</v>
      </c>
      <c r="C83" s="316"/>
    </row>
    <row r="84" spans="1:3" s="439" customFormat="1" ht="12" customHeight="1" thickBot="1">
      <c r="A84" s="487" t="s">
        <v>337</v>
      </c>
      <c r="B84" s="306" t="s">
        <v>480</v>
      </c>
      <c r="C84" s="485"/>
    </row>
    <row r="85" spans="1:3" s="439" customFormat="1" ht="13.5" customHeight="1" thickBot="1">
      <c r="A85" s="487" t="s">
        <v>339</v>
      </c>
      <c r="B85" s="306" t="s">
        <v>338</v>
      </c>
      <c r="C85" s="485"/>
    </row>
    <row r="86" spans="1:3" s="439" customFormat="1" ht="15.75" customHeight="1" thickBot="1">
      <c r="A86" s="487" t="s">
        <v>351</v>
      </c>
      <c r="B86" s="447" t="s">
        <v>483</v>
      </c>
      <c r="C86" s="317">
        <f>+C63+C67+C72+C75+C79+C85+C84</f>
        <v>0</v>
      </c>
    </row>
    <row r="87" spans="1:3" s="439" customFormat="1" ht="16.5" customHeight="1" thickBot="1">
      <c r="A87" s="488" t="s">
        <v>482</v>
      </c>
      <c r="B87" s="448" t="s">
        <v>484</v>
      </c>
      <c r="C87" s="317">
        <f>+C62+C86</f>
        <v>0</v>
      </c>
    </row>
    <row r="88" spans="1:3" s="439" customFormat="1" ht="83.25" customHeight="1">
      <c r="A88" s="5"/>
      <c r="B88" s="6"/>
      <c r="C88" s="318"/>
    </row>
    <row r="89" spans="1:3" ht="16.5" customHeight="1">
      <c r="A89" s="598" t="s">
        <v>48</v>
      </c>
      <c r="B89" s="598"/>
      <c r="C89" s="598"/>
    </row>
    <row r="90" spans="1:3" s="449" customFormat="1" ht="16.5" customHeight="1" thickBot="1">
      <c r="A90" s="600" t="s">
        <v>154</v>
      </c>
      <c r="B90" s="600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38" customFormat="1" ht="12" customHeight="1" thickBot="1">
      <c r="A92" s="32"/>
      <c r="B92" s="33" t="s">
        <v>498</v>
      </c>
      <c r="C92" s="34" t="s">
        <v>499</v>
      </c>
    </row>
    <row r="93" spans="1:3" ht="12" customHeight="1" thickBot="1">
      <c r="A93" s="22" t="s">
        <v>19</v>
      </c>
      <c r="B93" s="28" t="s">
        <v>442</v>
      </c>
      <c r="C93" s="310">
        <f>C94+C95+C96+C97+C98+C111</f>
        <v>0</v>
      </c>
    </row>
    <row r="94" spans="1:3" ht="12" customHeight="1">
      <c r="A94" s="17" t="s">
        <v>99</v>
      </c>
      <c r="B94" s="10" t="s">
        <v>50</v>
      </c>
      <c r="C94" s="312"/>
    </row>
    <row r="95" spans="1:3" ht="12" customHeight="1">
      <c r="A95" s="14" t="s">
        <v>100</v>
      </c>
      <c r="B95" s="8" t="s">
        <v>184</v>
      </c>
      <c r="C95" s="313"/>
    </row>
    <row r="96" spans="1:3" ht="12" customHeight="1">
      <c r="A96" s="14" t="s">
        <v>101</v>
      </c>
      <c r="B96" s="8" t="s">
        <v>141</v>
      </c>
      <c r="C96" s="315"/>
    </row>
    <row r="97" spans="1:3" ht="12" customHeight="1">
      <c r="A97" s="14" t="s">
        <v>102</v>
      </c>
      <c r="B97" s="11" t="s">
        <v>185</v>
      </c>
      <c r="C97" s="315"/>
    </row>
    <row r="98" spans="1:3" ht="12" customHeight="1">
      <c r="A98" s="14" t="s">
        <v>113</v>
      </c>
      <c r="B98" s="19" t="s">
        <v>186</v>
      </c>
      <c r="C98" s="315"/>
    </row>
    <row r="99" spans="1:3" ht="12" customHeight="1">
      <c r="A99" s="14" t="s">
        <v>103</v>
      </c>
      <c r="B99" s="8" t="s">
        <v>447</v>
      </c>
      <c r="C99" s="315"/>
    </row>
    <row r="100" spans="1:3" ht="12" customHeight="1">
      <c r="A100" s="14" t="s">
        <v>104</v>
      </c>
      <c r="B100" s="150" t="s">
        <v>446</v>
      </c>
      <c r="C100" s="315"/>
    </row>
    <row r="101" spans="1:3" ht="12" customHeight="1">
      <c r="A101" s="14" t="s">
        <v>114</v>
      </c>
      <c r="B101" s="150" t="s">
        <v>445</v>
      </c>
      <c r="C101" s="315"/>
    </row>
    <row r="102" spans="1:3" ht="12" customHeight="1">
      <c r="A102" s="14" t="s">
        <v>115</v>
      </c>
      <c r="B102" s="148" t="s">
        <v>354</v>
      </c>
      <c r="C102" s="315"/>
    </row>
    <row r="103" spans="1:3" ht="12" customHeight="1">
      <c r="A103" s="14" t="s">
        <v>116</v>
      </c>
      <c r="B103" s="149" t="s">
        <v>355</v>
      </c>
      <c r="C103" s="315"/>
    </row>
    <row r="104" spans="1:3" ht="12" customHeight="1">
      <c r="A104" s="14" t="s">
        <v>117</v>
      </c>
      <c r="B104" s="149" t="s">
        <v>356</v>
      </c>
      <c r="C104" s="315"/>
    </row>
    <row r="105" spans="1:3" ht="12" customHeight="1">
      <c r="A105" s="14" t="s">
        <v>119</v>
      </c>
      <c r="B105" s="148" t="s">
        <v>357</v>
      </c>
      <c r="C105" s="315"/>
    </row>
    <row r="106" spans="1:3" ht="12" customHeight="1">
      <c r="A106" s="14" t="s">
        <v>187</v>
      </c>
      <c r="B106" s="148" t="s">
        <v>358</v>
      </c>
      <c r="C106" s="315"/>
    </row>
    <row r="107" spans="1:3" ht="12" customHeight="1">
      <c r="A107" s="14" t="s">
        <v>352</v>
      </c>
      <c r="B107" s="149" t="s">
        <v>359</v>
      </c>
      <c r="C107" s="315"/>
    </row>
    <row r="108" spans="1:3" ht="12" customHeight="1">
      <c r="A108" s="13" t="s">
        <v>353</v>
      </c>
      <c r="B108" s="150" t="s">
        <v>360</v>
      </c>
      <c r="C108" s="315"/>
    </row>
    <row r="109" spans="1:3" ht="12" customHeight="1">
      <c r="A109" s="14" t="s">
        <v>443</v>
      </c>
      <c r="B109" s="150" t="s">
        <v>361</v>
      </c>
      <c r="C109" s="315"/>
    </row>
    <row r="110" spans="1:3" ht="12" customHeight="1">
      <c r="A110" s="16" t="s">
        <v>444</v>
      </c>
      <c r="B110" s="150" t="s">
        <v>362</v>
      </c>
      <c r="C110" s="315"/>
    </row>
    <row r="111" spans="1:3" ht="12" customHeight="1">
      <c r="A111" s="14" t="s">
        <v>448</v>
      </c>
      <c r="B111" s="11" t="s">
        <v>51</v>
      </c>
      <c r="C111" s="313"/>
    </row>
    <row r="112" spans="1:3" ht="12" customHeight="1">
      <c r="A112" s="14" t="s">
        <v>449</v>
      </c>
      <c r="B112" s="8" t="s">
        <v>451</v>
      </c>
      <c r="C112" s="313"/>
    </row>
    <row r="113" spans="1:3" ht="12" customHeight="1" thickBot="1">
      <c r="A113" s="18" t="s">
        <v>450</v>
      </c>
      <c r="B113" s="510" t="s">
        <v>452</v>
      </c>
      <c r="C113" s="319"/>
    </row>
    <row r="114" spans="1:3" ht="12" customHeight="1" thickBot="1">
      <c r="A114" s="507" t="s">
        <v>20</v>
      </c>
      <c r="B114" s="508" t="s">
        <v>363</v>
      </c>
      <c r="C114" s="509">
        <f>+C115+C117+C119</f>
        <v>0</v>
      </c>
    </row>
    <row r="115" spans="1:3" ht="12" customHeight="1">
      <c r="A115" s="15" t="s">
        <v>105</v>
      </c>
      <c r="B115" s="8" t="s">
        <v>232</v>
      </c>
      <c r="C115" s="314"/>
    </row>
    <row r="116" spans="1:3" ht="12" customHeight="1">
      <c r="A116" s="15" t="s">
        <v>106</v>
      </c>
      <c r="B116" s="12" t="s">
        <v>367</v>
      </c>
      <c r="C116" s="314"/>
    </row>
    <row r="117" spans="1:3" ht="12" customHeight="1">
      <c r="A117" s="15" t="s">
        <v>107</v>
      </c>
      <c r="B117" s="12" t="s">
        <v>188</v>
      </c>
      <c r="C117" s="313"/>
    </row>
    <row r="118" spans="1:3" ht="12" customHeight="1">
      <c r="A118" s="15" t="s">
        <v>108</v>
      </c>
      <c r="B118" s="12" t="s">
        <v>368</v>
      </c>
      <c r="C118" s="278"/>
    </row>
    <row r="119" spans="1:3" ht="12" customHeight="1">
      <c r="A119" s="15" t="s">
        <v>109</v>
      </c>
      <c r="B119" s="308" t="s">
        <v>583</v>
      </c>
      <c r="C119" s="278"/>
    </row>
    <row r="120" spans="1:3" ht="12" customHeight="1">
      <c r="A120" s="15" t="s">
        <v>118</v>
      </c>
      <c r="B120" s="307" t="s">
        <v>433</v>
      </c>
      <c r="C120" s="278"/>
    </row>
    <row r="121" spans="1:3" ht="12" customHeight="1">
      <c r="A121" s="15" t="s">
        <v>120</v>
      </c>
      <c r="B121" s="436" t="s">
        <v>373</v>
      </c>
      <c r="C121" s="278"/>
    </row>
    <row r="122" spans="1:3">
      <c r="A122" s="15" t="s">
        <v>189</v>
      </c>
      <c r="B122" s="149" t="s">
        <v>356</v>
      </c>
      <c r="C122" s="278"/>
    </row>
    <row r="123" spans="1:3" ht="12" customHeight="1">
      <c r="A123" s="15" t="s">
        <v>190</v>
      </c>
      <c r="B123" s="149" t="s">
        <v>372</v>
      </c>
      <c r="C123" s="278"/>
    </row>
    <row r="124" spans="1:3" ht="12" customHeight="1">
      <c r="A124" s="15" t="s">
        <v>191</v>
      </c>
      <c r="B124" s="149" t="s">
        <v>371</v>
      </c>
      <c r="C124" s="278"/>
    </row>
    <row r="125" spans="1:3" ht="12" customHeight="1">
      <c r="A125" s="15" t="s">
        <v>364</v>
      </c>
      <c r="B125" s="149" t="s">
        <v>359</v>
      </c>
      <c r="C125" s="278"/>
    </row>
    <row r="126" spans="1:3" ht="12" customHeight="1">
      <c r="A126" s="15" t="s">
        <v>365</v>
      </c>
      <c r="B126" s="149" t="s">
        <v>370</v>
      </c>
      <c r="C126" s="278"/>
    </row>
    <row r="127" spans="1:3" ht="16.5" thickBot="1">
      <c r="A127" s="13" t="s">
        <v>366</v>
      </c>
      <c r="B127" s="149" t="s">
        <v>369</v>
      </c>
      <c r="C127" s="280"/>
    </row>
    <row r="128" spans="1:3" ht="12" customHeight="1" thickBot="1">
      <c r="A128" s="20" t="s">
        <v>21</v>
      </c>
      <c r="B128" s="129" t="s">
        <v>453</v>
      </c>
      <c r="C128" s="311">
        <f>+C93+C114</f>
        <v>0</v>
      </c>
    </row>
    <row r="129" spans="1:3" ht="12" customHeight="1" thickBot="1">
      <c r="A129" s="20" t="s">
        <v>22</v>
      </c>
      <c r="B129" s="129" t="s">
        <v>454</v>
      </c>
      <c r="C129" s="311">
        <f>+C130+C131+C132</f>
        <v>0</v>
      </c>
    </row>
    <row r="130" spans="1:3" ht="12" customHeight="1">
      <c r="A130" s="15" t="s">
        <v>271</v>
      </c>
      <c r="B130" s="12" t="s">
        <v>461</v>
      </c>
      <c r="C130" s="278"/>
    </row>
    <row r="131" spans="1:3" ht="12" customHeight="1">
      <c r="A131" s="15" t="s">
        <v>272</v>
      </c>
      <c r="B131" s="12" t="s">
        <v>462</v>
      </c>
      <c r="C131" s="278"/>
    </row>
    <row r="132" spans="1:3" ht="12" customHeight="1" thickBot="1">
      <c r="A132" s="13" t="s">
        <v>273</v>
      </c>
      <c r="B132" s="12" t="s">
        <v>463</v>
      </c>
      <c r="C132" s="278"/>
    </row>
    <row r="133" spans="1:3" ht="12" customHeight="1" thickBot="1">
      <c r="A133" s="20" t="s">
        <v>23</v>
      </c>
      <c r="B133" s="129" t="s">
        <v>455</v>
      </c>
      <c r="C133" s="311">
        <f>SUM(C134:C139)</f>
        <v>0</v>
      </c>
    </row>
    <row r="134" spans="1:3" ht="12" customHeight="1">
      <c r="A134" s="15" t="s">
        <v>92</v>
      </c>
      <c r="B134" s="9" t="s">
        <v>464</v>
      </c>
      <c r="C134" s="278"/>
    </row>
    <row r="135" spans="1:3" ht="12" customHeight="1">
      <c r="A135" s="15" t="s">
        <v>93</v>
      </c>
      <c r="B135" s="9" t="s">
        <v>456</v>
      </c>
      <c r="C135" s="278"/>
    </row>
    <row r="136" spans="1:3" ht="12" customHeight="1">
      <c r="A136" s="15" t="s">
        <v>94</v>
      </c>
      <c r="B136" s="9" t="s">
        <v>457</v>
      </c>
      <c r="C136" s="278"/>
    </row>
    <row r="137" spans="1:3" ht="12" customHeight="1">
      <c r="A137" s="15" t="s">
        <v>176</v>
      </c>
      <c r="B137" s="9" t="s">
        <v>458</v>
      </c>
      <c r="C137" s="278"/>
    </row>
    <row r="138" spans="1:3" ht="12" customHeight="1">
      <c r="A138" s="15" t="s">
        <v>177</v>
      </c>
      <c r="B138" s="9" t="s">
        <v>459</v>
      </c>
      <c r="C138" s="278"/>
    </row>
    <row r="139" spans="1:3" ht="12" customHeight="1" thickBot="1">
      <c r="A139" s="13" t="s">
        <v>178</v>
      </c>
      <c r="B139" s="9" t="s">
        <v>460</v>
      </c>
      <c r="C139" s="278"/>
    </row>
    <row r="140" spans="1:3" ht="12" customHeight="1" thickBot="1">
      <c r="A140" s="20" t="s">
        <v>24</v>
      </c>
      <c r="B140" s="129" t="s">
        <v>468</v>
      </c>
      <c r="C140" s="317">
        <f>+C141+C142+C143+C144</f>
        <v>0</v>
      </c>
    </row>
    <row r="141" spans="1:3" ht="12" customHeight="1">
      <c r="A141" s="15" t="s">
        <v>95</v>
      </c>
      <c r="B141" s="9" t="s">
        <v>374</v>
      </c>
      <c r="C141" s="278"/>
    </row>
    <row r="142" spans="1:3" ht="12" customHeight="1">
      <c r="A142" s="15" t="s">
        <v>96</v>
      </c>
      <c r="B142" s="9" t="s">
        <v>375</v>
      </c>
      <c r="C142" s="278"/>
    </row>
    <row r="143" spans="1:3" ht="12" customHeight="1">
      <c r="A143" s="15" t="s">
        <v>291</v>
      </c>
      <c r="B143" s="9" t="s">
        <v>469</v>
      </c>
      <c r="C143" s="278"/>
    </row>
    <row r="144" spans="1:3" ht="12" customHeight="1" thickBot="1">
      <c r="A144" s="13" t="s">
        <v>292</v>
      </c>
      <c r="B144" s="7" t="s">
        <v>394</v>
      </c>
      <c r="C144" s="278"/>
    </row>
    <row r="145" spans="1:9" ht="12" customHeight="1" thickBot="1">
      <c r="A145" s="20" t="s">
        <v>25</v>
      </c>
      <c r="B145" s="129" t="s">
        <v>470</v>
      </c>
      <c r="C145" s="320">
        <f>SUM(C146:C150)</f>
        <v>0</v>
      </c>
    </row>
    <row r="146" spans="1:9" ht="12" customHeight="1">
      <c r="A146" s="15" t="s">
        <v>97</v>
      </c>
      <c r="B146" s="9" t="s">
        <v>465</v>
      </c>
      <c r="C146" s="278"/>
    </row>
    <row r="147" spans="1:9" ht="12" customHeight="1">
      <c r="A147" s="15" t="s">
        <v>98</v>
      </c>
      <c r="B147" s="9" t="s">
        <v>472</v>
      </c>
      <c r="C147" s="278"/>
    </row>
    <row r="148" spans="1:9" ht="12" customHeight="1">
      <c r="A148" s="15" t="s">
        <v>303</v>
      </c>
      <c r="B148" s="9" t="s">
        <v>467</v>
      </c>
      <c r="C148" s="278"/>
    </row>
    <row r="149" spans="1:9" ht="12" customHeight="1">
      <c r="A149" s="15" t="s">
        <v>304</v>
      </c>
      <c r="B149" s="9" t="s">
        <v>473</v>
      </c>
      <c r="C149" s="278"/>
    </row>
    <row r="150" spans="1:9" ht="12" customHeight="1" thickBot="1">
      <c r="A150" s="15" t="s">
        <v>471</v>
      </c>
      <c r="B150" s="9" t="s">
        <v>474</v>
      </c>
      <c r="C150" s="278"/>
    </row>
    <row r="151" spans="1:9" ht="12" customHeight="1" thickBot="1">
      <c r="A151" s="20" t="s">
        <v>26</v>
      </c>
      <c r="B151" s="129" t="s">
        <v>475</v>
      </c>
      <c r="C151" s="511"/>
    </row>
    <row r="152" spans="1:9" ht="12" customHeight="1" thickBot="1">
      <c r="A152" s="20" t="s">
        <v>27</v>
      </c>
      <c r="B152" s="129" t="s">
        <v>476</v>
      </c>
      <c r="C152" s="511"/>
    </row>
    <row r="153" spans="1:9" ht="15" customHeight="1" thickBot="1">
      <c r="A153" s="20" t="s">
        <v>28</v>
      </c>
      <c r="B153" s="129" t="s">
        <v>478</v>
      </c>
      <c r="C153" s="450">
        <f>+C129+C133+C140+C145+C151+C152</f>
        <v>0</v>
      </c>
      <c r="F153" s="451"/>
      <c r="G153" s="452"/>
      <c r="H153" s="452"/>
      <c r="I153" s="452"/>
    </row>
    <row r="154" spans="1:9" s="439" customFormat="1" ht="12.95" customHeight="1" thickBot="1">
      <c r="A154" s="309" t="s">
        <v>29</v>
      </c>
      <c r="B154" s="402" t="s">
        <v>477</v>
      </c>
      <c r="C154" s="450">
        <f>+C128+C153</f>
        <v>0</v>
      </c>
    </row>
    <row r="155" spans="1:9" ht="7.5" customHeight="1"/>
    <row r="156" spans="1:9">
      <c r="A156" s="601" t="s">
        <v>376</v>
      </c>
      <c r="B156" s="601"/>
      <c r="C156" s="601"/>
    </row>
    <row r="157" spans="1:9" ht="15" customHeight="1" thickBot="1">
      <c r="A157" s="599" t="s">
        <v>155</v>
      </c>
      <c r="B157" s="599"/>
      <c r="C157" s="321" t="str">
        <f>C90</f>
        <v>Forintban!</v>
      </c>
    </row>
    <row r="158" spans="1:9" ht="13.5" customHeight="1" thickBot="1">
      <c r="A158" s="20">
        <v>1</v>
      </c>
      <c r="B158" s="27" t="s">
        <v>479</v>
      </c>
      <c r="C158" s="311">
        <f>+C62-C128</f>
        <v>0</v>
      </c>
      <c r="D158" s="453"/>
    </row>
    <row r="159" spans="1:9" ht="27.75" customHeight="1" thickBot="1">
      <c r="A159" s="20" t="s">
        <v>20</v>
      </c>
      <c r="B159" s="27" t="s">
        <v>485</v>
      </c>
      <c r="C159" s="311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Pogány Községi Önkormányzat
2018. ÉVI KÖLTSÉGVETÉS
ÖNKÉNT VÁLLALT FELADATAINAK MÉRLEGE
&amp;R&amp;"Times New Roman CE,Félkövér dőlt"&amp;11 1.3. melléklet a 4/2018. (III.26.)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43" zoomScale="130" zoomScaleNormal="130" zoomScaleSheetLayoutView="100" workbookViewId="0">
      <selection activeCell="G80" sqref="G80"/>
    </sheetView>
  </sheetViews>
  <sheetFormatPr defaultRowHeight="15.75"/>
  <cols>
    <col min="1" max="1" width="9.5" style="403" customWidth="1"/>
    <col min="2" max="2" width="91.6640625" style="403" customWidth="1"/>
    <col min="3" max="3" width="21.6640625" style="404" customWidth="1"/>
    <col min="4" max="4" width="9" style="437" customWidth="1"/>
    <col min="5" max="16384" width="9.33203125" style="437"/>
  </cols>
  <sheetData>
    <row r="1" spans="1:3" ht="15.95" customHeight="1">
      <c r="A1" s="598" t="s">
        <v>16</v>
      </c>
      <c r="B1" s="598"/>
      <c r="C1" s="598"/>
    </row>
    <row r="2" spans="1:3" ht="15.95" customHeight="1" thickBot="1">
      <c r="A2" s="599" t="s">
        <v>153</v>
      </c>
      <c r="B2" s="599"/>
      <c r="C2" s="321" t="str">
        <f>'1.3.sz.mell.'!C2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8" customFormat="1" ht="12" customHeight="1" thickBot="1">
      <c r="A4" s="432"/>
      <c r="B4" s="433" t="s">
        <v>498</v>
      </c>
      <c r="C4" s="434" t="s">
        <v>499</v>
      </c>
    </row>
    <row r="5" spans="1:3" s="439" customFormat="1" ht="12" customHeight="1" thickBot="1">
      <c r="A5" s="20" t="s">
        <v>19</v>
      </c>
      <c r="B5" s="21" t="s">
        <v>255</v>
      </c>
      <c r="C5" s="311">
        <f>+C6+C7+C8+C9+C10+C11</f>
        <v>0</v>
      </c>
    </row>
    <row r="6" spans="1:3" s="439" customFormat="1" ht="12" customHeight="1">
      <c r="A6" s="15" t="s">
        <v>99</v>
      </c>
      <c r="B6" s="440" t="s">
        <v>256</v>
      </c>
      <c r="C6" s="314"/>
    </row>
    <row r="7" spans="1:3" s="439" customFormat="1" ht="12" customHeight="1">
      <c r="A7" s="14" t="s">
        <v>100</v>
      </c>
      <c r="B7" s="441" t="s">
        <v>257</v>
      </c>
      <c r="C7" s="313"/>
    </row>
    <row r="8" spans="1:3" s="439" customFormat="1" ht="12" customHeight="1">
      <c r="A8" s="14" t="s">
        <v>101</v>
      </c>
      <c r="B8" s="441" t="s">
        <v>557</v>
      </c>
      <c r="C8" s="313"/>
    </row>
    <row r="9" spans="1:3" s="439" customFormat="1" ht="12" customHeight="1">
      <c r="A9" s="14" t="s">
        <v>102</v>
      </c>
      <c r="B9" s="441" t="s">
        <v>259</v>
      </c>
      <c r="C9" s="313"/>
    </row>
    <row r="10" spans="1:3" s="439" customFormat="1" ht="12" customHeight="1">
      <c r="A10" s="14" t="s">
        <v>149</v>
      </c>
      <c r="B10" s="307" t="s">
        <v>437</v>
      </c>
      <c r="C10" s="313"/>
    </row>
    <row r="11" spans="1:3" s="439" customFormat="1" ht="12" customHeight="1" thickBot="1">
      <c r="A11" s="16" t="s">
        <v>103</v>
      </c>
      <c r="B11" s="308" t="s">
        <v>438</v>
      </c>
      <c r="C11" s="313"/>
    </row>
    <row r="12" spans="1:3" s="439" customFormat="1" ht="12" customHeight="1" thickBot="1">
      <c r="A12" s="20" t="s">
        <v>20</v>
      </c>
      <c r="B12" s="306" t="s">
        <v>260</v>
      </c>
      <c r="C12" s="311">
        <f>+C13+C14+C15+C16+C17</f>
        <v>0</v>
      </c>
    </row>
    <row r="13" spans="1:3" s="439" customFormat="1" ht="12" customHeight="1">
      <c r="A13" s="15" t="s">
        <v>105</v>
      </c>
      <c r="B13" s="440" t="s">
        <v>261</v>
      </c>
      <c r="C13" s="314"/>
    </row>
    <row r="14" spans="1:3" s="439" customFormat="1" ht="12" customHeight="1">
      <c r="A14" s="14" t="s">
        <v>106</v>
      </c>
      <c r="B14" s="441" t="s">
        <v>262</v>
      </c>
      <c r="C14" s="313"/>
    </row>
    <row r="15" spans="1:3" s="439" customFormat="1" ht="12" customHeight="1">
      <c r="A15" s="14" t="s">
        <v>107</v>
      </c>
      <c r="B15" s="441" t="s">
        <v>427</v>
      </c>
      <c r="C15" s="313"/>
    </row>
    <row r="16" spans="1:3" s="439" customFormat="1" ht="12" customHeight="1">
      <c r="A16" s="14" t="s">
        <v>108</v>
      </c>
      <c r="B16" s="441" t="s">
        <v>428</v>
      </c>
      <c r="C16" s="313"/>
    </row>
    <row r="17" spans="1:3" s="439" customFormat="1" ht="12" customHeight="1">
      <c r="A17" s="14" t="s">
        <v>109</v>
      </c>
      <c r="B17" s="441" t="s">
        <v>582</v>
      </c>
      <c r="C17" s="313"/>
    </row>
    <row r="18" spans="1:3" s="439" customFormat="1" ht="12" customHeight="1" thickBot="1">
      <c r="A18" s="16" t="s">
        <v>118</v>
      </c>
      <c r="B18" s="308" t="s">
        <v>264</v>
      </c>
      <c r="C18" s="315"/>
    </row>
    <row r="19" spans="1:3" s="439" customFormat="1" ht="12" customHeight="1" thickBot="1">
      <c r="A19" s="20" t="s">
        <v>21</v>
      </c>
      <c r="B19" s="21" t="s">
        <v>265</v>
      </c>
      <c r="C19" s="311">
        <f>+C20+C21+C22+C23+C24</f>
        <v>0</v>
      </c>
    </row>
    <row r="20" spans="1:3" s="439" customFormat="1" ht="12" customHeight="1">
      <c r="A20" s="15" t="s">
        <v>88</v>
      </c>
      <c r="B20" s="440" t="s">
        <v>266</v>
      </c>
      <c r="C20" s="314"/>
    </row>
    <row r="21" spans="1:3" s="439" customFormat="1" ht="12" customHeight="1">
      <c r="A21" s="14" t="s">
        <v>89</v>
      </c>
      <c r="B21" s="441" t="s">
        <v>267</v>
      </c>
      <c r="C21" s="313"/>
    </row>
    <row r="22" spans="1:3" s="439" customFormat="1" ht="12" customHeight="1">
      <c r="A22" s="14" t="s">
        <v>90</v>
      </c>
      <c r="B22" s="441" t="s">
        <v>429</v>
      </c>
      <c r="C22" s="313"/>
    </row>
    <row r="23" spans="1:3" s="439" customFormat="1" ht="12" customHeight="1">
      <c r="A23" s="14" t="s">
        <v>91</v>
      </c>
      <c r="B23" s="441" t="s">
        <v>430</v>
      </c>
      <c r="C23" s="313"/>
    </row>
    <row r="24" spans="1:3" s="439" customFormat="1" ht="12" customHeight="1">
      <c r="A24" s="14" t="s">
        <v>172</v>
      </c>
      <c r="B24" s="441" t="s">
        <v>268</v>
      </c>
      <c r="C24" s="313"/>
    </row>
    <row r="25" spans="1:3" s="439" customFormat="1" ht="12" customHeight="1" thickBot="1">
      <c r="A25" s="16" t="s">
        <v>173</v>
      </c>
      <c r="B25" s="442" t="s">
        <v>269</v>
      </c>
      <c r="C25" s="315"/>
    </row>
    <row r="26" spans="1:3" s="439" customFormat="1" ht="12" customHeight="1" thickBot="1">
      <c r="A26" s="20" t="s">
        <v>174</v>
      </c>
      <c r="B26" s="21" t="s">
        <v>567</v>
      </c>
      <c r="C26" s="317">
        <f>SUM(C27:C33)</f>
        <v>0</v>
      </c>
    </row>
    <row r="27" spans="1:3" s="439" customFormat="1" ht="12" customHeight="1">
      <c r="A27" s="15" t="s">
        <v>271</v>
      </c>
      <c r="B27" s="440" t="s">
        <v>562</v>
      </c>
      <c r="C27" s="314"/>
    </row>
    <row r="28" spans="1:3" s="439" customFormat="1" ht="12" customHeight="1">
      <c r="A28" s="14" t="s">
        <v>272</v>
      </c>
      <c r="B28" s="441" t="s">
        <v>563</v>
      </c>
      <c r="C28" s="313"/>
    </row>
    <row r="29" spans="1:3" s="439" customFormat="1" ht="12" customHeight="1">
      <c r="A29" s="14" t="s">
        <v>273</v>
      </c>
      <c r="B29" s="441" t="s">
        <v>564</v>
      </c>
      <c r="C29" s="313"/>
    </row>
    <row r="30" spans="1:3" s="439" customFormat="1" ht="12" customHeight="1">
      <c r="A30" s="14" t="s">
        <v>274</v>
      </c>
      <c r="B30" s="441" t="s">
        <v>565</v>
      </c>
      <c r="C30" s="313"/>
    </row>
    <row r="31" spans="1:3" s="439" customFormat="1" ht="12" customHeight="1">
      <c r="A31" s="14" t="s">
        <v>559</v>
      </c>
      <c r="B31" s="441" t="s">
        <v>275</v>
      </c>
      <c r="C31" s="313"/>
    </row>
    <row r="32" spans="1:3" s="439" customFormat="1" ht="12" customHeight="1">
      <c r="A32" s="14" t="s">
        <v>560</v>
      </c>
      <c r="B32" s="441" t="s">
        <v>276</v>
      </c>
      <c r="C32" s="313"/>
    </row>
    <row r="33" spans="1:3" s="439" customFormat="1" ht="12" customHeight="1" thickBot="1">
      <c r="A33" s="16" t="s">
        <v>561</v>
      </c>
      <c r="B33" s="539" t="s">
        <v>277</v>
      </c>
      <c r="C33" s="315"/>
    </row>
    <row r="34" spans="1:3" s="439" customFormat="1" ht="12" customHeight="1" thickBot="1">
      <c r="A34" s="20" t="s">
        <v>23</v>
      </c>
      <c r="B34" s="21" t="s">
        <v>439</v>
      </c>
      <c r="C34" s="311">
        <f>SUM(C35:C45)</f>
        <v>0</v>
      </c>
    </row>
    <row r="35" spans="1:3" s="439" customFormat="1" ht="12" customHeight="1">
      <c r="A35" s="15" t="s">
        <v>92</v>
      </c>
      <c r="B35" s="440" t="s">
        <v>280</v>
      </c>
      <c r="C35" s="314"/>
    </row>
    <row r="36" spans="1:3" s="439" customFormat="1" ht="12" customHeight="1">
      <c r="A36" s="14" t="s">
        <v>93</v>
      </c>
      <c r="B36" s="441" t="s">
        <v>281</v>
      </c>
      <c r="C36" s="313"/>
    </row>
    <row r="37" spans="1:3" s="439" customFormat="1" ht="12" customHeight="1">
      <c r="A37" s="14" t="s">
        <v>94</v>
      </c>
      <c r="B37" s="441" t="s">
        <v>282</v>
      </c>
      <c r="C37" s="313"/>
    </row>
    <row r="38" spans="1:3" s="439" customFormat="1" ht="12" customHeight="1">
      <c r="A38" s="14" t="s">
        <v>176</v>
      </c>
      <c r="B38" s="441" t="s">
        <v>283</v>
      </c>
      <c r="C38" s="313"/>
    </row>
    <row r="39" spans="1:3" s="439" customFormat="1" ht="12" customHeight="1">
      <c r="A39" s="14" t="s">
        <v>177</v>
      </c>
      <c r="B39" s="441" t="s">
        <v>284</v>
      </c>
      <c r="C39" s="313"/>
    </row>
    <row r="40" spans="1:3" s="439" customFormat="1" ht="12" customHeight="1">
      <c r="A40" s="14" t="s">
        <v>178</v>
      </c>
      <c r="B40" s="441" t="s">
        <v>285</v>
      </c>
      <c r="C40" s="313"/>
    </row>
    <row r="41" spans="1:3" s="439" customFormat="1" ht="12" customHeight="1">
      <c r="A41" s="14" t="s">
        <v>179</v>
      </c>
      <c r="B41" s="441" t="s">
        <v>286</v>
      </c>
      <c r="C41" s="313"/>
    </row>
    <row r="42" spans="1:3" s="439" customFormat="1" ht="12" customHeight="1">
      <c r="A42" s="14" t="s">
        <v>180</v>
      </c>
      <c r="B42" s="441" t="s">
        <v>566</v>
      </c>
      <c r="C42" s="313"/>
    </row>
    <row r="43" spans="1:3" s="439" customFormat="1" ht="12" customHeight="1">
      <c r="A43" s="14" t="s">
        <v>278</v>
      </c>
      <c r="B43" s="441" t="s">
        <v>288</v>
      </c>
      <c r="C43" s="316"/>
    </row>
    <row r="44" spans="1:3" s="439" customFormat="1" ht="12" customHeight="1">
      <c r="A44" s="16" t="s">
        <v>279</v>
      </c>
      <c r="B44" s="442" t="s">
        <v>441</v>
      </c>
      <c r="C44" s="426"/>
    </row>
    <row r="45" spans="1:3" s="439" customFormat="1" ht="12" customHeight="1" thickBot="1">
      <c r="A45" s="16" t="s">
        <v>440</v>
      </c>
      <c r="B45" s="308" t="s">
        <v>289</v>
      </c>
      <c r="C45" s="426"/>
    </row>
    <row r="46" spans="1:3" s="439" customFormat="1" ht="12" customHeight="1" thickBot="1">
      <c r="A46" s="20" t="s">
        <v>24</v>
      </c>
      <c r="B46" s="21" t="s">
        <v>290</v>
      </c>
      <c r="C46" s="311">
        <f>SUM(C47:C51)</f>
        <v>0</v>
      </c>
    </row>
    <row r="47" spans="1:3" s="439" customFormat="1" ht="12" customHeight="1">
      <c r="A47" s="15" t="s">
        <v>95</v>
      </c>
      <c r="B47" s="440" t="s">
        <v>294</v>
      </c>
      <c r="C47" s="484"/>
    </row>
    <row r="48" spans="1:3" s="439" customFormat="1" ht="12" customHeight="1">
      <c r="A48" s="14" t="s">
        <v>96</v>
      </c>
      <c r="B48" s="441" t="s">
        <v>295</v>
      </c>
      <c r="C48" s="316"/>
    </row>
    <row r="49" spans="1:3" s="439" customFormat="1" ht="12" customHeight="1">
      <c r="A49" s="14" t="s">
        <v>291</v>
      </c>
      <c r="B49" s="441" t="s">
        <v>296</v>
      </c>
      <c r="C49" s="316"/>
    </row>
    <row r="50" spans="1:3" s="439" customFormat="1" ht="12" customHeight="1">
      <c r="A50" s="14" t="s">
        <v>292</v>
      </c>
      <c r="B50" s="441" t="s">
        <v>297</v>
      </c>
      <c r="C50" s="316"/>
    </row>
    <row r="51" spans="1:3" s="439" customFormat="1" ht="12" customHeight="1" thickBot="1">
      <c r="A51" s="16" t="s">
        <v>293</v>
      </c>
      <c r="B51" s="308" t="s">
        <v>298</v>
      </c>
      <c r="C51" s="426"/>
    </row>
    <row r="52" spans="1:3" s="439" customFormat="1" ht="12" customHeight="1" thickBot="1">
      <c r="A52" s="20" t="s">
        <v>181</v>
      </c>
      <c r="B52" s="21" t="s">
        <v>299</v>
      </c>
      <c r="C52" s="311">
        <f>SUM(C53:C55)</f>
        <v>0</v>
      </c>
    </row>
    <row r="53" spans="1:3" s="439" customFormat="1" ht="12" customHeight="1">
      <c r="A53" s="15" t="s">
        <v>97</v>
      </c>
      <c r="B53" s="440" t="s">
        <v>300</v>
      </c>
      <c r="C53" s="314"/>
    </row>
    <row r="54" spans="1:3" s="439" customFormat="1" ht="12" customHeight="1">
      <c r="A54" s="14" t="s">
        <v>98</v>
      </c>
      <c r="B54" s="441" t="s">
        <v>431</v>
      </c>
      <c r="C54" s="313"/>
    </row>
    <row r="55" spans="1:3" s="439" customFormat="1" ht="12" customHeight="1">
      <c r="A55" s="14" t="s">
        <v>303</v>
      </c>
      <c r="B55" s="441" t="s">
        <v>301</v>
      </c>
      <c r="C55" s="313"/>
    </row>
    <row r="56" spans="1:3" s="439" customFormat="1" ht="12" customHeight="1" thickBot="1">
      <c r="A56" s="16" t="s">
        <v>304</v>
      </c>
      <c r="B56" s="308" t="s">
        <v>302</v>
      </c>
      <c r="C56" s="315"/>
    </row>
    <row r="57" spans="1:3" s="439" customFormat="1" ht="12" customHeight="1" thickBot="1">
      <c r="A57" s="20" t="s">
        <v>26</v>
      </c>
      <c r="B57" s="306" t="s">
        <v>305</v>
      </c>
      <c r="C57" s="311">
        <f>SUM(C58:C60)</f>
        <v>0</v>
      </c>
    </row>
    <row r="58" spans="1:3" s="439" customFormat="1" ht="12" customHeight="1">
      <c r="A58" s="15" t="s">
        <v>182</v>
      </c>
      <c r="B58" s="440" t="s">
        <v>307</v>
      </c>
      <c r="C58" s="316"/>
    </row>
    <row r="59" spans="1:3" s="439" customFormat="1" ht="12" customHeight="1">
      <c r="A59" s="14" t="s">
        <v>183</v>
      </c>
      <c r="B59" s="441" t="s">
        <v>432</v>
      </c>
      <c r="C59" s="316"/>
    </row>
    <row r="60" spans="1:3" s="439" customFormat="1" ht="12" customHeight="1">
      <c r="A60" s="14" t="s">
        <v>233</v>
      </c>
      <c r="B60" s="441" t="s">
        <v>308</v>
      </c>
      <c r="C60" s="316"/>
    </row>
    <row r="61" spans="1:3" s="439" customFormat="1" ht="12" customHeight="1" thickBot="1">
      <c r="A61" s="16" t="s">
        <v>306</v>
      </c>
      <c r="B61" s="308" t="s">
        <v>309</v>
      </c>
      <c r="C61" s="316"/>
    </row>
    <row r="62" spans="1:3" s="439" customFormat="1" ht="12" customHeight="1" thickBot="1">
      <c r="A62" s="512" t="s">
        <v>481</v>
      </c>
      <c r="B62" s="21" t="s">
        <v>310</v>
      </c>
      <c r="C62" s="317">
        <f>+C5+C12+C19+C26+C34+C46+C52+C57</f>
        <v>0</v>
      </c>
    </row>
    <row r="63" spans="1:3" s="439" customFormat="1" ht="12" customHeight="1" thickBot="1">
      <c r="A63" s="487" t="s">
        <v>311</v>
      </c>
      <c r="B63" s="306" t="s">
        <v>312</v>
      </c>
      <c r="C63" s="311">
        <f>SUM(C64:C66)</f>
        <v>0</v>
      </c>
    </row>
    <row r="64" spans="1:3" s="439" customFormat="1" ht="12" customHeight="1">
      <c r="A64" s="15" t="s">
        <v>340</v>
      </c>
      <c r="B64" s="440" t="s">
        <v>313</v>
      </c>
      <c r="C64" s="316"/>
    </row>
    <row r="65" spans="1:3" s="439" customFormat="1" ht="12" customHeight="1">
      <c r="A65" s="14" t="s">
        <v>349</v>
      </c>
      <c r="B65" s="441" t="s">
        <v>314</v>
      </c>
      <c r="C65" s="316"/>
    </row>
    <row r="66" spans="1:3" s="439" customFormat="1" ht="12" customHeight="1" thickBot="1">
      <c r="A66" s="16" t="s">
        <v>350</v>
      </c>
      <c r="B66" s="506" t="s">
        <v>466</v>
      </c>
      <c r="C66" s="316"/>
    </row>
    <row r="67" spans="1:3" s="439" customFormat="1" ht="12" customHeight="1" thickBot="1">
      <c r="A67" s="487" t="s">
        <v>316</v>
      </c>
      <c r="B67" s="306" t="s">
        <v>317</v>
      </c>
      <c r="C67" s="311">
        <f>SUM(C68:C71)</f>
        <v>0</v>
      </c>
    </row>
    <row r="68" spans="1:3" s="439" customFormat="1" ht="12" customHeight="1">
      <c r="A68" s="15" t="s">
        <v>150</v>
      </c>
      <c r="B68" s="440" t="s">
        <v>318</v>
      </c>
      <c r="C68" s="316"/>
    </row>
    <row r="69" spans="1:3" s="439" customFormat="1" ht="12" customHeight="1">
      <c r="A69" s="14" t="s">
        <v>151</v>
      </c>
      <c r="B69" s="441" t="s">
        <v>579</v>
      </c>
      <c r="C69" s="316"/>
    </row>
    <row r="70" spans="1:3" s="439" customFormat="1" ht="12" customHeight="1">
      <c r="A70" s="14" t="s">
        <v>341</v>
      </c>
      <c r="B70" s="441" t="s">
        <v>319</v>
      </c>
      <c r="C70" s="316"/>
    </row>
    <row r="71" spans="1:3" s="439" customFormat="1" ht="12" customHeight="1" thickBot="1">
      <c r="A71" s="16" t="s">
        <v>342</v>
      </c>
      <c r="B71" s="308" t="s">
        <v>580</v>
      </c>
      <c r="C71" s="316"/>
    </row>
    <row r="72" spans="1:3" s="439" customFormat="1" ht="12" customHeight="1" thickBot="1">
      <c r="A72" s="487" t="s">
        <v>320</v>
      </c>
      <c r="B72" s="306" t="s">
        <v>321</v>
      </c>
      <c r="C72" s="311">
        <f>SUM(C73:C74)</f>
        <v>0</v>
      </c>
    </row>
    <row r="73" spans="1:3" s="439" customFormat="1" ht="12" customHeight="1">
      <c r="A73" s="15" t="s">
        <v>343</v>
      </c>
      <c r="B73" s="440" t="s">
        <v>322</v>
      </c>
      <c r="C73" s="316"/>
    </row>
    <row r="74" spans="1:3" s="439" customFormat="1" ht="12" customHeight="1" thickBot="1">
      <c r="A74" s="16" t="s">
        <v>344</v>
      </c>
      <c r="B74" s="308" t="s">
        <v>323</v>
      </c>
      <c r="C74" s="316"/>
    </row>
    <row r="75" spans="1:3" s="439" customFormat="1" ht="12" customHeight="1" thickBot="1">
      <c r="A75" s="487" t="s">
        <v>324</v>
      </c>
      <c r="B75" s="306" t="s">
        <v>325</v>
      </c>
      <c r="C75" s="311">
        <f>SUM(C76:C78)</f>
        <v>0</v>
      </c>
    </row>
    <row r="76" spans="1:3" s="439" customFormat="1" ht="12" customHeight="1">
      <c r="A76" s="15" t="s">
        <v>345</v>
      </c>
      <c r="B76" s="440" t="s">
        <v>326</v>
      </c>
      <c r="C76" s="316"/>
    </row>
    <row r="77" spans="1:3" s="439" customFormat="1" ht="12" customHeight="1">
      <c r="A77" s="14" t="s">
        <v>346</v>
      </c>
      <c r="B77" s="441" t="s">
        <v>327</v>
      </c>
      <c r="C77" s="316"/>
    </row>
    <row r="78" spans="1:3" s="439" customFormat="1" ht="12" customHeight="1" thickBot="1">
      <c r="A78" s="16" t="s">
        <v>347</v>
      </c>
      <c r="B78" s="308" t="s">
        <v>581</v>
      </c>
      <c r="C78" s="316"/>
    </row>
    <row r="79" spans="1:3" s="439" customFormat="1" ht="12" customHeight="1" thickBot="1">
      <c r="A79" s="487" t="s">
        <v>328</v>
      </c>
      <c r="B79" s="306" t="s">
        <v>348</v>
      </c>
      <c r="C79" s="311">
        <f>SUM(C80:C83)</f>
        <v>0</v>
      </c>
    </row>
    <row r="80" spans="1:3" s="439" customFormat="1" ht="12" customHeight="1">
      <c r="A80" s="444" t="s">
        <v>329</v>
      </c>
      <c r="B80" s="440" t="s">
        <v>330</v>
      </c>
      <c r="C80" s="316"/>
    </row>
    <row r="81" spans="1:3" s="439" customFormat="1" ht="12" customHeight="1">
      <c r="A81" s="445" t="s">
        <v>331</v>
      </c>
      <c r="B81" s="441" t="s">
        <v>332</v>
      </c>
      <c r="C81" s="316"/>
    </row>
    <row r="82" spans="1:3" s="439" customFormat="1" ht="12" customHeight="1">
      <c r="A82" s="445" t="s">
        <v>333</v>
      </c>
      <c r="B82" s="441" t="s">
        <v>334</v>
      </c>
      <c r="C82" s="316"/>
    </row>
    <row r="83" spans="1:3" s="439" customFormat="1" ht="12" customHeight="1" thickBot="1">
      <c r="A83" s="446" t="s">
        <v>335</v>
      </c>
      <c r="B83" s="308" t="s">
        <v>336</v>
      </c>
      <c r="C83" s="316"/>
    </row>
    <row r="84" spans="1:3" s="439" customFormat="1" ht="12" customHeight="1" thickBot="1">
      <c r="A84" s="487" t="s">
        <v>337</v>
      </c>
      <c r="B84" s="306" t="s">
        <v>480</v>
      </c>
      <c r="C84" s="485"/>
    </row>
    <row r="85" spans="1:3" s="439" customFormat="1" ht="13.5" customHeight="1" thickBot="1">
      <c r="A85" s="487" t="s">
        <v>339</v>
      </c>
      <c r="B85" s="306" t="s">
        <v>338</v>
      </c>
      <c r="C85" s="485"/>
    </row>
    <row r="86" spans="1:3" s="439" customFormat="1" ht="15.75" customHeight="1" thickBot="1">
      <c r="A86" s="487" t="s">
        <v>351</v>
      </c>
      <c r="B86" s="447" t="s">
        <v>483</v>
      </c>
      <c r="C86" s="317">
        <f>+C63+C67+C72+C75+C79+C85+C84</f>
        <v>0</v>
      </c>
    </row>
    <row r="87" spans="1:3" s="439" customFormat="1" ht="16.5" customHeight="1" thickBot="1">
      <c r="A87" s="488" t="s">
        <v>482</v>
      </c>
      <c r="B87" s="448" t="s">
        <v>484</v>
      </c>
      <c r="C87" s="317">
        <f>+C62+C86</f>
        <v>0</v>
      </c>
    </row>
    <row r="88" spans="1:3" s="439" customFormat="1" ht="83.25" customHeight="1">
      <c r="A88" s="5"/>
      <c r="B88" s="6"/>
      <c r="C88" s="318"/>
    </row>
    <row r="89" spans="1:3" ht="16.5" customHeight="1">
      <c r="A89" s="598" t="s">
        <v>48</v>
      </c>
      <c r="B89" s="598"/>
      <c r="C89" s="598"/>
    </row>
    <row r="90" spans="1:3" s="449" customFormat="1" ht="16.5" customHeight="1" thickBot="1">
      <c r="A90" s="600" t="s">
        <v>154</v>
      </c>
      <c r="B90" s="600"/>
      <c r="C90" s="145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38" customFormat="1" ht="12" customHeight="1" thickBot="1">
      <c r="A92" s="32"/>
      <c r="B92" s="33" t="s">
        <v>498</v>
      </c>
      <c r="C92" s="34" t="s">
        <v>499</v>
      </c>
    </row>
    <row r="93" spans="1:3" ht="12" customHeight="1" thickBot="1">
      <c r="A93" s="22" t="s">
        <v>19</v>
      </c>
      <c r="B93" s="28" t="s">
        <v>442</v>
      </c>
      <c r="C93" s="310">
        <f>C94+C95+C96+C97+C98+C111</f>
        <v>0</v>
      </c>
    </row>
    <row r="94" spans="1:3" ht="12" customHeight="1">
      <c r="A94" s="17" t="s">
        <v>99</v>
      </c>
      <c r="B94" s="10" t="s">
        <v>50</v>
      </c>
      <c r="C94" s="312"/>
    </row>
    <row r="95" spans="1:3" ht="12" customHeight="1">
      <c r="A95" s="14" t="s">
        <v>100</v>
      </c>
      <c r="B95" s="8" t="s">
        <v>184</v>
      </c>
      <c r="C95" s="313"/>
    </row>
    <row r="96" spans="1:3" ht="12" customHeight="1">
      <c r="A96" s="14" t="s">
        <v>101</v>
      </c>
      <c r="B96" s="8" t="s">
        <v>141</v>
      </c>
      <c r="C96" s="315"/>
    </row>
    <row r="97" spans="1:3" ht="12" customHeight="1">
      <c r="A97" s="14" t="s">
        <v>102</v>
      </c>
      <c r="B97" s="11" t="s">
        <v>185</v>
      </c>
      <c r="C97" s="315"/>
    </row>
    <row r="98" spans="1:3" ht="12" customHeight="1">
      <c r="A98" s="14" t="s">
        <v>113</v>
      </c>
      <c r="B98" s="19" t="s">
        <v>186</v>
      </c>
      <c r="C98" s="315"/>
    </row>
    <row r="99" spans="1:3" ht="12" customHeight="1">
      <c r="A99" s="14" t="s">
        <v>103</v>
      </c>
      <c r="B99" s="8" t="s">
        <v>447</v>
      </c>
      <c r="C99" s="315"/>
    </row>
    <row r="100" spans="1:3" ht="12" customHeight="1">
      <c r="A100" s="14" t="s">
        <v>104</v>
      </c>
      <c r="B100" s="150" t="s">
        <v>446</v>
      </c>
      <c r="C100" s="315"/>
    </row>
    <row r="101" spans="1:3" ht="12" customHeight="1">
      <c r="A101" s="14" t="s">
        <v>114</v>
      </c>
      <c r="B101" s="150" t="s">
        <v>445</v>
      </c>
      <c r="C101" s="315"/>
    </row>
    <row r="102" spans="1:3" ht="12" customHeight="1">
      <c r="A102" s="14" t="s">
        <v>115</v>
      </c>
      <c r="B102" s="148" t="s">
        <v>354</v>
      </c>
      <c r="C102" s="315"/>
    </row>
    <row r="103" spans="1:3" ht="12" customHeight="1">
      <c r="A103" s="14" t="s">
        <v>116</v>
      </c>
      <c r="B103" s="149" t="s">
        <v>355</v>
      </c>
      <c r="C103" s="315"/>
    </row>
    <row r="104" spans="1:3" ht="12" customHeight="1">
      <c r="A104" s="14" t="s">
        <v>117</v>
      </c>
      <c r="B104" s="149" t="s">
        <v>356</v>
      </c>
      <c r="C104" s="315"/>
    </row>
    <row r="105" spans="1:3" ht="12" customHeight="1">
      <c r="A105" s="14" t="s">
        <v>119</v>
      </c>
      <c r="B105" s="148" t="s">
        <v>357</v>
      </c>
      <c r="C105" s="315"/>
    </row>
    <row r="106" spans="1:3" ht="12" customHeight="1">
      <c r="A106" s="14" t="s">
        <v>187</v>
      </c>
      <c r="B106" s="148" t="s">
        <v>358</v>
      </c>
      <c r="C106" s="315"/>
    </row>
    <row r="107" spans="1:3" ht="12" customHeight="1">
      <c r="A107" s="14" t="s">
        <v>352</v>
      </c>
      <c r="B107" s="149" t="s">
        <v>359</v>
      </c>
      <c r="C107" s="315"/>
    </row>
    <row r="108" spans="1:3" ht="12" customHeight="1">
      <c r="A108" s="13" t="s">
        <v>353</v>
      </c>
      <c r="B108" s="150" t="s">
        <v>360</v>
      </c>
      <c r="C108" s="315"/>
    </row>
    <row r="109" spans="1:3" ht="12" customHeight="1">
      <c r="A109" s="14" t="s">
        <v>443</v>
      </c>
      <c r="B109" s="150" t="s">
        <v>361</v>
      </c>
      <c r="C109" s="315"/>
    </row>
    <row r="110" spans="1:3" ht="12" customHeight="1">
      <c r="A110" s="16" t="s">
        <v>444</v>
      </c>
      <c r="B110" s="150" t="s">
        <v>362</v>
      </c>
      <c r="C110" s="315"/>
    </row>
    <row r="111" spans="1:3" ht="12" customHeight="1">
      <c r="A111" s="14" t="s">
        <v>448</v>
      </c>
      <c r="B111" s="11" t="s">
        <v>51</v>
      </c>
      <c r="C111" s="313"/>
    </row>
    <row r="112" spans="1:3" ht="12" customHeight="1">
      <c r="A112" s="14" t="s">
        <v>449</v>
      </c>
      <c r="B112" s="8" t="s">
        <v>451</v>
      </c>
      <c r="C112" s="313"/>
    </row>
    <row r="113" spans="1:3" ht="12" customHeight="1" thickBot="1">
      <c r="A113" s="18" t="s">
        <v>450</v>
      </c>
      <c r="B113" s="510" t="s">
        <v>452</v>
      </c>
      <c r="C113" s="319"/>
    </row>
    <row r="114" spans="1:3" ht="12" customHeight="1" thickBot="1">
      <c r="A114" s="507" t="s">
        <v>20</v>
      </c>
      <c r="B114" s="508" t="s">
        <v>363</v>
      </c>
      <c r="C114" s="509">
        <f>+C115+C117+C119</f>
        <v>0</v>
      </c>
    </row>
    <row r="115" spans="1:3" ht="12" customHeight="1">
      <c r="A115" s="15" t="s">
        <v>105</v>
      </c>
      <c r="B115" s="8" t="s">
        <v>232</v>
      </c>
      <c r="C115" s="314"/>
    </row>
    <row r="116" spans="1:3" ht="12" customHeight="1">
      <c r="A116" s="15" t="s">
        <v>106</v>
      </c>
      <c r="B116" s="12" t="s">
        <v>367</v>
      </c>
      <c r="C116" s="314"/>
    </row>
    <row r="117" spans="1:3" ht="12" customHeight="1">
      <c r="A117" s="15" t="s">
        <v>107</v>
      </c>
      <c r="B117" s="12" t="s">
        <v>188</v>
      </c>
      <c r="C117" s="313"/>
    </row>
    <row r="118" spans="1:3" ht="12" customHeight="1">
      <c r="A118" s="15" t="s">
        <v>108</v>
      </c>
      <c r="B118" s="12" t="s">
        <v>368</v>
      </c>
      <c r="C118" s="278"/>
    </row>
    <row r="119" spans="1:3" ht="12" customHeight="1">
      <c r="A119" s="15" t="s">
        <v>109</v>
      </c>
      <c r="B119" s="308" t="s">
        <v>583</v>
      </c>
      <c r="C119" s="278"/>
    </row>
    <row r="120" spans="1:3" ht="12" customHeight="1">
      <c r="A120" s="15" t="s">
        <v>118</v>
      </c>
      <c r="B120" s="307" t="s">
        <v>433</v>
      </c>
      <c r="C120" s="278"/>
    </row>
    <row r="121" spans="1:3" ht="12" customHeight="1">
      <c r="A121" s="15" t="s">
        <v>120</v>
      </c>
      <c r="B121" s="436" t="s">
        <v>373</v>
      </c>
      <c r="C121" s="278"/>
    </row>
    <row r="122" spans="1:3">
      <c r="A122" s="15" t="s">
        <v>189</v>
      </c>
      <c r="B122" s="149" t="s">
        <v>356</v>
      </c>
      <c r="C122" s="278"/>
    </row>
    <row r="123" spans="1:3" ht="12" customHeight="1">
      <c r="A123" s="15" t="s">
        <v>190</v>
      </c>
      <c r="B123" s="149" t="s">
        <v>372</v>
      </c>
      <c r="C123" s="278"/>
    </row>
    <row r="124" spans="1:3" ht="12" customHeight="1">
      <c r="A124" s="15" t="s">
        <v>191</v>
      </c>
      <c r="B124" s="149" t="s">
        <v>371</v>
      </c>
      <c r="C124" s="278"/>
    </row>
    <row r="125" spans="1:3" ht="12" customHeight="1">
      <c r="A125" s="15" t="s">
        <v>364</v>
      </c>
      <c r="B125" s="149" t="s">
        <v>359</v>
      </c>
      <c r="C125" s="278"/>
    </row>
    <row r="126" spans="1:3" ht="12" customHeight="1">
      <c r="A126" s="15" t="s">
        <v>365</v>
      </c>
      <c r="B126" s="149" t="s">
        <v>370</v>
      </c>
      <c r="C126" s="278"/>
    </row>
    <row r="127" spans="1:3" ht="16.5" thickBot="1">
      <c r="A127" s="13" t="s">
        <v>366</v>
      </c>
      <c r="B127" s="149" t="s">
        <v>369</v>
      </c>
      <c r="C127" s="280"/>
    </row>
    <row r="128" spans="1:3" ht="12" customHeight="1" thickBot="1">
      <c r="A128" s="20" t="s">
        <v>21</v>
      </c>
      <c r="B128" s="129" t="s">
        <v>453</v>
      </c>
      <c r="C128" s="311">
        <f>+C93+C114</f>
        <v>0</v>
      </c>
    </row>
    <row r="129" spans="1:3" ht="12" customHeight="1" thickBot="1">
      <c r="A129" s="20" t="s">
        <v>22</v>
      </c>
      <c r="B129" s="129" t="s">
        <v>454</v>
      </c>
      <c r="C129" s="311">
        <f>+C130+C131+C132</f>
        <v>0</v>
      </c>
    </row>
    <row r="130" spans="1:3" ht="12" customHeight="1">
      <c r="A130" s="15" t="s">
        <v>271</v>
      </c>
      <c r="B130" s="12" t="s">
        <v>461</v>
      </c>
      <c r="C130" s="278"/>
    </row>
    <row r="131" spans="1:3" ht="12" customHeight="1">
      <c r="A131" s="15" t="s">
        <v>272</v>
      </c>
      <c r="B131" s="12" t="s">
        <v>462</v>
      </c>
      <c r="C131" s="278"/>
    </row>
    <row r="132" spans="1:3" ht="12" customHeight="1" thickBot="1">
      <c r="A132" s="13" t="s">
        <v>273</v>
      </c>
      <c r="B132" s="12" t="s">
        <v>463</v>
      </c>
      <c r="C132" s="278"/>
    </row>
    <row r="133" spans="1:3" ht="12" customHeight="1" thickBot="1">
      <c r="A133" s="20" t="s">
        <v>23</v>
      </c>
      <c r="B133" s="129" t="s">
        <v>455</v>
      </c>
      <c r="C133" s="311">
        <f>SUM(C134:C139)</f>
        <v>0</v>
      </c>
    </row>
    <row r="134" spans="1:3" ht="12" customHeight="1">
      <c r="A134" s="15" t="s">
        <v>92</v>
      </c>
      <c r="B134" s="9" t="s">
        <v>464</v>
      </c>
      <c r="C134" s="278"/>
    </row>
    <row r="135" spans="1:3" ht="12" customHeight="1">
      <c r="A135" s="15" t="s">
        <v>93</v>
      </c>
      <c r="B135" s="9" t="s">
        <v>456</v>
      </c>
      <c r="C135" s="278"/>
    </row>
    <row r="136" spans="1:3" ht="12" customHeight="1">
      <c r="A136" s="15" t="s">
        <v>94</v>
      </c>
      <c r="B136" s="9" t="s">
        <v>457</v>
      </c>
      <c r="C136" s="278"/>
    </row>
    <row r="137" spans="1:3" ht="12" customHeight="1">
      <c r="A137" s="15" t="s">
        <v>176</v>
      </c>
      <c r="B137" s="9" t="s">
        <v>458</v>
      </c>
      <c r="C137" s="278"/>
    </row>
    <row r="138" spans="1:3" ht="12" customHeight="1">
      <c r="A138" s="15" t="s">
        <v>177</v>
      </c>
      <c r="B138" s="9" t="s">
        <v>459</v>
      </c>
      <c r="C138" s="278"/>
    </row>
    <row r="139" spans="1:3" ht="12" customHeight="1" thickBot="1">
      <c r="A139" s="13" t="s">
        <v>178</v>
      </c>
      <c r="B139" s="9" t="s">
        <v>460</v>
      </c>
      <c r="C139" s="278"/>
    </row>
    <row r="140" spans="1:3" ht="12" customHeight="1" thickBot="1">
      <c r="A140" s="20" t="s">
        <v>24</v>
      </c>
      <c r="B140" s="129" t="s">
        <v>468</v>
      </c>
      <c r="C140" s="317">
        <f>+C141+C142+C143+C144</f>
        <v>0</v>
      </c>
    </row>
    <row r="141" spans="1:3" ht="12" customHeight="1">
      <c r="A141" s="15" t="s">
        <v>95</v>
      </c>
      <c r="B141" s="9" t="s">
        <v>374</v>
      </c>
      <c r="C141" s="278"/>
    </row>
    <row r="142" spans="1:3" ht="12" customHeight="1">
      <c r="A142" s="15" t="s">
        <v>96</v>
      </c>
      <c r="B142" s="9" t="s">
        <v>375</v>
      </c>
      <c r="C142" s="278"/>
    </row>
    <row r="143" spans="1:3" ht="12" customHeight="1">
      <c r="A143" s="15" t="s">
        <v>291</v>
      </c>
      <c r="B143" s="9" t="s">
        <v>469</v>
      </c>
      <c r="C143" s="278"/>
    </row>
    <row r="144" spans="1:3" ht="12" customHeight="1" thickBot="1">
      <c r="A144" s="13" t="s">
        <v>292</v>
      </c>
      <c r="B144" s="7" t="s">
        <v>394</v>
      </c>
      <c r="C144" s="278"/>
    </row>
    <row r="145" spans="1:9" ht="12" customHeight="1" thickBot="1">
      <c r="A145" s="20" t="s">
        <v>25</v>
      </c>
      <c r="B145" s="129" t="s">
        <v>470</v>
      </c>
      <c r="C145" s="320">
        <f>SUM(C146:C150)</f>
        <v>0</v>
      </c>
    </row>
    <row r="146" spans="1:9" ht="12" customHeight="1">
      <c r="A146" s="15" t="s">
        <v>97</v>
      </c>
      <c r="B146" s="9" t="s">
        <v>465</v>
      </c>
      <c r="C146" s="278"/>
    </row>
    <row r="147" spans="1:9" ht="12" customHeight="1">
      <c r="A147" s="15" t="s">
        <v>98</v>
      </c>
      <c r="B147" s="9" t="s">
        <v>472</v>
      </c>
      <c r="C147" s="278"/>
    </row>
    <row r="148" spans="1:9" ht="12" customHeight="1">
      <c r="A148" s="15" t="s">
        <v>303</v>
      </c>
      <c r="B148" s="9" t="s">
        <v>467</v>
      </c>
      <c r="C148" s="278"/>
    </row>
    <row r="149" spans="1:9" ht="12" customHeight="1">
      <c r="A149" s="15" t="s">
        <v>304</v>
      </c>
      <c r="B149" s="9" t="s">
        <v>473</v>
      </c>
      <c r="C149" s="278"/>
    </row>
    <row r="150" spans="1:9" ht="12" customHeight="1" thickBot="1">
      <c r="A150" s="15" t="s">
        <v>471</v>
      </c>
      <c r="B150" s="9" t="s">
        <v>474</v>
      </c>
      <c r="C150" s="278"/>
    </row>
    <row r="151" spans="1:9" ht="12" customHeight="1" thickBot="1">
      <c r="A151" s="20" t="s">
        <v>26</v>
      </c>
      <c r="B151" s="129" t="s">
        <v>475</v>
      </c>
      <c r="C151" s="511"/>
    </row>
    <row r="152" spans="1:9" ht="12" customHeight="1" thickBot="1">
      <c r="A152" s="20" t="s">
        <v>27</v>
      </c>
      <c r="B152" s="129" t="s">
        <v>476</v>
      </c>
      <c r="C152" s="511"/>
    </row>
    <row r="153" spans="1:9" ht="15" customHeight="1" thickBot="1">
      <c r="A153" s="20" t="s">
        <v>28</v>
      </c>
      <c r="B153" s="129" t="s">
        <v>478</v>
      </c>
      <c r="C153" s="450">
        <f>+C129+C133+C140+C145+C151+C152</f>
        <v>0</v>
      </c>
      <c r="F153" s="451"/>
      <c r="G153" s="452"/>
      <c r="H153" s="452"/>
      <c r="I153" s="452"/>
    </row>
    <row r="154" spans="1:9" s="439" customFormat="1" ht="12.95" customHeight="1" thickBot="1">
      <c r="A154" s="309" t="s">
        <v>29</v>
      </c>
      <c r="B154" s="402" t="s">
        <v>477</v>
      </c>
      <c r="C154" s="450">
        <f>+C128+C153</f>
        <v>0</v>
      </c>
    </row>
    <row r="155" spans="1:9" ht="7.5" customHeight="1"/>
    <row r="156" spans="1:9">
      <c r="A156" s="601" t="s">
        <v>376</v>
      </c>
      <c r="B156" s="601"/>
      <c r="C156" s="601"/>
    </row>
    <row r="157" spans="1:9" ht="15" customHeight="1" thickBot="1">
      <c r="A157" s="599" t="s">
        <v>155</v>
      </c>
      <c r="B157" s="599"/>
      <c r="C157" s="321" t="str">
        <f>C90</f>
        <v>Forintban!</v>
      </c>
    </row>
    <row r="158" spans="1:9" ht="13.5" customHeight="1" thickBot="1">
      <c r="A158" s="20">
        <v>1</v>
      </c>
      <c r="B158" s="27" t="s">
        <v>479</v>
      </c>
      <c r="C158" s="311">
        <f>+C62-C128</f>
        <v>0</v>
      </c>
      <c r="D158" s="453"/>
    </row>
    <row r="159" spans="1:9" ht="27.75" customHeight="1" thickBot="1">
      <c r="A159" s="20" t="s">
        <v>20</v>
      </c>
      <c r="B159" s="27" t="s">
        <v>485</v>
      </c>
      <c r="C159" s="311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Pogány Községi Önkormányzat
2018. ÉVI KÖLTSÉGVETÉS
ÁLLAMIGAZGATÁSI FELADATAINAK MÉRLEGE
&amp;R&amp;"Times New Roman CE,Félkövér dőlt"&amp;11 1.4. melléklet a 4/2018. (III.26.)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23" zoomScale="145" zoomScaleNormal="145" zoomScaleSheetLayoutView="100" workbookViewId="0">
      <selection activeCell="F33" sqref="F33"/>
    </sheetView>
  </sheetViews>
  <sheetFormatPr defaultRowHeight="12.75"/>
  <cols>
    <col min="1" max="1" width="6.83203125" style="57" customWidth="1"/>
    <col min="2" max="2" width="55.1640625" style="196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>
      <c r="B1" s="333" t="s">
        <v>159</v>
      </c>
      <c r="C1" s="334"/>
      <c r="D1" s="334"/>
      <c r="E1" s="334"/>
      <c r="F1" s="604" t="str">
        <f>+CONCATENATE("2.1. melléklet a 4/",LEFT(ÖSSZEFÜGGÉSEK!A5,4),". (III.26.) önkormányzati rendelethez")</f>
        <v>2.1. melléklet a 4/2018. (III.26.) önkormányzati rendelethez</v>
      </c>
    </row>
    <row r="2" spans="1:6" ht="14.25" thickBot="1">
      <c r="E2" s="335" t="str">
        <f>'1.4.sz.mell.'!C2</f>
        <v>Forintban!</v>
      </c>
      <c r="F2" s="604"/>
    </row>
    <row r="3" spans="1:6" ht="18" customHeight="1" thickBot="1">
      <c r="A3" s="602" t="s">
        <v>70</v>
      </c>
      <c r="B3" s="336" t="s">
        <v>57</v>
      </c>
      <c r="C3" s="337"/>
      <c r="D3" s="336" t="s">
        <v>58</v>
      </c>
      <c r="E3" s="338"/>
      <c r="F3" s="604"/>
    </row>
    <row r="4" spans="1:6" s="339" customFormat="1" ht="35.25" customHeight="1" thickBot="1">
      <c r="A4" s="603"/>
      <c r="B4" s="197" t="s">
        <v>62</v>
      </c>
      <c r="C4" s="198" t="str">
        <f>+'1.1.sz.mell.'!C3</f>
        <v>2018. évi előirányzat</v>
      </c>
      <c r="D4" s="197" t="s">
        <v>62</v>
      </c>
      <c r="E4" s="54" t="str">
        <f>+C4</f>
        <v>2018. évi előirányzat</v>
      </c>
      <c r="F4" s="604"/>
    </row>
    <row r="5" spans="1:6" s="344" customFormat="1" ht="12" customHeight="1" thickBot="1">
      <c r="A5" s="340"/>
      <c r="B5" s="341" t="s">
        <v>498</v>
      </c>
      <c r="C5" s="342" t="s">
        <v>499</v>
      </c>
      <c r="D5" s="341" t="s">
        <v>500</v>
      </c>
      <c r="E5" s="343" t="s">
        <v>502</v>
      </c>
      <c r="F5" s="604"/>
    </row>
    <row r="6" spans="1:6" ht="12.95" customHeight="1">
      <c r="A6" s="345" t="s">
        <v>19</v>
      </c>
      <c r="B6" s="346" t="s">
        <v>377</v>
      </c>
      <c r="C6" s="322">
        <v>54825321</v>
      </c>
      <c r="D6" s="346" t="s">
        <v>63</v>
      </c>
      <c r="E6" s="312">
        <v>41294320</v>
      </c>
      <c r="F6" s="604"/>
    </row>
    <row r="7" spans="1:6" ht="12.95" customHeight="1">
      <c r="A7" s="347" t="s">
        <v>20</v>
      </c>
      <c r="B7" s="348" t="s">
        <v>378</v>
      </c>
      <c r="C7" s="323">
        <v>4329000</v>
      </c>
      <c r="D7" s="348" t="s">
        <v>184</v>
      </c>
      <c r="E7" s="313">
        <v>8234444</v>
      </c>
      <c r="F7" s="604"/>
    </row>
    <row r="8" spans="1:6" ht="12.95" customHeight="1">
      <c r="A8" s="347" t="s">
        <v>21</v>
      </c>
      <c r="B8" s="348" t="s">
        <v>399</v>
      </c>
      <c r="C8" s="323"/>
      <c r="D8" s="348" t="s">
        <v>237</v>
      </c>
      <c r="E8" s="315">
        <v>44187983</v>
      </c>
      <c r="F8" s="604"/>
    </row>
    <row r="9" spans="1:6" ht="12.95" customHeight="1">
      <c r="A9" s="347" t="s">
        <v>22</v>
      </c>
      <c r="B9" s="348" t="s">
        <v>175</v>
      </c>
      <c r="C9" s="323">
        <v>30564000</v>
      </c>
      <c r="D9" s="348" t="s">
        <v>185</v>
      </c>
      <c r="E9" s="315">
        <v>3500000</v>
      </c>
      <c r="F9" s="604"/>
    </row>
    <row r="10" spans="1:6" ht="12.95" customHeight="1">
      <c r="A10" s="347" t="s">
        <v>23</v>
      </c>
      <c r="B10" s="349" t="s">
        <v>426</v>
      </c>
      <c r="C10" s="323">
        <v>7914000</v>
      </c>
      <c r="D10" s="348" t="s">
        <v>186</v>
      </c>
      <c r="E10" s="315">
        <v>10542838</v>
      </c>
      <c r="F10" s="604"/>
    </row>
    <row r="11" spans="1:6" ht="12.95" customHeight="1">
      <c r="A11" s="347" t="s">
        <v>24</v>
      </c>
      <c r="B11" s="348" t="s">
        <v>379</v>
      </c>
      <c r="C11" s="324">
        <v>26700</v>
      </c>
      <c r="D11" s="348" t="s">
        <v>51</v>
      </c>
      <c r="E11" s="313">
        <v>17857130</v>
      </c>
      <c r="F11" s="604"/>
    </row>
    <row r="12" spans="1:6" ht="12.95" customHeight="1">
      <c r="A12" s="347" t="s">
        <v>25</v>
      </c>
      <c r="B12" s="348" t="s">
        <v>486</v>
      </c>
      <c r="C12" s="323"/>
      <c r="D12" s="47"/>
      <c r="E12" s="329"/>
      <c r="F12" s="604"/>
    </row>
    <row r="13" spans="1:6" ht="12.95" customHeight="1">
      <c r="A13" s="347" t="s">
        <v>26</v>
      </c>
      <c r="B13" s="47"/>
      <c r="C13" s="323"/>
      <c r="D13" s="47"/>
      <c r="E13" s="329"/>
      <c r="F13" s="604"/>
    </row>
    <row r="14" spans="1:6" ht="12.95" customHeight="1">
      <c r="A14" s="347" t="s">
        <v>27</v>
      </c>
      <c r="B14" s="454"/>
      <c r="C14" s="324"/>
      <c r="D14" s="47"/>
      <c r="E14" s="329"/>
      <c r="F14" s="604"/>
    </row>
    <row r="15" spans="1:6" ht="12.95" customHeight="1">
      <c r="A15" s="347" t="s">
        <v>28</v>
      </c>
      <c r="B15" s="47"/>
      <c r="C15" s="323"/>
      <c r="D15" s="47"/>
      <c r="E15" s="329"/>
      <c r="F15" s="604"/>
    </row>
    <row r="16" spans="1:6" ht="12.95" customHeight="1">
      <c r="A16" s="347" t="s">
        <v>29</v>
      </c>
      <c r="B16" s="47"/>
      <c r="C16" s="323"/>
      <c r="D16" s="47"/>
      <c r="E16" s="329"/>
      <c r="F16" s="604"/>
    </row>
    <row r="17" spans="1:6" ht="12.95" customHeight="1" thickBot="1">
      <c r="A17" s="347" t="s">
        <v>30</v>
      </c>
      <c r="B17" s="59"/>
      <c r="C17" s="325"/>
      <c r="D17" s="47"/>
      <c r="E17" s="330"/>
      <c r="F17" s="604"/>
    </row>
    <row r="18" spans="1:6" ht="15.95" customHeight="1" thickBot="1">
      <c r="A18" s="350" t="s">
        <v>31</v>
      </c>
      <c r="B18" s="131" t="s">
        <v>487</v>
      </c>
      <c r="C18" s="326">
        <f>SUM(C6:C17)</f>
        <v>97659021</v>
      </c>
      <c r="D18" s="131" t="s">
        <v>385</v>
      </c>
      <c r="E18" s="331">
        <f>SUM(E6:E17)</f>
        <v>125616715</v>
      </c>
      <c r="F18" s="604"/>
    </row>
    <row r="19" spans="1:6" ht="12.95" customHeight="1">
      <c r="A19" s="351" t="s">
        <v>32</v>
      </c>
      <c r="B19" s="352" t="s">
        <v>382</v>
      </c>
      <c r="C19" s="513">
        <f>+C20+C21+C22+C23</f>
        <v>0</v>
      </c>
      <c r="D19" s="353" t="s">
        <v>192</v>
      </c>
      <c r="E19" s="332"/>
      <c r="F19" s="604"/>
    </row>
    <row r="20" spans="1:6" ht="12.95" customHeight="1">
      <c r="A20" s="354" t="s">
        <v>33</v>
      </c>
      <c r="B20" s="353" t="s">
        <v>230</v>
      </c>
      <c r="C20" s="82"/>
      <c r="D20" s="353" t="s">
        <v>384</v>
      </c>
      <c r="E20" s="83"/>
      <c r="F20" s="604"/>
    </row>
    <row r="21" spans="1:6" ht="12.95" customHeight="1">
      <c r="A21" s="354" t="s">
        <v>34</v>
      </c>
      <c r="B21" s="353" t="s">
        <v>231</v>
      </c>
      <c r="C21" s="82"/>
      <c r="D21" s="353" t="s">
        <v>157</v>
      </c>
      <c r="E21" s="83"/>
      <c r="F21" s="604"/>
    </row>
    <row r="22" spans="1:6" ht="12.95" customHeight="1">
      <c r="A22" s="354" t="s">
        <v>35</v>
      </c>
      <c r="B22" s="353" t="s">
        <v>235</v>
      </c>
      <c r="C22" s="82"/>
      <c r="D22" s="353" t="s">
        <v>158</v>
      </c>
      <c r="E22" s="83"/>
      <c r="F22" s="604"/>
    </row>
    <row r="23" spans="1:6" ht="12.95" customHeight="1">
      <c r="A23" s="354" t="s">
        <v>36</v>
      </c>
      <c r="B23" s="353" t="s">
        <v>236</v>
      </c>
      <c r="C23" s="82"/>
      <c r="D23" s="352" t="s">
        <v>238</v>
      </c>
      <c r="E23" s="83">
        <v>1888777</v>
      </c>
      <c r="F23" s="604"/>
    </row>
    <row r="24" spans="1:6" ht="12.95" customHeight="1">
      <c r="A24" s="354" t="s">
        <v>37</v>
      </c>
      <c r="B24" s="353" t="s">
        <v>383</v>
      </c>
      <c r="C24" s="355">
        <f>+C25+C26</f>
        <v>0</v>
      </c>
      <c r="D24" s="353" t="s">
        <v>193</v>
      </c>
      <c r="E24" s="83"/>
      <c r="F24" s="604"/>
    </row>
    <row r="25" spans="1:6" ht="12.95" customHeight="1">
      <c r="A25" s="351" t="s">
        <v>38</v>
      </c>
      <c r="B25" s="352" t="s">
        <v>380</v>
      </c>
      <c r="C25" s="327"/>
      <c r="D25" s="346" t="s">
        <v>469</v>
      </c>
      <c r="E25" s="332"/>
      <c r="F25" s="604"/>
    </row>
    <row r="26" spans="1:6" ht="12.95" customHeight="1">
      <c r="A26" s="354" t="s">
        <v>39</v>
      </c>
      <c r="B26" s="353" t="s">
        <v>381</v>
      </c>
      <c r="C26" s="82"/>
      <c r="D26" s="348" t="s">
        <v>475</v>
      </c>
      <c r="E26" s="83"/>
      <c r="F26" s="604"/>
    </row>
    <row r="27" spans="1:6" ht="12.95" customHeight="1">
      <c r="A27" s="347" t="s">
        <v>40</v>
      </c>
      <c r="B27" s="353" t="s">
        <v>480</v>
      </c>
      <c r="C27" s="82"/>
      <c r="D27" s="348" t="s">
        <v>476</v>
      </c>
      <c r="E27" s="83"/>
      <c r="F27" s="604"/>
    </row>
    <row r="28" spans="1:6" ht="12.95" customHeight="1" thickBot="1">
      <c r="A28" s="416" t="s">
        <v>41</v>
      </c>
      <c r="B28" s="352" t="s">
        <v>338</v>
      </c>
      <c r="C28" s="327"/>
      <c r="D28" s="456"/>
      <c r="E28" s="332"/>
      <c r="F28" s="604"/>
    </row>
    <row r="29" spans="1:6" ht="15.95" customHeight="1" thickBot="1">
      <c r="A29" s="350" t="s">
        <v>42</v>
      </c>
      <c r="B29" s="131" t="s">
        <v>488</v>
      </c>
      <c r="C29" s="326">
        <f>+C19+C24+C27+C28</f>
        <v>0</v>
      </c>
      <c r="D29" s="131" t="s">
        <v>490</v>
      </c>
      <c r="E29" s="331">
        <f>SUM(E19:E28)</f>
        <v>1888777</v>
      </c>
      <c r="F29" s="604"/>
    </row>
    <row r="30" spans="1:6" ht="13.5" thickBot="1">
      <c r="A30" s="350" t="s">
        <v>43</v>
      </c>
      <c r="B30" s="356" t="s">
        <v>489</v>
      </c>
      <c r="C30" s="357">
        <f>+C18+C29</f>
        <v>97659021</v>
      </c>
      <c r="D30" s="356" t="s">
        <v>491</v>
      </c>
      <c r="E30" s="357">
        <f>+E18+E29</f>
        <v>127505492</v>
      </c>
      <c r="F30" s="604"/>
    </row>
    <row r="31" spans="1:6" ht="13.5" thickBot="1">
      <c r="A31" s="350" t="s">
        <v>44</v>
      </c>
      <c r="B31" s="356" t="s">
        <v>170</v>
      </c>
      <c r="C31" s="357">
        <f>IF(C18-E18&lt;0,E18-C18,"-")</f>
        <v>27957694</v>
      </c>
      <c r="D31" s="356" t="s">
        <v>171</v>
      </c>
      <c r="E31" s="357" t="str">
        <f>IF(C18-E18&gt;0,C18-E18,"-")</f>
        <v>-</v>
      </c>
      <c r="F31" s="604"/>
    </row>
    <row r="32" spans="1:6" ht="13.5" thickBot="1">
      <c r="A32" s="350" t="s">
        <v>45</v>
      </c>
      <c r="B32" s="356" t="s">
        <v>574</v>
      </c>
      <c r="C32" s="357">
        <f>IF(C30-E30&lt;0,E30-C30,"-")</f>
        <v>29846471</v>
      </c>
      <c r="D32" s="356" t="s">
        <v>575</v>
      </c>
      <c r="E32" s="357" t="str">
        <f>IF(C30-E30&gt;0,C30-E30,"-")</f>
        <v>-</v>
      </c>
      <c r="F32" s="604"/>
    </row>
    <row r="33" spans="2:4" ht="18.75">
      <c r="B33" s="605"/>
      <c r="C33" s="605"/>
      <c r="D33" s="605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7" zoomScale="160" zoomScaleNormal="160" zoomScaleSheetLayoutView="115" workbookViewId="0">
      <selection activeCell="F34" sqref="F34"/>
    </sheetView>
  </sheetViews>
  <sheetFormatPr defaultRowHeight="12.75"/>
  <cols>
    <col min="1" max="1" width="6.83203125" style="57" customWidth="1"/>
    <col min="2" max="2" width="55.1640625" style="196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>
      <c r="B1" s="333" t="s">
        <v>160</v>
      </c>
      <c r="C1" s="334"/>
      <c r="D1" s="334"/>
      <c r="E1" s="334"/>
      <c r="F1" s="604" t="str">
        <f>+CONCATENATE("2.2. melléklet a 4/",LEFT(ÖSSZEFÜGGÉSEK!A5,4),". (III.26.) önkormányzati rendelethez")</f>
        <v>2.2. melléklet a 4/2018. (III.26.) önkormányzati rendelethez</v>
      </c>
    </row>
    <row r="2" spans="1:6" ht="14.25" thickBot="1">
      <c r="E2" s="335" t="str">
        <f>'2.1.sz.mell  '!E2</f>
        <v>Forintban!</v>
      </c>
      <c r="F2" s="604"/>
    </row>
    <row r="3" spans="1:6" ht="13.5" thickBot="1">
      <c r="A3" s="606" t="s">
        <v>70</v>
      </c>
      <c r="B3" s="336" t="s">
        <v>57</v>
      </c>
      <c r="C3" s="337"/>
      <c r="D3" s="336" t="s">
        <v>58</v>
      </c>
      <c r="E3" s="338"/>
      <c r="F3" s="604"/>
    </row>
    <row r="4" spans="1:6" s="339" customFormat="1" ht="24.75" thickBot="1">
      <c r="A4" s="607"/>
      <c r="B4" s="197" t="s">
        <v>62</v>
      </c>
      <c r="C4" s="198" t="str">
        <f>+'2.1.sz.mell  '!C4</f>
        <v>2018. évi előirányzat</v>
      </c>
      <c r="D4" s="197" t="s">
        <v>62</v>
      </c>
      <c r="E4" s="54" t="str">
        <f>+'2.1.sz.mell  '!C4</f>
        <v>2018. évi előirányzat</v>
      </c>
      <c r="F4" s="604"/>
    </row>
    <row r="5" spans="1:6" s="339" customFormat="1" ht="13.5" thickBot="1">
      <c r="A5" s="340"/>
      <c r="B5" s="341" t="s">
        <v>498</v>
      </c>
      <c r="C5" s="342" t="s">
        <v>499</v>
      </c>
      <c r="D5" s="341" t="s">
        <v>500</v>
      </c>
      <c r="E5" s="343" t="s">
        <v>502</v>
      </c>
      <c r="F5" s="604"/>
    </row>
    <row r="6" spans="1:6" ht="12.95" customHeight="1">
      <c r="A6" s="345" t="s">
        <v>19</v>
      </c>
      <c r="B6" s="346" t="s">
        <v>386</v>
      </c>
      <c r="C6" s="322">
        <v>13863406</v>
      </c>
      <c r="D6" s="346" t="s">
        <v>232</v>
      </c>
      <c r="E6" s="328">
        <v>17042130</v>
      </c>
      <c r="F6" s="604"/>
    </row>
    <row r="7" spans="1:6">
      <c r="A7" s="347" t="s">
        <v>20</v>
      </c>
      <c r="B7" s="348" t="s">
        <v>387</v>
      </c>
      <c r="C7" s="323"/>
      <c r="D7" s="348" t="s">
        <v>392</v>
      </c>
      <c r="E7" s="329"/>
      <c r="F7" s="604"/>
    </row>
    <row r="8" spans="1:6" ht="12.95" customHeight="1">
      <c r="A8" s="347" t="s">
        <v>21</v>
      </c>
      <c r="B8" s="348" t="s">
        <v>10</v>
      </c>
      <c r="C8" s="323"/>
      <c r="D8" s="348" t="s">
        <v>188</v>
      </c>
      <c r="E8" s="329">
        <v>27915000</v>
      </c>
      <c r="F8" s="604"/>
    </row>
    <row r="9" spans="1:6" ht="12.95" customHeight="1">
      <c r="A9" s="347" t="s">
        <v>22</v>
      </c>
      <c r="B9" s="348" t="s">
        <v>388</v>
      </c>
      <c r="C9" s="323">
        <v>2000000</v>
      </c>
      <c r="D9" s="348" t="s">
        <v>393</v>
      </c>
      <c r="E9" s="329"/>
      <c r="F9" s="604"/>
    </row>
    <row r="10" spans="1:6" ht="12.75" customHeight="1">
      <c r="A10" s="347" t="s">
        <v>23</v>
      </c>
      <c r="B10" s="348" t="s">
        <v>389</v>
      </c>
      <c r="C10" s="323"/>
      <c r="D10" s="348" t="s">
        <v>234</v>
      </c>
      <c r="E10" s="329"/>
      <c r="F10" s="604"/>
    </row>
    <row r="11" spans="1:6" ht="12.95" customHeight="1">
      <c r="A11" s="347" t="s">
        <v>24</v>
      </c>
      <c r="B11" s="348" t="s">
        <v>390</v>
      </c>
      <c r="C11" s="324"/>
      <c r="D11" s="457"/>
      <c r="E11" s="329"/>
      <c r="F11" s="604"/>
    </row>
    <row r="12" spans="1:6" ht="12.95" customHeight="1">
      <c r="A12" s="347" t="s">
        <v>25</v>
      </c>
      <c r="B12" s="47"/>
      <c r="C12" s="323"/>
      <c r="D12" s="457"/>
      <c r="E12" s="329"/>
      <c r="F12" s="604"/>
    </row>
    <row r="13" spans="1:6" ht="12.95" customHeight="1">
      <c r="A13" s="347" t="s">
        <v>26</v>
      </c>
      <c r="B13" s="47"/>
      <c r="C13" s="323"/>
      <c r="D13" s="458"/>
      <c r="E13" s="329"/>
      <c r="F13" s="604"/>
    </row>
    <row r="14" spans="1:6" ht="12.95" customHeight="1">
      <c r="A14" s="347" t="s">
        <v>27</v>
      </c>
      <c r="B14" s="455"/>
      <c r="C14" s="324"/>
      <c r="D14" s="457"/>
      <c r="E14" s="329"/>
      <c r="F14" s="604"/>
    </row>
    <row r="15" spans="1:6">
      <c r="A15" s="347" t="s">
        <v>28</v>
      </c>
      <c r="B15" s="47"/>
      <c r="C15" s="324"/>
      <c r="D15" s="457"/>
      <c r="E15" s="329"/>
      <c r="F15" s="604"/>
    </row>
    <row r="16" spans="1:6" ht="12.95" customHeight="1" thickBot="1">
      <c r="A16" s="416" t="s">
        <v>29</v>
      </c>
      <c r="B16" s="456"/>
      <c r="C16" s="418"/>
      <c r="D16" s="417" t="s">
        <v>51</v>
      </c>
      <c r="E16" s="378"/>
      <c r="F16" s="604"/>
    </row>
    <row r="17" spans="1:6" ht="15.95" customHeight="1" thickBot="1">
      <c r="A17" s="350" t="s">
        <v>30</v>
      </c>
      <c r="B17" s="131" t="s">
        <v>400</v>
      </c>
      <c r="C17" s="326">
        <f>+C6+C8+C9+C11+C12+C13+C14+C15+C16</f>
        <v>15863406</v>
      </c>
      <c r="D17" s="131" t="s">
        <v>401</v>
      </c>
      <c r="E17" s="331">
        <f>+E6+E8+E10+E11+E12+E13+E14+E15+E16</f>
        <v>44957130</v>
      </c>
      <c r="F17" s="604"/>
    </row>
    <row r="18" spans="1:6" ht="12.95" customHeight="1">
      <c r="A18" s="345" t="s">
        <v>31</v>
      </c>
      <c r="B18" s="360" t="s">
        <v>250</v>
      </c>
      <c r="C18" s="367">
        <f>SUM(C19:C23)</f>
        <v>60340195</v>
      </c>
      <c r="D18" s="353" t="s">
        <v>192</v>
      </c>
      <c r="E18" s="80"/>
      <c r="F18" s="604"/>
    </row>
    <row r="19" spans="1:6" ht="12.95" customHeight="1">
      <c r="A19" s="347" t="s">
        <v>32</v>
      </c>
      <c r="B19" s="361" t="s">
        <v>239</v>
      </c>
      <c r="C19" s="82">
        <v>60340195</v>
      </c>
      <c r="D19" s="353" t="s">
        <v>195</v>
      </c>
      <c r="E19" s="83"/>
      <c r="F19" s="604"/>
    </row>
    <row r="20" spans="1:6" ht="12.95" customHeight="1">
      <c r="A20" s="345" t="s">
        <v>33</v>
      </c>
      <c r="B20" s="361" t="s">
        <v>240</v>
      </c>
      <c r="C20" s="82"/>
      <c r="D20" s="353" t="s">
        <v>157</v>
      </c>
      <c r="E20" s="83"/>
      <c r="F20" s="604"/>
    </row>
    <row r="21" spans="1:6" ht="12.95" customHeight="1">
      <c r="A21" s="347" t="s">
        <v>34</v>
      </c>
      <c r="B21" s="361" t="s">
        <v>241</v>
      </c>
      <c r="C21" s="82"/>
      <c r="D21" s="353" t="s">
        <v>158</v>
      </c>
      <c r="E21" s="83">
        <v>1400000</v>
      </c>
      <c r="F21" s="604"/>
    </row>
    <row r="22" spans="1:6" ht="12.95" customHeight="1">
      <c r="A22" s="345" t="s">
        <v>35</v>
      </c>
      <c r="B22" s="361" t="s">
        <v>242</v>
      </c>
      <c r="C22" s="82"/>
      <c r="D22" s="352" t="s">
        <v>238</v>
      </c>
      <c r="E22" s="83"/>
      <c r="F22" s="604"/>
    </row>
    <row r="23" spans="1:6" ht="12.95" customHeight="1">
      <c r="A23" s="347" t="s">
        <v>36</v>
      </c>
      <c r="B23" s="362" t="s">
        <v>243</v>
      </c>
      <c r="C23" s="82"/>
      <c r="D23" s="353" t="s">
        <v>196</v>
      </c>
      <c r="E23" s="83"/>
      <c r="F23" s="604"/>
    </row>
    <row r="24" spans="1:6" ht="12.95" customHeight="1">
      <c r="A24" s="345" t="s">
        <v>37</v>
      </c>
      <c r="B24" s="363" t="s">
        <v>244</v>
      </c>
      <c r="C24" s="355">
        <f>+C25+C26+C27+C28+C29</f>
        <v>0</v>
      </c>
      <c r="D24" s="364" t="s">
        <v>194</v>
      </c>
      <c r="E24" s="83"/>
      <c r="F24" s="604"/>
    </row>
    <row r="25" spans="1:6" ht="12.95" customHeight="1">
      <c r="A25" s="347" t="s">
        <v>38</v>
      </c>
      <c r="B25" s="362" t="s">
        <v>245</v>
      </c>
      <c r="C25" s="82"/>
      <c r="D25" s="364" t="s">
        <v>394</v>
      </c>
      <c r="E25" s="83"/>
      <c r="F25" s="604"/>
    </row>
    <row r="26" spans="1:6" ht="12.95" customHeight="1">
      <c r="A26" s="345" t="s">
        <v>39</v>
      </c>
      <c r="B26" s="362" t="s">
        <v>246</v>
      </c>
      <c r="C26" s="82"/>
      <c r="D26" s="359"/>
      <c r="E26" s="83"/>
      <c r="F26" s="604"/>
    </row>
    <row r="27" spans="1:6" ht="12.95" customHeight="1">
      <c r="A27" s="347" t="s">
        <v>40</v>
      </c>
      <c r="B27" s="361" t="s">
        <v>247</v>
      </c>
      <c r="C27" s="82"/>
      <c r="D27" s="127"/>
      <c r="E27" s="83"/>
      <c r="F27" s="604"/>
    </row>
    <row r="28" spans="1:6" ht="12.95" customHeight="1">
      <c r="A28" s="345" t="s">
        <v>41</v>
      </c>
      <c r="B28" s="365" t="s">
        <v>248</v>
      </c>
      <c r="C28" s="82"/>
      <c r="D28" s="47"/>
      <c r="E28" s="83"/>
      <c r="F28" s="604"/>
    </row>
    <row r="29" spans="1:6" ht="12.95" customHeight="1" thickBot="1">
      <c r="A29" s="347" t="s">
        <v>42</v>
      </c>
      <c r="B29" s="366" t="s">
        <v>249</v>
      </c>
      <c r="C29" s="82"/>
      <c r="D29" s="127"/>
      <c r="E29" s="83"/>
      <c r="F29" s="604"/>
    </row>
    <row r="30" spans="1:6" ht="21.75" customHeight="1" thickBot="1">
      <c r="A30" s="350" t="s">
        <v>43</v>
      </c>
      <c r="B30" s="131" t="s">
        <v>391</v>
      </c>
      <c r="C30" s="326">
        <f>+C18+C24</f>
        <v>60340195</v>
      </c>
      <c r="D30" s="131" t="s">
        <v>395</v>
      </c>
      <c r="E30" s="331">
        <f>SUM(E18:E29)</f>
        <v>1400000</v>
      </c>
      <c r="F30" s="604"/>
    </row>
    <row r="31" spans="1:6" ht="13.5" thickBot="1">
      <c r="A31" s="350" t="s">
        <v>44</v>
      </c>
      <c r="B31" s="356" t="s">
        <v>396</v>
      </c>
      <c r="C31" s="357">
        <f>+C17+C30</f>
        <v>76203601</v>
      </c>
      <c r="D31" s="356" t="s">
        <v>397</v>
      </c>
      <c r="E31" s="357">
        <f>+E17+E30</f>
        <v>46357130</v>
      </c>
      <c r="F31" s="604"/>
    </row>
    <row r="32" spans="1:6" ht="13.5" thickBot="1">
      <c r="A32" s="350" t="s">
        <v>45</v>
      </c>
      <c r="B32" s="356" t="s">
        <v>170</v>
      </c>
      <c r="C32" s="357">
        <f>IF(C17-E17&lt;0,E17-C17,"-")</f>
        <v>29093724</v>
      </c>
      <c r="D32" s="356" t="s">
        <v>171</v>
      </c>
      <c r="E32" s="357" t="str">
        <f>IF(C17-E17&gt;0,C17-E17,"-")</f>
        <v>-</v>
      </c>
      <c r="F32" s="604"/>
    </row>
    <row r="33" spans="1:6" ht="13.5" thickBot="1">
      <c r="A33" s="350" t="s">
        <v>46</v>
      </c>
      <c r="B33" s="356" t="s">
        <v>574</v>
      </c>
      <c r="C33" s="357" t="str">
        <f>IF(C31-E31&lt;0,E31-C31,"-")</f>
        <v>-</v>
      </c>
      <c r="D33" s="356" t="s">
        <v>575</v>
      </c>
      <c r="E33" s="357">
        <f>IF(C31-E31&gt;0,C31-E31,"-")</f>
        <v>29846471</v>
      </c>
      <c r="F33" s="604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2" t="s">
        <v>152</v>
      </c>
      <c r="E1" s="135" t="s">
        <v>156</v>
      </c>
    </row>
    <row r="3" spans="1:5">
      <c r="A3" s="141"/>
      <c r="B3" s="142"/>
      <c r="C3" s="141"/>
      <c r="D3" s="144"/>
      <c r="E3" s="142"/>
    </row>
    <row r="4" spans="1:5" ht="15.75">
      <c r="A4" s="90" t="str">
        <f>+ÖSSZEFÜGGÉSEK!A5</f>
        <v>2018. évi előirányzat BEVÉTELEK</v>
      </c>
      <c r="B4" s="143"/>
      <c r="C4" s="152"/>
      <c r="D4" s="144"/>
      <c r="E4" s="142"/>
    </row>
    <row r="5" spans="1:5">
      <c r="A5" s="141"/>
      <c r="B5" s="142"/>
      <c r="C5" s="141"/>
      <c r="D5" s="144"/>
      <c r="E5" s="142"/>
    </row>
    <row r="6" spans="1:5">
      <c r="A6" s="141" t="s">
        <v>551</v>
      </c>
      <c r="B6" s="142">
        <f>+'1.1.sz.mell.'!C63</f>
        <v>113522427</v>
      </c>
      <c r="C6" s="141" t="s">
        <v>492</v>
      </c>
      <c r="D6" s="144">
        <f>+'2.1.sz.mell  '!C18+'2.2.sz.mell  '!C17</f>
        <v>113522427</v>
      </c>
      <c r="E6" s="142">
        <f t="shared" ref="E6:E15" si="0">+B6-D6</f>
        <v>0</v>
      </c>
    </row>
    <row r="7" spans="1:5">
      <c r="A7" s="141" t="s">
        <v>552</v>
      </c>
      <c r="B7" s="142">
        <f>+'1.1.sz.mell.'!C87</f>
        <v>60340195</v>
      </c>
      <c r="C7" s="141" t="s">
        <v>493</v>
      </c>
      <c r="D7" s="144">
        <f>+'2.1.sz.mell  '!C29+'2.2.sz.mell  '!C30</f>
        <v>60340195</v>
      </c>
      <c r="E7" s="142">
        <f t="shared" si="0"/>
        <v>0</v>
      </c>
    </row>
    <row r="8" spans="1:5">
      <c r="A8" s="141" t="s">
        <v>553</v>
      </c>
      <c r="B8" s="142">
        <f>+'1.1.sz.mell.'!C88</f>
        <v>173862622</v>
      </c>
      <c r="C8" s="141" t="s">
        <v>494</v>
      </c>
      <c r="D8" s="144">
        <f>+'2.1.sz.mell  '!C30+'2.2.sz.mell  '!C31</f>
        <v>173862622</v>
      </c>
      <c r="E8" s="142">
        <f t="shared" si="0"/>
        <v>0</v>
      </c>
    </row>
    <row r="9" spans="1:5">
      <c r="A9" s="141"/>
      <c r="B9" s="142"/>
      <c r="C9" s="141"/>
      <c r="D9" s="144"/>
      <c r="E9" s="142"/>
    </row>
    <row r="10" spans="1:5">
      <c r="A10" s="141"/>
      <c r="B10" s="142"/>
      <c r="C10" s="141"/>
      <c r="D10" s="144"/>
      <c r="E10" s="142"/>
    </row>
    <row r="11" spans="1:5" ht="15.75">
      <c r="A11" s="90" t="str">
        <f>+ÖSSZEFÜGGÉSEK!A12</f>
        <v>2018. évi előirányzat KIADÁSOK</v>
      </c>
      <c r="B11" s="143"/>
      <c r="C11" s="152"/>
      <c r="D11" s="144"/>
      <c r="E11" s="142"/>
    </row>
    <row r="12" spans="1:5">
      <c r="A12" s="141"/>
      <c r="B12" s="142"/>
      <c r="C12" s="141"/>
      <c r="D12" s="144"/>
      <c r="E12" s="142"/>
    </row>
    <row r="13" spans="1:5">
      <c r="A13" s="141" t="s">
        <v>554</v>
      </c>
      <c r="B13" s="142">
        <f>+'1.1.sz.mell.'!C129</f>
        <v>170573845</v>
      </c>
      <c r="C13" s="141" t="s">
        <v>495</v>
      </c>
      <c r="D13" s="144">
        <f>+'2.1.sz.mell  '!E18+'2.2.sz.mell  '!E17</f>
        <v>170573845</v>
      </c>
      <c r="E13" s="142">
        <f t="shared" si="0"/>
        <v>0</v>
      </c>
    </row>
    <row r="14" spans="1:5">
      <c r="A14" s="141" t="s">
        <v>555</v>
      </c>
      <c r="B14" s="142">
        <f>+'1.1.sz.mell.'!C154</f>
        <v>3288777</v>
      </c>
      <c r="C14" s="141" t="s">
        <v>496</v>
      </c>
      <c r="D14" s="144">
        <f>+'2.1.sz.mell  '!E29+'2.2.sz.mell  '!E30</f>
        <v>3288777</v>
      </c>
      <c r="E14" s="142">
        <f t="shared" si="0"/>
        <v>0</v>
      </c>
    </row>
    <row r="15" spans="1:5">
      <c r="A15" s="141" t="s">
        <v>556</v>
      </c>
      <c r="B15" s="142">
        <f>+'1.1.sz.mell.'!C155</f>
        <v>173862622</v>
      </c>
      <c r="C15" s="141" t="s">
        <v>497</v>
      </c>
      <c r="D15" s="144">
        <f>+'2.1.sz.mell  '!E30+'2.2.sz.mell  '!E31</f>
        <v>173862622</v>
      </c>
      <c r="E15" s="142">
        <f t="shared" si="0"/>
        <v>0</v>
      </c>
    </row>
    <row r="16" spans="1:5">
      <c r="A16" s="133"/>
      <c r="B16" s="133"/>
      <c r="C16" s="141"/>
      <c r="D16" s="144"/>
      <c r="E16" s="134"/>
    </row>
    <row r="17" spans="1:5">
      <c r="A17" s="133"/>
      <c r="B17" s="133"/>
      <c r="C17" s="133"/>
      <c r="D17" s="133"/>
      <c r="E17" s="133"/>
    </row>
    <row r="18" spans="1:5">
      <c r="A18" s="133"/>
      <c r="B18" s="133"/>
      <c r="C18" s="133"/>
      <c r="D18" s="133"/>
      <c r="E18" s="133"/>
    </row>
    <row r="19" spans="1:5">
      <c r="A19" s="133"/>
      <c r="B19" s="133"/>
      <c r="C19" s="133"/>
      <c r="D19" s="133"/>
      <c r="E19" s="13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C7" sqref="C7"/>
    </sheetView>
  </sheetViews>
  <sheetFormatPr defaultRowHeight="15"/>
  <cols>
    <col min="1" max="1" width="5.6640625" style="155" customWidth="1"/>
    <col min="2" max="2" width="35.6640625" style="155" customWidth="1"/>
    <col min="3" max="6" width="14" style="155" customWidth="1"/>
    <col min="7" max="16384" width="9.33203125" style="155"/>
  </cols>
  <sheetData>
    <row r="1" spans="1:7" ht="33" customHeight="1">
      <c r="A1" s="608" t="s">
        <v>592</v>
      </c>
      <c r="B1" s="608"/>
      <c r="C1" s="608"/>
      <c r="D1" s="608"/>
      <c r="E1" s="608"/>
      <c r="F1" s="608"/>
    </row>
    <row r="2" spans="1:7" ht="15.95" customHeight="1" thickBot="1">
      <c r="A2" s="156"/>
      <c r="B2" s="156"/>
      <c r="C2" s="609"/>
      <c r="D2" s="609"/>
      <c r="E2" s="616" t="str">
        <f>'2.2.sz.mell  '!E2</f>
        <v>Forintban!</v>
      </c>
      <c r="F2" s="616"/>
      <c r="G2" s="162"/>
    </row>
    <row r="3" spans="1:7" ht="63" customHeight="1">
      <c r="A3" s="612" t="s">
        <v>17</v>
      </c>
      <c r="B3" s="614" t="s">
        <v>198</v>
      </c>
      <c r="C3" s="614" t="s">
        <v>254</v>
      </c>
      <c r="D3" s="614"/>
      <c r="E3" s="614"/>
      <c r="F3" s="610" t="s">
        <v>507</v>
      </c>
    </row>
    <row r="4" spans="1:7" ht="15.75" thickBot="1">
      <c r="A4" s="613"/>
      <c r="B4" s="615"/>
      <c r="C4" s="505">
        <f>+LEFT(ÖSSZEFÜGGÉSEK!A5,4)+1</f>
        <v>2019</v>
      </c>
      <c r="D4" s="505">
        <f>+C4+1</f>
        <v>2020</v>
      </c>
      <c r="E4" s="505">
        <f>+D4+1</f>
        <v>2021</v>
      </c>
      <c r="F4" s="611"/>
    </row>
    <row r="5" spans="1:7" ht="15.75" thickBot="1">
      <c r="A5" s="159"/>
      <c r="B5" s="160" t="s">
        <v>498</v>
      </c>
      <c r="C5" s="160" t="s">
        <v>499</v>
      </c>
      <c r="D5" s="160" t="s">
        <v>500</v>
      </c>
      <c r="E5" s="160" t="s">
        <v>502</v>
      </c>
      <c r="F5" s="161" t="s">
        <v>501</v>
      </c>
    </row>
    <row r="6" spans="1:7">
      <c r="A6" s="158" t="s">
        <v>19</v>
      </c>
      <c r="B6" s="597" t="s">
        <v>591</v>
      </c>
      <c r="C6" s="547">
        <v>1426947</v>
      </c>
      <c r="D6" s="547"/>
      <c r="E6" s="547"/>
      <c r="F6" s="548">
        <f>SUM(C6:E6)</f>
        <v>1426947</v>
      </c>
    </row>
    <row r="7" spans="1:7">
      <c r="A7" s="157" t="s">
        <v>20</v>
      </c>
      <c r="B7" s="178"/>
      <c r="C7" s="549"/>
      <c r="D7" s="549"/>
      <c r="E7" s="549"/>
      <c r="F7" s="550">
        <f>SUM(C7:E7)</f>
        <v>0</v>
      </c>
    </row>
    <row r="8" spans="1:7">
      <c r="A8" s="157" t="s">
        <v>21</v>
      </c>
      <c r="B8" s="178"/>
      <c r="C8" s="549"/>
      <c r="D8" s="549"/>
      <c r="E8" s="549"/>
      <c r="F8" s="550">
        <f>SUM(C8:E8)</f>
        <v>0</v>
      </c>
    </row>
    <row r="9" spans="1:7">
      <c r="A9" s="157" t="s">
        <v>22</v>
      </c>
      <c r="B9" s="178"/>
      <c r="C9" s="549"/>
      <c r="D9" s="549"/>
      <c r="E9" s="549"/>
      <c r="F9" s="550">
        <f>SUM(C9:E9)</f>
        <v>0</v>
      </c>
    </row>
    <row r="10" spans="1:7" ht="15.75" thickBot="1">
      <c r="A10" s="163" t="s">
        <v>23</v>
      </c>
      <c r="B10" s="179"/>
      <c r="C10" s="551"/>
      <c r="D10" s="551"/>
      <c r="E10" s="551"/>
      <c r="F10" s="550">
        <f>SUM(C10:E10)</f>
        <v>0</v>
      </c>
    </row>
    <row r="11" spans="1:7" s="492" customFormat="1" thickBot="1">
      <c r="A11" s="491" t="s">
        <v>24</v>
      </c>
      <c r="B11" s="164" t="s">
        <v>199</v>
      </c>
      <c r="C11" s="552">
        <f>SUM(C6:C10)</f>
        <v>1426947</v>
      </c>
      <c r="D11" s="552">
        <f>SUM(D6:D10)</f>
        <v>0</v>
      </c>
      <c r="E11" s="552">
        <f>SUM(E6:E10)</f>
        <v>0</v>
      </c>
      <c r="F11" s="553">
        <f>SUM(F6:F10)</f>
        <v>1426947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Hullár Péter</cp:lastModifiedBy>
  <cp:lastPrinted>2018-03-29T12:37:09Z</cp:lastPrinted>
  <dcterms:created xsi:type="dcterms:W3CDTF">1999-10-30T10:30:45Z</dcterms:created>
  <dcterms:modified xsi:type="dcterms:W3CDTF">2018-03-29T13:40:00Z</dcterms:modified>
</cp:coreProperties>
</file>