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D:\Dokumentumok\jegyzőkönyvek\2017\Szentgyörgyvár\testületi anyag\2017.08.30\költségvetés módosítás\"/>
    </mc:Choice>
  </mc:AlternateContent>
  <bookViews>
    <workbookView xWindow="0" yWindow="0" windowWidth="23040" windowHeight="9048" tabRatio="636" activeTab="10"/>
  </bookViews>
  <sheets>
    <sheet name="1" sheetId="7" r:id="rId1"/>
    <sheet name="3" sheetId="42" r:id="rId2"/>
    <sheet name="2" sheetId="9" r:id="rId3"/>
    <sheet name="5" sheetId="12" r:id="rId4"/>
    <sheet name="6" sheetId="13" r:id="rId5"/>
    <sheet name="4" sheetId="30" r:id="rId6"/>
    <sheet name="7" sheetId="29" r:id="rId7"/>
    <sheet name="8" sheetId="28" r:id="rId8"/>
    <sheet name="9" sheetId="26" r:id="rId9"/>
    <sheet name="10" sheetId="25" r:id="rId10"/>
    <sheet name="11" sheetId="22" r:id="rId11"/>
    <sheet name="12" sheetId="45" r:id="rId12"/>
  </sheets>
  <definedNames>
    <definedName name="_xlnm.Print_Titles" localSheetId="3">'5'!$1:$8</definedName>
    <definedName name="_xlnm.Print_Area" localSheetId="10">'11'!$A$1:$N$23</definedName>
    <definedName name="_xlnm.Print_Area" localSheetId="2">'2'!$A$1:$F$85</definedName>
    <definedName name="_xlnm.Print_Area" localSheetId="3">'5'!$A$1:$AE$18</definedName>
    <definedName name="_xlnm.Print_Area" localSheetId="4">'6'!$B$3:$G$25</definedName>
  </definedNames>
  <calcPr calcId="162913"/>
</workbook>
</file>

<file path=xl/calcChain.xml><?xml version="1.0" encoding="utf-8"?>
<calcChain xmlns="http://schemas.openxmlformats.org/spreadsheetml/2006/main">
  <c r="E12" i="22" l="1"/>
  <c r="M9" i="22"/>
  <c r="G55" i="9"/>
  <c r="H39" i="9"/>
  <c r="G21" i="9"/>
  <c r="H23" i="9"/>
  <c r="G23" i="9" s="1"/>
  <c r="H21" i="9"/>
  <c r="H12" i="9"/>
  <c r="E19" i="22" l="1"/>
  <c r="H12" i="22"/>
  <c r="F8" i="22"/>
  <c r="E8" i="22"/>
  <c r="D8" i="22"/>
  <c r="M7" i="22"/>
  <c r="L7" i="22"/>
  <c r="D7" i="22"/>
  <c r="E7" i="22"/>
  <c r="G7" i="22"/>
  <c r="H7" i="22"/>
  <c r="I7" i="22"/>
  <c r="J7" i="22"/>
  <c r="K7" i="22"/>
  <c r="F7" i="22"/>
  <c r="C19" i="25"/>
  <c r="J22" i="42"/>
  <c r="J17" i="42"/>
  <c r="H20" i="9"/>
  <c r="H11" i="9"/>
  <c r="G11" i="9" s="1"/>
  <c r="H10" i="9"/>
  <c r="H22" i="9" s="1"/>
  <c r="H81" i="9"/>
  <c r="G80" i="9"/>
  <c r="I79" i="9"/>
  <c r="I78" i="9"/>
  <c r="I77" i="9"/>
  <c r="I76" i="9"/>
  <c r="G76" i="9"/>
  <c r="I75" i="9"/>
  <c r="I70" i="9"/>
  <c r="I69" i="9"/>
  <c r="I68" i="9"/>
  <c r="G68" i="9"/>
  <c r="G73" i="9" s="1"/>
  <c r="I73" i="9" s="1"/>
  <c r="I67" i="9"/>
  <c r="I66" i="9"/>
  <c r="H66" i="9"/>
  <c r="H74" i="9" s="1"/>
  <c r="H65" i="9"/>
  <c r="G65" i="9" s="1"/>
  <c r="G63" i="9"/>
  <c r="G66" i="9" s="1"/>
  <c r="G74" i="9" s="1"/>
  <c r="I57" i="9"/>
  <c r="I56" i="9"/>
  <c r="I54" i="9"/>
  <c r="H54" i="9"/>
  <c r="G54" i="9"/>
  <c r="E23" i="42" s="1"/>
  <c r="I53" i="9"/>
  <c r="I52" i="9"/>
  <c r="H51" i="9"/>
  <c r="G51" i="9"/>
  <c r="I51" i="9" s="1"/>
  <c r="I58" i="9" s="1"/>
  <c r="H48" i="9"/>
  <c r="G48" i="9"/>
  <c r="G58" i="9" s="1"/>
  <c r="O21" i="22" s="1"/>
  <c r="I46" i="9"/>
  <c r="I45" i="9"/>
  <c r="I44" i="9"/>
  <c r="G43" i="9"/>
  <c r="G42" i="9" s="1"/>
  <c r="H42" i="9"/>
  <c r="H41" i="9"/>
  <c r="G41" i="9" s="1"/>
  <c r="I40" i="9"/>
  <c r="G39" i="9"/>
  <c r="I38" i="9"/>
  <c r="H37" i="9"/>
  <c r="G37" i="9" s="1"/>
  <c r="H36" i="9"/>
  <c r="G36" i="9"/>
  <c r="H35" i="9"/>
  <c r="G35" i="9" s="1"/>
  <c r="I34" i="9"/>
  <c r="H34" i="9"/>
  <c r="G34" i="9" s="1"/>
  <c r="H33" i="9"/>
  <c r="G33" i="9" s="1"/>
  <c r="I29" i="9"/>
  <c r="I28" i="9"/>
  <c r="H26" i="9"/>
  <c r="H24" i="9"/>
  <c r="G24" i="9" s="1"/>
  <c r="G26" i="9" s="1"/>
  <c r="O12" i="22" s="1"/>
  <c r="G20" i="9"/>
  <c r="O13" i="22" s="1"/>
  <c r="G19" i="9"/>
  <c r="H18" i="9"/>
  <c r="G18" i="9" s="1"/>
  <c r="O11" i="22" s="1"/>
  <c r="B11" i="22" s="1"/>
  <c r="G17" i="9"/>
  <c r="G16" i="9"/>
  <c r="G15" i="9"/>
  <c r="I14" i="9"/>
  <c r="I22" i="9" s="1"/>
  <c r="I30" i="9" s="1"/>
  <c r="H14" i="9"/>
  <c r="G12" i="9"/>
  <c r="O9" i="22" s="1"/>
  <c r="B9" i="22" s="1"/>
  <c r="G10" i="9"/>
  <c r="J10" i="42" s="1"/>
  <c r="G14" i="9" l="1"/>
  <c r="O8" i="22"/>
  <c r="J11" i="42"/>
  <c r="O20" i="22"/>
  <c r="E13" i="42"/>
  <c r="J14" i="42"/>
  <c r="J19" i="42"/>
  <c r="I42" i="9"/>
  <c r="I47" i="9" s="1"/>
  <c r="I61" i="9" s="1"/>
  <c r="I83" i="9" s="1"/>
  <c r="I85" i="9" s="1"/>
  <c r="H58" i="9"/>
  <c r="E22" i="42"/>
  <c r="O10" i="22"/>
  <c r="B10" i="22" s="1"/>
  <c r="O7" i="22"/>
  <c r="I74" i="9"/>
  <c r="G81" i="9"/>
  <c r="O14" i="22" s="1"/>
  <c r="H30" i="9"/>
  <c r="H82" i="9" s="1"/>
  <c r="J12" i="42"/>
  <c r="G22" i="9"/>
  <c r="G30" i="9" s="1"/>
  <c r="G82" i="9" s="1"/>
  <c r="I82" i="9"/>
  <c r="H64" i="9"/>
  <c r="G64" i="9" s="1"/>
  <c r="H38" i="9"/>
  <c r="G38" i="9" s="1"/>
  <c r="G47" i="9" l="1"/>
  <c r="G61" i="9" s="1"/>
  <c r="G62" i="9" s="1"/>
  <c r="E12" i="42"/>
  <c r="O19" i="22"/>
  <c r="I62" i="9"/>
  <c r="H47" i="9"/>
  <c r="H61" i="9" s="1"/>
  <c r="E18" i="9"/>
  <c r="J16" i="42" s="1"/>
  <c r="J13" i="42" s="1"/>
  <c r="J20" i="42" s="1"/>
  <c r="V14" i="12"/>
  <c r="G83" i="9" l="1"/>
  <c r="G85" i="9" s="1"/>
  <c r="H83" i="9"/>
  <c r="H85" i="9" s="1"/>
  <c r="H62" i="9"/>
  <c r="E64" i="45"/>
  <c r="E39" i="45"/>
  <c r="E40" i="45"/>
  <c r="E43" i="45"/>
  <c r="E44" i="45"/>
  <c r="E45" i="45"/>
  <c r="E46" i="45"/>
  <c r="D40" i="45"/>
  <c r="D44" i="45"/>
  <c r="D45" i="45"/>
  <c r="D46" i="45"/>
  <c r="E25" i="45"/>
  <c r="D25" i="45"/>
  <c r="E16" i="45"/>
  <c r="E17" i="45"/>
  <c r="E18" i="45"/>
  <c r="E19" i="45"/>
  <c r="E11" i="45"/>
  <c r="E12" i="45"/>
  <c r="D13" i="45"/>
  <c r="E13" i="45"/>
  <c r="E10" i="45"/>
  <c r="N14" i="22"/>
  <c r="E41" i="9"/>
  <c r="E41" i="45" s="1"/>
  <c r="E14" i="9"/>
  <c r="E20" i="9" l="1"/>
  <c r="E20" i="45" s="1"/>
  <c r="E37" i="9" l="1"/>
  <c r="E37" i="45" s="1"/>
  <c r="E36" i="9"/>
  <c r="E36" i="45" s="1"/>
  <c r="E35" i="9"/>
  <c r="E35" i="45" s="1"/>
  <c r="C16" i="28" l="1"/>
  <c r="E8" i="30" l="1"/>
  <c r="E9" i="30"/>
  <c r="E24" i="9"/>
  <c r="J23" i="42" s="1"/>
  <c r="J25" i="42" s="1"/>
  <c r="D24" i="9"/>
  <c r="E26" i="9"/>
  <c r="H18" i="26"/>
  <c r="G18" i="26"/>
  <c r="F18" i="26"/>
  <c r="E18" i="26"/>
  <c r="D18" i="26"/>
  <c r="I23" i="42"/>
  <c r="D36" i="9"/>
  <c r="D36" i="45" s="1"/>
  <c r="D37" i="9"/>
  <c r="D37" i="45" s="1"/>
  <c r="D41" i="9"/>
  <c r="D41" i="45" s="1"/>
  <c r="E66" i="9"/>
  <c r="E31" i="42" s="1"/>
  <c r="E65" i="9"/>
  <c r="E66" i="45" s="1"/>
  <c r="D65" i="9"/>
  <c r="D66" i="45" s="1"/>
  <c r="D63" i="9"/>
  <c r="D64" i="45" s="1"/>
  <c r="E64" i="9"/>
  <c r="D80" i="9"/>
  <c r="E33" i="9"/>
  <c r="V18" i="12"/>
  <c r="V13" i="12"/>
  <c r="D66" i="9" l="1"/>
  <c r="E10" i="42"/>
  <c r="E33" i="45"/>
  <c r="V19" i="12"/>
  <c r="V22" i="12" s="1"/>
  <c r="D64" i="9"/>
  <c r="D65" i="45" s="1"/>
  <c r="E65" i="45"/>
  <c r="E81" i="9"/>
  <c r="J31" i="42" s="1"/>
  <c r="J33" i="42" s="1"/>
  <c r="E22" i="45"/>
  <c r="F22" i="45"/>
  <c r="F79" i="45"/>
  <c r="F77" i="45" s="1"/>
  <c r="F78" i="45"/>
  <c r="E77" i="45"/>
  <c r="E75" i="45"/>
  <c r="F71" i="45"/>
  <c r="F70" i="45"/>
  <c r="D69" i="45"/>
  <c r="F69" i="45" s="1"/>
  <c r="F68" i="45"/>
  <c r="F57" i="45"/>
  <c r="F56" i="45"/>
  <c r="F54" i="45" s="1"/>
  <c r="E54" i="45"/>
  <c r="D54" i="45"/>
  <c r="F53" i="45"/>
  <c r="F52" i="45"/>
  <c r="E51" i="45"/>
  <c r="E58" i="45" s="1"/>
  <c r="D51" i="45"/>
  <c r="F51" i="45" s="1"/>
  <c r="F46" i="45"/>
  <c r="F42" i="45"/>
  <c r="F26" i="45"/>
  <c r="E26" i="45"/>
  <c r="D26" i="45"/>
  <c r="D77" i="45" l="1"/>
  <c r="F47" i="45"/>
  <c r="E30" i="45"/>
  <c r="E82" i="45" s="1"/>
  <c r="F30" i="45"/>
  <c r="F82" i="45" s="1"/>
  <c r="F58" i="45"/>
  <c r="D58" i="45"/>
  <c r="D74" i="45"/>
  <c r="F61" i="45" l="1"/>
  <c r="F62" i="45"/>
  <c r="F74" i="45"/>
  <c r="F75" i="45" s="1"/>
  <c r="D75" i="45"/>
  <c r="F83" i="45" l="1"/>
  <c r="F85" i="45" s="1"/>
  <c r="O22" i="22" l="1"/>
  <c r="B22" i="22" s="1"/>
  <c r="B15" i="22"/>
  <c r="H24" i="13" l="1"/>
  <c r="H16" i="13"/>
  <c r="H25" i="13" l="1"/>
  <c r="D43" i="9" l="1"/>
  <c r="D43" i="45" s="1"/>
  <c r="AA15" i="12" l="1"/>
  <c r="AA13" i="12"/>
  <c r="D39" i="9"/>
  <c r="D39" i="45" s="1"/>
  <c r="D35" i="9"/>
  <c r="D35" i="45" s="1"/>
  <c r="D33" i="9"/>
  <c r="D19" i="9"/>
  <c r="D19" i="45" s="1"/>
  <c r="D18" i="9"/>
  <c r="D17" i="9"/>
  <c r="D16" i="9"/>
  <c r="D16" i="45" s="1"/>
  <c r="D15" i="9"/>
  <c r="D11" i="9"/>
  <c r="D12" i="9"/>
  <c r="D10" i="9"/>
  <c r="D10" i="45" s="1"/>
  <c r="D20" i="9"/>
  <c r="D20" i="45" s="1"/>
  <c r="F66" i="9"/>
  <c r="M23" i="22"/>
  <c r="N13" i="22"/>
  <c r="E22" i="9"/>
  <c r="E30" i="9" s="1"/>
  <c r="E82" i="9" s="1"/>
  <c r="N9" i="22"/>
  <c r="N10" i="22"/>
  <c r="F14" i="9"/>
  <c r="F22" i="9" s="1"/>
  <c r="C14" i="25"/>
  <c r="D42" i="9"/>
  <c r="C26" i="28"/>
  <c r="E34" i="9"/>
  <c r="B23" i="22"/>
  <c r="B24" i="22" s="1"/>
  <c r="C23" i="22"/>
  <c r="D23" i="22"/>
  <c r="E23" i="22"/>
  <c r="F23" i="22"/>
  <c r="G23" i="22"/>
  <c r="H23" i="22"/>
  <c r="I23" i="22"/>
  <c r="J23" i="22"/>
  <c r="K23" i="22"/>
  <c r="L23" i="22"/>
  <c r="N11" i="22"/>
  <c r="N12" i="22"/>
  <c r="E38" i="9"/>
  <c r="E38" i="45" s="1"/>
  <c r="F44" i="9"/>
  <c r="F45" i="9"/>
  <c r="F46" i="9"/>
  <c r="F34" i="9"/>
  <c r="F40" i="9"/>
  <c r="F38" i="9" s="1"/>
  <c r="D51" i="9"/>
  <c r="F51" i="9" s="1"/>
  <c r="F56" i="9"/>
  <c r="F57" i="9"/>
  <c r="D68" i="9"/>
  <c r="F68" i="9" s="1"/>
  <c r="F28" i="9"/>
  <c r="F29" i="9"/>
  <c r="D76" i="9"/>
  <c r="D31" i="42"/>
  <c r="C15" i="22"/>
  <c r="D15" i="22"/>
  <c r="E15" i="22"/>
  <c r="F15" i="22"/>
  <c r="G15" i="22"/>
  <c r="H15" i="22"/>
  <c r="J15" i="22"/>
  <c r="K15" i="22"/>
  <c r="K24" i="22" s="1"/>
  <c r="L15" i="22"/>
  <c r="N22" i="22"/>
  <c r="E42" i="9"/>
  <c r="E42" i="45" s="1"/>
  <c r="E48" i="9"/>
  <c r="E51" i="9"/>
  <c r="E54" i="9"/>
  <c r="E24" i="42" s="1"/>
  <c r="E25" i="42" s="1"/>
  <c r="E26" i="42" s="1"/>
  <c r="I22" i="42"/>
  <c r="I25" i="42" s="1"/>
  <c r="D48" i="9"/>
  <c r="D54" i="9"/>
  <c r="D24" i="42" s="1"/>
  <c r="D26" i="9"/>
  <c r="F52" i="9"/>
  <c r="F53" i="9"/>
  <c r="F67" i="9"/>
  <c r="F69" i="9"/>
  <c r="F70" i="9"/>
  <c r="F75" i="9"/>
  <c r="F77" i="9"/>
  <c r="F78" i="9"/>
  <c r="F79" i="9"/>
  <c r="E15" i="30"/>
  <c r="E12" i="30" s="1"/>
  <c r="E17" i="30" s="1"/>
  <c r="F13" i="30"/>
  <c r="N17" i="22"/>
  <c r="N19" i="22"/>
  <c r="N20" i="22"/>
  <c r="N21" i="22"/>
  <c r="Q50" i="22"/>
  <c r="C20" i="25"/>
  <c r="D9" i="26"/>
  <c r="I10" i="26"/>
  <c r="I11" i="26"/>
  <c r="D12" i="26"/>
  <c r="E12" i="26"/>
  <c r="F12" i="26"/>
  <c r="G12" i="26"/>
  <c r="G21" i="26" s="1"/>
  <c r="H12" i="26"/>
  <c r="I13" i="26"/>
  <c r="I14" i="26"/>
  <c r="D15" i="26"/>
  <c r="H15" i="26"/>
  <c r="I16" i="26"/>
  <c r="D17" i="26"/>
  <c r="E17" i="26"/>
  <c r="E21" i="26" s="1"/>
  <c r="F17" i="26"/>
  <c r="G17" i="26"/>
  <c r="H17" i="26"/>
  <c r="I18" i="26"/>
  <c r="D19" i="26"/>
  <c r="E19" i="26"/>
  <c r="F19" i="26"/>
  <c r="F21" i="26" s="1"/>
  <c r="G19" i="26"/>
  <c r="I20" i="26"/>
  <c r="D26" i="28"/>
  <c r="E11" i="29"/>
  <c r="E12" i="29"/>
  <c r="E13" i="29"/>
  <c r="E14" i="29"/>
  <c r="E15" i="29"/>
  <c r="E16" i="29"/>
  <c r="B17" i="29"/>
  <c r="C17" i="29"/>
  <c r="D17" i="29"/>
  <c r="E20" i="29"/>
  <c r="E21" i="29"/>
  <c r="E22" i="29"/>
  <c r="E23" i="29"/>
  <c r="B24" i="29"/>
  <c r="C24" i="29"/>
  <c r="D24" i="29"/>
  <c r="F9" i="30"/>
  <c r="F10" i="30"/>
  <c r="B17" i="30"/>
  <c r="D17" i="30"/>
  <c r="M15" i="22"/>
  <c r="I12" i="42" l="1"/>
  <c r="D12" i="45"/>
  <c r="E17" i="29"/>
  <c r="I19" i="26"/>
  <c r="D13" i="42"/>
  <c r="D42" i="45"/>
  <c r="N8" i="22"/>
  <c r="D11" i="45"/>
  <c r="I17" i="42"/>
  <c r="D17" i="45"/>
  <c r="E24" i="29"/>
  <c r="F17" i="30"/>
  <c r="F76" i="9"/>
  <c r="D81" i="9"/>
  <c r="I31" i="42" s="1"/>
  <c r="D73" i="9"/>
  <c r="F73" i="9" s="1"/>
  <c r="F74" i="9" s="1"/>
  <c r="F42" i="9"/>
  <c r="F47" i="9" s="1"/>
  <c r="F61" i="9" s="1"/>
  <c r="E11" i="42"/>
  <c r="E20" i="42" s="1"/>
  <c r="E34" i="45"/>
  <c r="E47" i="45" s="1"/>
  <c r="E61" i="45" s="1"/>
  <c r="O17" i="22"/>
  <c r="D33" i="45"/>
  <c r="D18" i="45"/>
  <c r="I14" i="42"/>
  <c r="O15" i="22"/>
  <c r="D15" i="45"/>
  <c r="L24" i="22"/>
  <c r="F24" i="22"/>
  <c r="I19" i="42"/>
  <c r="E24" i="22"/>
  <c r="H24" i="22"/>
  <c r="D24" i="22"/>
  <c r="I17" i="26"/>
  <c r="D21" i="26"/>
  <c r="I15" i="26"/>
  <c r="H21" i="26"/>
  <c r="D22" i="42"/>
  <c r="I11" i="42"/>
  <c r="N7" i="22"/>
  <c r="M24" i="22"/>
  <c r="G24" i="22"/>
  <c r="J24" i="22"/>
  <c r="N23" i="22"/>
  <c r="C24" i="22"/>
  <c r="D58" i="9"/>
  <c r="N18" i="22"/>
  <c r="F54" i="9"/>
  <c r="F58" i="9" s="1"/>
  <c r="F30" i="9"/>
  <c r="I10" i="42"/>
  <c r="E58" i="9"/>
  <c r="I15" i="22"/>
  <c r="I24" i="22" s="1"/>
  <c r="D34" i="9"/>
  <c r="D10" i="42"/>
  <c r="I12" i="26"/>
  <c r="D38" i="9"/>
  <c r="AA16" i="12"/>
  <c r="AA18" i="12" s="1"/>
  <c r="AA19" i="12" s="1"/>
  <c r="AA20" i="12" s="1"/>
  <c r="AA21" i="12" s="1"/>
  <c r="AA22" i="12" s="1"/>
  <c r="D14" i="9"/>
  <c r="E47" i="9"/>
  <c r="D11" i="42"/>
  <c r="D23" i="42"/>
  <c r="I16" i="42"/>
  <c r="O18" i="22" l="1"/>
  <c r="D34" i="45"/>
  <c r="F62" i="9"/>
  <c r="I21" i="26"/>
  <c r="E62" i="45"/>
  <c r="E83" i="45"/>
  <c r="E85" i="45" s="1"/>
  <c r="D74" i="9"/>
  <c r="D12" i="42"/>
  <c r="D20" i="42" s="1"/>
  <c r="D38" i="45"/>
  <c r="F83" i="9"/>
  <c r="N15" i="22"/>
  <c r="E33" i="42"/>
  <c r="E34" i="42" s="1"/>
  <c r="E21" i="42"/>
  <c r="D47" i="45"/>
  <c r="D61" i="45" s="1"/>
  <c r="D83" i="45" s="1"/>
  <c r="I13" i="42"/>
  <c r="D22" i="9"/>
  <c r="D30" i="9" s="1"/>
  <c r="D14" i="45"/>
  <c r="D22" i="45" s="1"/>
  <c r="D30" i="45" s="1"/>
  <c r="D25" i="42"/>
  <c r="D26" i="42" s="1"/>
  <c r="I20" i="42"/>
  <c r="I33" i="42" s="1"/>
  <c r="O23" i="22"/>
  <c r="D47" i="9"/>
  <c r="D61" i="9" s="1"/>
  <c r="D83" i="9" s="1"/>
  <c r="E61" i="9"/>
  <c r="D82" i="45" l="1"/>
  <c r="D85" i="45" s="1"/>
  <c r="D62" i="45"/>
  <c r="D21" i="42"/>
  <c r="E62" i="9"/>
  <c r="D62" i="9"/>
  <c r="D33" i="42"/>
  <c r="D34" i="42" s="1"/>
  <c r="F82" i="9"/>
  <c r="F85" i="9" s="1"/>
  <c r="D82" i="9"/>
  <c r="D85" i="9" s="1"/>
  <c r="E74" i="9"/>
  <c r="E83" i="9" s="1"/>
  <c r="E85" i="9" s="1"/>
</calcChain>
</file>

<file path=xl/sharedStrings.xml><?xml version="1.0" encoding="utf-8"?>
<sst xmlns="http://schemas.openxmlformats.org/spreadsheetml/2006/main" count="593" uniqueCount="325">
  <si>
    <t xml:space="preserve"> Ezer forintban </t>
  </si>
  <si>
    <t>Önkormányzatok sajátos felhalmozási és tőke bevételei</t>
  </si>
  <si>
    <t>Felhalmozási célú pénzeszközátvétel államháztartáson kívülről</t>
  </si>
  <si>
    <t>ezer ft-ban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</si>
  <si>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</si>
  <si>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</si>
  <si>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</si>
  <si>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</si>
  <si>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</si>
  <si>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</si>
  <si>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</si>
  <si>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</si>
  <si>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</si>
  <si>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</si>
  <si>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</si>
  <si>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</si>
  <si>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</si>
  <si>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Munkaadót terhelő járulékok</t>
  </si>
  <si>
    <t>Végleges pénzeszközátadás, egyéb támogatás</t>
  </si>
  <si>
    <t>Társadalom és szoc.pol. Ellátások</t>
  </si>
  <si>
    <t xml:space="preserve">Kiadások összesen </t>
  </si>
  <si>
    <t>Intézményi müködési bevételek</t>
  </si>
  <si>
    <t>Pénzforgalom nélküli bevételek</t>
  </si>
  <si>
    <t xml:space="preserve">Bevételek összesen </t>
  </si>
  <si>
    <t>Működési célú pénzeszköz átadás ÁHT-n belül</t>
  </si>
  <si>
    <t>Működési célú pénzeszköz átadás ÁHT-n belül összesen</t>
  </si>
  <si>
    <t>Működési célú pénzeszköz átadás ÁHT-n kívül</t>
  </si>
  <si>
    <t>Működési célú pénzeszköz átadás ÁHT-n kívül összesen</t>
  </si>
  <si>
    <t>Működési célú pénzeszköz átadás  összesen</t>
  </si>
  <si>
    <t>Finanszírozási kiadások</t>
  </si>
  <si>
    <t>1.</t>
  </si>
  <si>
    <t>10.</t>
  </si>
  <si>
    <t xml:space="preserve">Egyéb forrás </t>
  </si>
  <si>
    <t>Szakfeladat száma</t>
  </si>
  <si>
    <t>Szakfeladat megnevezése</t>
  </si>
  <si>
    <t>Éves létszám-előirányzat (fő)</t>
  </si>
  <si>
    <t>Önkormányzatok igazgatási tevékenysége</t>
  </si>
  <si>
    <t>Önkormányzat összesen</t>
  </si>
  <si>
    <t>Sor-
szám</t>
  </si>
  <si>
    <t>Kötelezettség jogcíme</t>
  </si>
  <si>
    <t>Köt. váll.
 éve</t>
  </si>
  <si>
    <t>Kiadás vonzata évenként</t>
  </si>
  <si>
    <t>Összesen</t>
  </si>
  <si>
    <t>9=(4+5+6+7+8)</t>
  </si>
  <si>
    <t>2.</t>
  </si>
  <si>
    <t>3.</t>
  </si>
  <si>
    <t>4.</t>
  </si>
  <si>
    <t>Felhalmozási célú hiteltörlesztés (tőke+kamat)</t>
  </si>
  <si>
    <t>5.</t>
  </si>
  <si>
    <t>6.</t>
  </si>
  <si>
    <t>7.</t>
  </si>
  <si>
    <t>Beruházás feladatonként</t>
  </si>
  <si>
    <t>8.</t>
  </si>
  <si>
    <t>9.</t>
  </si>
  <si>
    <t>Felújítás célonként</t>
  </si>
  <si>
    <t>11.</t>
  </si>
  <si>
    <t xml:space="preserve">Egyéb </t>
  </si>
  <si>
    <t>12.</t>
  </si>
  <si>
    <t>Összesen (1+4+7+9+11)</t>
  </si>
  <si>
    <t>Összesen: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</si>
  <si>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</si>
  <si>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</si>
  <si>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</si>
  <si>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</si>
  <si>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</si>
  <si>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</si>
  <si>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</si>
  <si>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</si>
  <si>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</si>
  <si>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</si>
  <si>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</si>
  <si>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</si>
  <si>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</si>
  <si>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>d.</t>
  </si>
  <si>
    <t>Előző évi működési célú előirányzat-maradvány, pénzmaradvány átadás</t>
  </si>
  <si>
    <t>2.1.</t>
  </si>
  <si>
    <t>2.2.</t>
  </si>
  <si>
    <t>2.3.</t>
  </si>
  <si>
    <t>3.1.</t>
  </si>
  <si>
    <t>3.2.</t>
  </si>
  <si>
    <t>3.3.</t>
  </si>
  <si>
    <t>Központosított előirányzatokból a működési célúak</t>
  </si>
  <si>
    <t>4.1.</t>
  </si>
  <si>
    <t>4.2.</t>
  </si>
  <si>
    <t>4.3.</t>
  </si>
  <si>
    <t>4.4.</t>
  </si>
  <si>
    <t>Támogatásértékű működési bevételek összesen</t>
  </si>
  <si>
    <t>Működési célú pénzeszköz átvétel államháztartáson kívülről</t>
  </si>
  <si>
    <t>Előző évi működési célú előirányzat-maradvány, pénzmaradvány átvétel</t>
  </si>
  <si>
    <t>Előző évi költségvetési kiegészítések, visszatérülések</t>
  </si>
  <si>
    <t>Működési bevételek (1+2+3+4)</t>
  </si>
  <si>
    <t>5.1.</t>
  </si>
  <si>
    <t>5.2.</t>
  </si>
  <si>
    <t>Tárgyi eszközök, immateriális javak értékesítése</t>
  </si>
  <si>
    <t>6.1.</t>
  </si>
  <si>
    <t>6.2.</t>
  </si>
  <si>
    <t>Köpontosított előirányzatokból fejlesztési célúak</t>
  </si>
  <si>
    <t>Fejlesztési célú támogatások</t>
  </si>
  <si>
    <t>7.1.</t>
  </si>
  <si>
    <t>7.2.</t>
  </si>
  <si>
    <t>7.3.</t>
  </si>
  <si>
    <t>Támogatásértékű felhalmozási bevételek összesen</t>
  </si>
  <si>
    <t>előző évi felhalmozási célú előirányzat-maradvány</t>
  </si>
  <si>
    <t>Működési célra</t>
  </si>
  <si>
    <t>Felhalmozási célra</t>
  </si>
  <si>
    <t xml:space="preserve">Működési célú hitel felvétele </t>
  </si>
  <si>
    <t>Felhalmozási célú hitel felvétele</t>
  </si>
  <si>
    <t>Felhalmozási célú hitel törlesztése</t>
  </si>
  <si>
    <t xml:space="preserve">Működési bevételek és működési kiadások különbözete: </t>
  </si>
  <si>
    <t>Éves létszám-előirányzat  (fő)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</si>
  <si>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</si>
  <si>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</si>
  <si>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</si>
  <si>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</si>
  <si>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</si>
  <si>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</si>
  <si>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</si>
  <si>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</si>
  <si>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</si>
  <si>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</si>
  <si>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</si>
  <si>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</si>
  <si>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</si>
  <si>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</si>
  <si>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Európai Uniós támogatással megvalósuló projektek bevételei, kiadásai, hozzájárulások</t>
  </si>
  <si>
    <t>EU-s projekt azonosítója:</t>
  </si>
  <si>
    <t>Források</t>
  </si>
  <si>
    <t>Saját erő</t>
  </si>
  <si>
    <t>saját erőből központi támogatás</t>
  </si>
  <si>
    <t>EU-s forrás</t>
  </si>
  <si>
    <t>Társfinanszírozás</t>
  </si>
  <si>
    <t>Hitel</t>
  </si>
  <si>
    <t>Források összesen</t>
  </si>
  <si>
    <t>Kiadások, költségek</t>
  </si>
  <si>
    <t>Személyi jellegű</t>
  </si>
  <si>
    <t>Beruházások, beszerzések</t>
  </si>
  <si>
    <t>Szolgáltatások igénybevétele</t>
  </si>
  <si>
    <t>Felhalmozási kiadás  megnevezése</t>
  </si>
  <si>
    <t>Teljes költség</t>
  </si>
  <si>
    <t>Kivitelezés kezdési és befejezési éve</t>
  </si>
  <si>
    <t>Felújítási kiadások célonként</t>
  </si>
  <si>
    <t>Beruházási kiadások feladatonként</t>
  </si>
  <si>
    <t>ÖSSZESEN:</t>
  </si>
  <si>
    <t>Tárgyévi kiadások és bevételek egyenlege</t>
  </si>
  <si>
    <t>Működési támogatások</t>
  </si>
  <si>
    <t>Egyéb működési bevételek</t>
  </si>
  <si>
    <t>Felhalmozási támogatások</t>
  </si>
  <si>
    <t>Egyéb felhalmozási bevételek</t>
  </si>
  <si>
    <t>Támogatási kölcsönök visszatérülése</t>
  </si>
  <si>
    <t>B.</t>
  </si>
  <si>
    <t>Költségvetési bevételek összesen (I+II+III+IV)</t>
  </si>
  <si>
    <t>A.Költségvetési kiadások és B.költségvetési bevételek egyenlege (A-B)</t>
  </si>
  <si>
    <t>Pénzmaradvány igénybevétele</t>
  </si>
  <si>
    <t>C.</t>
  </si>
  <si>
    <t>Értékpapír értékesítésének bevétele</t>
  </si>
  <si>
    <t>Hitelek felvétele</t>
  </si>
  <si>
    <t>D.</t>
  </si>
  <si>
    <t>Költségvetési hiány belső finanszírozására szolgáló pénzforgalom nélküli bevételek (V)</t>
  </si>
  <si>
    <t>Költségvetési hiány belső finanszírozását meghaladó összegének külső finanszírozására szolgáló bevételek  (VI+VII)</t>
  </si>
  <si>
    <t>E.</t>
  </si>
  <si>
    <t>Finanszírozási bevételek (C+D)</t>
  </si>
  <si>
    <t>Értékpapír vásárlásainak kiadása</t>
  </si>
  <si>
    <t>Hitelek törlesztése</t>
  </si>
  <si>
    <t>F.</t>
  </si>
  <si>
    <t>Finanszírozási kiadások összesen (VIII+IX)</t>
  </si>
  <si>
    <t>Működési kiadások (1+….+5)</t>
  </si>
  <si>
    <t>a.</t>
  </si>
  <si>
    <t>b.</t>
  </si>
  <si>
    <t>c.</t>
  </si>
  <si>
    <t>Támogatásértékű működési kiadások</t>
  </si>
  <si>
    <t>Működési célú pénzeszközátadás AHT-n kívülre</t>
  </si>
  <si>
    <t>Társadalom-, szociálpolitikai és egyéb juttatás, Önormányzat által folyósított ellátások</t>
  </si>
  <si>
    <t>Egyéb felhalmozási kiadások</t>
  </si>
  <si>
    <t>A.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</si>
  <si>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</si>
  <si>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Egyéb működési kiadások (a+b+c+d)</t>
  </si>
  <si>
    <t>Irányítószerv alá tartozó költségvetési szervnek folyósított támogatás</t>
  </si>
  <si>
    <t>Helyi adók</t>
  </si>
  <si>
    <t>Átengedett központi adók</t>
  </si>
  <si>
    <t>Bírságok, egyéb bevételek</t>
  </si>
  <si>
    <t>Közfoglalkoztatás éves létszám-előirányzata</t>
  </si>
  <si>
    <t>Ellátottak pénzbeli juttatásai</t>
  </si>
  <si>
    <t>IV.</t>
  </si>
  <si>
    <t>V.</t>
  </si>
  <si>
    <t>VI.</t>
  </si>
  <si>
    <t>VII.</t>
  </si>
  <si>
    <t>VIII.</t>
  </si>
  <si>
    <t>IX.</t>
  </si>
  <si>
    <t>Megnevezés</t>
  </si>
  <si>
    <t>Személyi juttatások</t>
  </si>
  <si>
    <t>Felújítás</t>
  </si>
  <si>
    <t>Beruházás</t>
  </si>
  <si>
    <t>Felhalmozási és tőkejellegű bevételek</t>
  </si>
  <si>
    <t>CÍMREND</t>
  </si>
  <si>
    <t>I.</t>
  </si>
  <si>
    <t>II.</t>
  </si>
  <si>
    <t>III.</t>
  </si>
  <si>
    <t xml:space="preserve">Munkaadókat terhelő járulékok </t>
  </si>
  <si>
    <t>Dologi és egyéb folyó kiadások</t>
  </si>
  <si>
    <t>Önkormányzatok sajátos működési bevételei</t>
  </si>
  <si>
    <t>Kiadásainak és bevételeinek fő összesítője</t>
  </si>
  <si>
    <t>Sor-szám</t>
  </si>
  <si>
    <t>KIADÁSOK</t>
  </si>
  <si>
    <t>BEVÉTELEK</t>
  </si>
  <si>
    <t>G.</t>
  </si>
  <si>
    <t>H.</t>
  </si>
  <si>
    <t>Tárgyévi kiadások  össsesen (A+F)</t>
  </si>
  <si>
    <t>Tárgyévi bevételek összesen (B+E)</t>
  </si>
  <si>
    <t>Önkormányzatok által folyósított ellátások részletezése</t>
  </si>
  <si>
    <t>Eredeti előirányzat</t>
  </si>
  <si>
    <t>Működési célú pénzeszköz-átadások részletezése</t>
  </si>
  <si>
    <t>Bursa Hungarica ösztöndíj-támogatás</t>
  </si>
  <si>
    <t>Éves létszám-előirányzat Önkormányzat</t>
  </si>
  <si>
    <t>Beruházási kiadások</t>
  </si>
  <si>
    <t>Működési bevételek (1+2+3+49)</t>
  </si>
  <si>
    <t>Felhalmozási bevételek (5+6+7)</t>
  </si>
  <si>
    <t>Finanszírozási bevételek (8+9+10+11)</t>
  </si>
  <si>
    <t>Költségvetési Bevételek Összesen (A+B+C)</t>
  </si>
  <si>
    <t>Felhalmozási kiadások (6+….+8)</t>
  </si>
  <si>
    <r>
      <t xml:space="preserve">Költségvetési kiadások összesen </t>
    </r>
    <r>
      <rPr>
        <sz val="12"/>
        <rFont val="Times New Roman"/>
        <family val="1"/>
        <charset val="238"/>
      </rPr>
      <t>(A+B+C+D)</t>
    </r>
  </si>
  <si>
    <t>Felhalmozási bevételek és kiadások különbözete:</t>
  </si>
  <si>
    <t xml:space="preserve"> működési és felhalmozási célú bevételi éskiadási előirányzatok bemutatása tájékoztató jelleggel</t>
  </si>
  <si>
    <t>Felhalmozási kiadások feladatonként</t>
  </si>
  <si>
    <t xml:space="preserve">Adott, közvetett támogatások  </t>
  </si>
  <si>
    <t>Többéves kihatással járó kötelezettségvállalások listája</t>
  </si>
  <si>
    <t>Működési célú hitel törlesztése (éven túli)</t>
  </si>
  <si>
    <t>Működési célú hitel törlesztése (folyószámlahitel)</t>
  </si>
  <si>
    <t>Tartalék</t>
  </si>
  <si>
    <t>Működési célú hiteltörlesztés tőke</t>
  </si>
  <si>
    <t>Bérhitel</t>
  </si>
  <si>
    <t>Folyószámlahitel</t>
  </si>
  <si>
    <t>Intézményi Működési bevételek</t>
  </si>
  <si>
    <t>Általános és céltartalék</t>
  </si>
  <si>
    <t>Felhalmozási kiadások (6+7+8)</t>
  </si>
  <si>
    <t>Helyi Önkormányzatok általános működésének támogatása</t>
  </si>
  <si>
    <t>Működési célú pénzeszközátadás AHT-n kívülre és belül</t>
  </si>
  <si>
    <t>3 melléklet</t>
  </si>
  <si>
    <t>4.melléklet</t>
  </si>
  <si>
    <t>8.melléklet</t>
  </si>
  <si>
    <t>9.melléklet</t>
  </si>
  <si>
    <t>10.melléklet</t>
  </si>
  <si>
    <t>Szentgyörgyvár Község  Önkormányzata</t>
  </si>
  <si>
    <t>Szentgyörgyvár Község Önkormányzata</t>
  </si>
  <si>
    <t>Szentgyörgyvárért Egyesület</t>
  </si>
  <si>
    <t>Falugondnoki  szolg.</t>
  </si>
  <si>
    <t>Közcélú foglalkoztatás</t>
  </si>
  <si>
    <t>5.melléklet</t>
  </si>
  <si>
    <t>7.melléklet</t>
  </si>
  <si>
    <t>11.melléklet</t>
  </si>
  <si>
    <t>011130</t>
  </si>
  <si>
    <t>107055</t>
  </si>
  <si>
    <t>041233</t>
  </si>
  <si>
    <t>Kézi gyógyszertári szolgáltatás</t>
  </si>
  <si>
    <t>Előző évi állami támog visszafizetése</t>
  </si>
  <si>
    <t>Önkormányzat eredeti</t>
  </si>
  <si>
    <t>Kötelező feladat eredeti</t>
  </si>
  <si>
    <t>Önként vállalt feladat eredeti</t>
  </si>
  <si>
    <t>X.</t>
  </si>
  <si>
    <t>ÁHT-n belüli megelőlegezés visszafizetése</t>
  </si>
  <si>
    <t>Helyi önkormányzatok kiegészítő támogatása</t>
  </si>
  <si>
    <t>Kistérségi támogatás ( belső ellenőr)</t>
  </si>
  <si>
    <t>Máltai szeretet szolg.</t>
  </si>
  <si>
    <t>Mentőállomásért Alapítvány</t>
  </si>
  <si>
    <t>6.sz.melléklet</t>
  </si>
  <si>
    <t>Kiadásainak és bevételeinek fő összesítője költségvetési évet követő három év</t>
  </si>
  <si>
    <t>Előző évi állami támogatás visszafizetés</t>
  </si>
  <si>
    <t>Általánostartalék</t>
  </si>
  <si>
    <t>Kötött  céltartalék , koncessziós díj+bank szla , lakásért.</t>
  </si>
  <si>
    <t>Felhalmozási célú támogatásérétkű kiadás</t>
  </si>
  <si>
    <t>ÁFA visszaigénylés</t>
  </si>
  <si>
    <t>Felügyeleti szervtől kapott támogatás</t>
  </si>
  <si>
    <t>Felügyeleti szervi támogatás</t>
  </si>
  <si>
    <t>216 évi állami előleg visszafizetése</t>
  </si>
  <si>
    <t>K512-08</t>
  </si>
  <si>
    <t>K512-03</t>
  </si>
  <si>
    <t>K512-02</t>
  </si>
  <si>
    <t>K506-04</t>
  </si>
  <si>
    <t>K506-08</t>
  </si>
  <si>
    <t xml:space="preserve">2017 ÉVI KÖLTSÉGVETÉS  </t>
  </si>
  <si>
    <t>COFOG</t>
  </si>
  <si>
    <t xml:space="preserve">Lakásfenntartási támogatás  </t>
  </si>
  <si>
    <t>Gyógyszer támogatás</t>
  </si>
  <si>
    <t>Iskolakezdési támogatás</t>
  </si>
  <si>
    <t>Települési támogatás</t>
  </si>
  <si>
    <t>Rendkívüli települési támogatás</t>
  </si>
  <si>
    <t>Szociális célú tüzifa</t>
  </si>
  <si>
    <t>Egyéb rendkívüli települési támogatás</t>
  </si>
  <si>
    <t>Idősek rendkívüli települési támogatás  5000/fő</t>
  </si>
  <si>
    <t>Gyerekek rendkívüli települési támogatás  5000/fő</t>
  </si>
  <si>
    <t>Települési + rendkívüli települési támogatás</t>
  </si>
  <si>
    <t>Rendszeres gyerekvédelmi támogatás</t>
  </si>
  <si>
    <t>2017 ÉVI KÖLTSÉGVETÉS</t>
  </si>
  <si>
    <t>2017 Évi költségvetés</t>
  </si>
  <si>
    <t xml:space="preserve"> 2017 évi költségevetés</t>
  </si>
  <si>
    <t xml:space="preserve">2017 év Költségvetés </t>
  </si>
  <si>
    <t>2017 ÉVI ELŐIRÁNYZAT-FELHASZNÁLÁSI TERV</t>
  </si>
  <si>
    <t>Zalavíz Zrt.</t>
  </si>
  <si>
    <t>2017.</t>
  </si>
  <si>
    <t>2018.</t>
  </si>
  <si>
    <t>2019.</t>
  </si>
  <si>
    <t>2020. 
után</t>
  </si>
  <si>
    <t>2017-ig kifizetett</t>
  </si>
  <si>
    <t xml:space="preserve">Zalavíz Zrt. </t>
  </si>
  <si>
    <t>Felhasználás
2016. XII.31-ig</t>
  </si>
  <si>
    <t>2017. évi előirányzat</t>
  </si>
  <si>
    <t>2017. év utáni szükséglet
(6=2 - 4 - 5)</t>
  </si>
  <si>
    <t>NIKÉ helyi ép. Szab.</t>
  </si>
  <si>
    <t>Mindösszesen</t>
  </si>
  <si>
    <t>DRV Zrt. SZV3, nyomóvezeték</t>
  </si>
  <si>
    <t xml:space="preserve">Általános </t>
  </si>
  <si>
    <t>Kistérségi támogatás (tagdíj)</t>
  </si>
  <si>
    <t>Ravatalozó előtető  készítése</t>
  </si>
  <si>
    <t>Szentgyörgyvári Egyházközség</t>
  </si>
  <si>
    <t>Felhalmozási kiadások</t>
  </si>
  <si>
    <t>Állami támogatás megelőlegezés visszafizetése</t>
  </si>
  <si>
    <t>12.melléklet</t>
  </si>
  <si>
    <t>Kötött tartalék koncessziós díj+helyiadók hátralék+pályázati önrész</t>
  </si>
  <si>
    <t>Kistérségi támogatás (házi segítségnyújtás, család és gyerekjóléti szolg.)</t>
  </si>
  <si>
    <t>2.sz.melléklet</t>
  </si>
  <si>
    <t>2017 évi eredeti előirányzat (Ft)</t>
  </si>
  <si>
    <t>2017 évi módosított előirányzat (Ft)</t>
  </si>
  <si>
    <t>Kompresszor DRV Zrt</t>
  </si>
  <si>
    <t>04.25-i módosítás</t>
  </si>
  <si>
    <t>"1956-os" emlékmű</t>
  </si>
  <si>
    <t>Támogatásértékű bev.,egyéb műk.bev., átvett pénzeszk.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</si>
</sst>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F_t_-;\-* #,##0.00\ _F_t_-;_-* &quot;-&quot;??\ _F_t_-;_-@_-"/>
    <numFmt numFmtId="164" formatCode="_-* #,##0.00\ _€_-;\-* #,##0.00\ _€_-;_-* &quot;-&quot;??\ _€_-;_-@_-"/>
    <numFmt numFmtId="165" formatCode="#,##0\ _F_t"/>
    <numFmt numFmtId="166" formatCode="0__"/>
    <numFmt numFmtId="167" formatCode="#,###"/>
    <numFmt numFmtId="168" formatCode="#"/>
    <numFmt numFmtId="169" formatCode="_-* #,##0\ _F_t_-;\-* #,##0\ _F_t_-;_-* &quot;-&quot;??\ _F_t_-;_-@_-"/>
    <numFmt numFmtId="170" formatCode="0.000"/>
    <numFmt numFmtId="171" formatCode="#,##0.00\ _F_t"/>
  </numFmts>
  <fonts count="65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b/>
      <sz val="12"/>
      <name val="Arial"/>
      <family val="2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sz val="14"/>
      <name val="Arial CE"/>
      <charset val="238"/>
    </font>
    <font>
      <b/>
      <sz val="13"/>
      <name val="Times New Roman"/>
      <family val="1"/>
      <charset val="238"/>
    </font>
    <font>
      <sz val="11"/>
      <color indexed="8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indexed="65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4" borderId="0" applyNumberFormat="0" applyBorder="0" applyAlignment="0" applyProtection="0"/>
    <xf numFmtId="0" fontId="21" fillId="7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5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0" borderId="0" applyNumberFormat="0" applyBorder="0" applyAlignment="0" applyProtection="0"/>
    <xf numFmtId="0" fontId="22" fillId="2" borderId="0" applyNumberFormat="0" applyBorder="0" applyAlignment="0" applyProtection="0"/>
    <xf numFmtId="0" fontId="22" fillId="5" borderId="0" applyNumberFormat="0" applyBorder="0" applyAlignment="0" applyProtection="0"/>
    <xf numFmtId="0" fontId="22" fillId="10" borderId="0" applyNumberFormat="0" applyBorder="0" applyAlignment="0" applyProtection="0"/>
    <xf numFmtId="0" fontId="22" fillId="9" borderId="0" applyNumberFormat="0" applyBorder="0" applyAlignment="0" applyProtection="0"/>
    <xf numFmtId="0" fontId="22" fillId="2" borderId="0" applyNumberFormat="0" applyBorder="0" applyAlignment="0" applyProtection="0"/>
    <xf numFmtId="0" fontId="22" fillId="5" borderId="0" applyNumberFormat="0" applyBorder="0" applyAlignment="0" applyProtection="0"/>
    <xf numFmtId="0" fontId="23" fillId="10" borderId="1" applyNumberFormat="0" applyAlignment="0" applyProtection="0"/>
    <xf numFmtId="0" fontId="24" fillId="0" borderId="0" applyNumberFormat="0" applyFill="0" applyBorder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5" applyNumberFormat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6" borderId="7" applyNumberFormat="0" applyFont="0" applyAlignment="0" applyProtection="0"/>
    <xf numFmtId="0" fontId="22" fillId="2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32" fillId="15" borderId="0" applyNumberFormat="0" applyBorder="0" applyAlignment="0" applyProtection="0"/>
    <xf numFmtId="0" fontId="33" fillId="16" borderId="8" applyNumberFormat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31" fillId="0" borderId="0"/>
    <xf numFmtId="0" fontId="2" fillId="0" borderId="0"/>
    <xf numFmtId="0" fontId="35" fillId="0" borderId="9" applyNumberFormat="0" applyFill="0" applyAlignment="0" applyProtection="0"/>
    <xf numFmtId="0" fontId="36" fillId="17" borderId="0" applyNumberFormat="0" applyBorder="0" applyAlignment="0" applyProtection="0"/>
    <xf numFmtId="0" fontId="37" fillId="10" borderId="0" applyNumberFormat="0" applyBorder="0" applyAlignment="0" applyProtection="0"/>
    <xf numFmtId="0" fontId="38" fillId="16" borderId="1" applyNumberFormat="0" applyAlignment="0" applyProtection="0"/>
  </cellStyleXfs>
  <cellXfs count="504">
    <xf numFmtId="0" fontId="0" fillId="0" borderId="0" xfId="0"/>
    <xf numFmtId="0" fontId="5" fillId="0" borderId="0" xfId="40" applyFont="1" applyAlignment="1">
      <alignment vertical="center"/>
    </xf>
    <xf numFmtId="0" fontId="5" fillId="0" borderId="0" xfId="40" applyFont="1" applyAlignment="1">
      <alignment horizontal="center" vertical="center"/>
    </xf>
    <xf numFmtId="0" fontId="6" fillId="0" borderId="0" xfId="40" applyFont="1" applyAlignment="1">
      <alignment horizontal="center" vertical="center"/>
    </xf>
    <xf numFmtId="0" fontId="7" fillId="0" borderId="0" xfId="40" applyFont="1" applyAlignment="1">
      <alignment horizontal="center" vertical="center"/>
    </xf>
    <xf numFmtId="0" fontId="7" fillId="0" borderId="0" xfId="40" applyFont="1" applyAlignment="1">
      <alignment vertical="center"/>
    </xf>
    <xf numFmtId="0" fontId="7" fillId="0" borderId="0" xfId="40" applyFont="1" applyAlignment="1">
      <alignment horizontal="left" vertical="center"/>
    </xf>
    <xf numFmtId="0" fontId="8" fillId="0" borderId="0" xfId="40" applyFont="1" applyAlignment="1">
      <alignment horizontal="left" vertical="center"/>
    </xf>
    <xf numFmtId="0" fontId="9" fillId="0" borderId="0" xfId="40" applyFont="1" applyAlignment="1">
      <alignment horizontal="center" vertical="center"/>
    </xf>
    <xf numFmtId="0" fontId="5" fillId="0" borderId="10" xfId="40" applyFont="1" applyBorder="1" applyAlignment="1">
      <alignment horizontal="center" vertical="center"/>
    </xf>
    <xf numFmtId="0" fontId="10" fillId="0" borderId="0" xfId="40" applyFont="1" applyAlignment="1">
      <alignment horizontal="center" vertical="center"/>
    </xf>
    <xf numFmtId="0" fontId="6" fillId="0" borderId="0" xfId="40" applyFont="1" applyAlignment="1">
      <alignment vertical="center"/>
    </xf>
    <xf numFmtId="165" fontId="4" fillId="0" borderId="11" xfId="27" applyNumberFormat="1" applyFont="1" applyFill="1" applyBorder="1" applyAlignment="1">
      <alignment horizontal="center"/>
    </xf>
    <xf numFmtId="165" fontId="5" fillId="0" borderId="12" xfId="40" applyNumberFormat="1" applyFont="1" applyBorder="1" applyAlignment="1">
      <alignment horizontal="center" vertical="center"/>
    </xf>
    <xf numFmtId="165" fontId="5" fillId="0" borderId="11" xfId="27" applyNumberFormat="1" applyFont="1" applyFill="1" applyBorder="1" applyAlignment="1">
      <alignment horizontal="center"/>
    </xf>
    <xf numFmtId="0" fontId="5" fillId="0" borderId="0" xfId="40" applyFont="1" applyAlignment="1">
      <alignment vertical="center" wrapText="1"/>
    </xf>
    <xf numFmtId="0" fontId="5" fillId="0" borderId="0" xfId="40" applyFont="1" applyAlignment="1">
      <alignment horizontal="center" vertical="center" wrapText="1"/>
    </xf>
    <xf numFmtId="165" fontId="7" fillId="0" borderId="11" xfId="27" applyNumberFormat="1" applyFont="1" applyFill="1" applyBorder="1" applyAlignment="1">
      <alignment horizontal="center"/>
    </xf>
    <xf numFmtId="0" fontId="5" fillId="18" borderId="10" xfId="40" applyFont="1" applyFill="1" applyBorder="1" applyAlignment="1">
      <alignment horizontal="center" vertical="center"/>
    </xf>
    <xf numFmtId="165" fontId="5" fillId="18" borderId="12" xfId="27" applyNumberFormat="1" applyFont="1" applyFill="1" applyBorder="1" applyAlignment="1">
      <alignment horizontal="center"/>
    </xf>
    <xf numFmtId="165" fontId="5" fillId="18" borderId="11" xfId="27" applyNumberFormat="1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Continuous"/>
    </xf>
    <xf numFmtId="0" fontId="14" fillId="0" borderId="0" xfId="0" applyFont="1" applyBorder="1" applyAlignment="1">
      <alignment horizontal="centerContinuous"/>
    </xf>
    <xf numFmtId="0" fontId="16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166" fontId="14" fillId="0" borderId="0" xfId="0" applyNumberFormat="1" applyFont="1"/>
    <xf numFmtId="0" fontId="14" fillId="0" borderId="0" xfId="0" applyFont="1" applyAlignment="1"/>
    <xf numFmtId="0" fontId="16" fillId="0" borderId="0" xfId="0" applyFont="1" applyAlignment="1">
      <alignment horizontal="center"/>
    </xf>
    <xf numFmtId="0" fontId="7" fillId="0" borderId="0" xfId="42" applyFont="1" applyBorder="1" applyAlignment="1">
      <alignment horizontal="center" vertical="center"/>
    </xf>
    <xf numFmtId="0" fontId="3" fillId="0" borderId="0" xfId="42" applyFont="1" applyAlignment="1">
      <alignment vertical="center"/>
    </xf>
    <xf numFmtId="0" fontId="7" fillId="0" borderId="12" xfId="42" applyFont="1" applyBorder="1" applyAlignment="1">
      <alignment horizontal="center" vertical="center"/>
    </xf>
    <xf numFmtId="0" fontId="11" fillId="0" borderId="12" xfId="42" applyFont="1" applyBorder="1" applyAlignment="1">
      <alignment horizontal="center" vertical="center"/>
    </xf>
    <xf numFmtId="0" fontId="13" fillId="0" borderId="12" xfId="42" applyFont="1" applyBorder="1" applyAlignment="1">
      <alignment vertical="center"/>
    </xf>
    <xf numFmtId="0" fontId="19" fillId="18" borderId="12" xfId="42" applyFont="1" applyFill="1" applyBorder="1" applyAlignment="1">
      <alignment vertical="center"/>
    </xf>
    <xf numFmtId="0" fontId="5" fillId="0" borderId="0" xfId="42" applyFont="1" applyAlignment="1">
      <alignment vertical="center"/>
    </xf>
    <xf numFmtId="165" fontId="4" fillId="0" borderId="22" xfId="40" applyNumberFormat="1" applyFont="1" applyBorder="1" applyAlignment="1">
      <alignment horizontal="center"/>
    </xf>
    <xf numFmtId="165" fontId="11" fillId="0" borderId="12" xfId="42" applyNumberFormat="1" applyFont="1" applyBorder="1" applyAlignment="1">
      <alignment vertical="center"/>
    </xf>
    <xf numFmtId="165" fontId="12" fillId="0" borderId="12" xfId="42" applyNumberFormat="1" applyFont="1" applyBorder="1" applyAlignment="1">
      <alignment horizontal="center" vertical="center"/>
    </xf>
    <xf numFmtId="165" fontId="11" fillId="18" borderId="12" xfId="42" applyNumberFormat="1" applyFont="1" applyFill="1" applyBorder="1" applyAlignment="1">
      <alignment vertical="center"/>
    </xf>
    <xf numFmtId="165" fontId="12" fillId="18" borderId="12" xfId="42" applyNumberFormat="1" applyFont="1" applyFill="1" applyBorder="1" applyAlignment="1">
      <alignment horizontal="center" vertical="center"/>
    </xf>
    <xf numFmtId="0" fontId="11" fillId="0" borderId="12" xfId="42" applyFont="1" applyBorder="1" applyAlignment="1">
      <alignment vertical="center"/>
    </xf>
    <xf numFmtId="0" fontId="12" fillId="0" borderId="12" xfId="42" applyFont="1" applyBorder="1" applyAlignment="1">
      <alignment vertical="center"/>
    </xf>
    <xf numFmtId="0" fontId="11" fillId="0" borderId="0" xfId="0" applyFont="1"/>
    <xf numFmtId="0" fontId="5" fillId="0" borderId="0" xfId="0" applyFont="1"/>
    <xf numFmtId="0" fontId="7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4" fillId="0" borderId="12" xfId="0" applyFont="1" applyBorder="1"/>
    <xf numFmtId="167" fontId="31" fillId="0" borderId="0" xfId="41" applyNumberFormat="1" applyFill="1" applyAlignment="1">
      <alignment horizontal="center" vertical="center" wrapText="1"/>
    </xf>
    <xf numFmtId="167" fontId="31" fillId="0" borderId="0" xfId="41" applyNumberFormat="1" applyFill="1" applyAlignment="1">
      <alignment vertical="center" wrapText="1"/>
    </xf>
    <xf numFmtId="167" fontId="40" fillId="0" borderId="23" xfId="41" applyNumberFormat="1" applyFont="1" applyFill="1" applyBorder="1" applyAlignment="1">
      <alignment horizontal="center" vertical="center"/>
    </xf>
    <xf numFmtId="167" fontId="40" fillId="0" borderId="25" xfId="41" applyNumberFormat="1" applyFont="1" applyFill="1" applyBorder="1" applyAlignment="1">
      <alignment horizontal="center" vertical="center" wrapText="1"/>
    </xf>
    <xf numFmtId="167" fontId="41" fillId="0" borderId="26" xfId="41" applyNumberFormat="1" applyFont="1" applyFill="1" applyBorder="1" applyAlignment="1">
      <alignment horizontal="center" vertical="center" wrapText="1"/>
    </xf>
    <xf numFmtId="167" fontId="41" fillId="0" borderId="27" xfId="41" applyNumberFormat="1" applyFont="1" applyFill="1" applyBorder="1" applyAlignment="1">
      <alignment horizontal="center" vertical="center" wrapText="1"/>
    </xf>
    <xf numFmtId="167" fontId="41" fillId="0" borderId="28" xfId="41" applyNumberFormat="1" applyFont="1" applyFill="1" applyBorder="1" applyAlignment="1">
      <alignment horizontal="center" vertical="center" wrapText="1"/>
    </xf>
    <xf numFmtId="167" fontId="41" fillId="0" borderId="29" xfId="41" applyNumberFormat="1" applyFont="1" applyFill="1" applyBorder="1" applyAlignment="1">
      <alignment horizontal="center" vertical="center" wrapText="1"/>
    </xf>
    <xf numFmtId="167" fontId="41" fillId="0" borderId="30" xfId="41" applyNumberFormat="1" applyFont="1" applyFill="1" applyBorder="1" applyAlignment="1">
      <alignment horizontal="center" vertical="center" wrapText="1"/>
    </xf>
    <xf numFmtId="167" fontId="41" fillId="0" borderId="31" xfId="41" applyNumberFormat="1" applyFont="1" applyFill="1" applyBorder="1" applyAlignment="1">
      <alignment horizontal="center" vertical="center" wrapText="1"/>
    </xf>
    <xf numFmtId="167" fontId="41" fillId="0" borderId="27" xfId="41" applyNumberFormat="1" applyFont="1" applyFill="1" applyBorder="1" applyAlignment="1">
      <alignment horizontal="left" vertical="center" wrapText="1" indent="1"/>
    </xf>
    <xf numFmtId="167" fontId="42" fillId="0" borderId="32" xfId="41" applyNumberFormat="1" applyFont="1" applyFill="1" applyBorder="1" applyAlignment="1" applyProtection="1">
      <alignment horizontal="left" vertical="center" wrapText="1" indent="2"/>
    </xf>
    <xf numFmtId="167" fontId="42" fillId="0" borderId="27" xfId="41" applyNumberFormat="1" applyFont="1" applyFill="1" applyBorder="1" applyAlignment="1" applyProtection="1">
      <alignment vertical="center" wrapText="1"/>
    </xf>
    <xf numFmtId="167" fontId="42" fillId="0" borderId="31" xfId="41" applyNumberFormat="1" applyFont="1" applyFill="1" applyBorder="1" applyAlignment="1" applyProtection="1">
      <alignment vertical="center" wrapText="1"/>
    </xf>
    <xf numFmtId="167" fontId="42" fillId="0" borderId="32" xfId="41" applyNumberFormat="1" applyFont="1" applyFill="1" applyBorder="1" applyAlignment="1" applyProtection="1">
      <alignment vertical="center" wrapText="1"/>
    </xf>
    <xf numFmtId="167" fontId="42" fillId="0" borderId="29" xfId="41" applyNumberFormat="1" applyFont="1" applyFill="1" applyBorder="1" applyAlignment="1" applyProtection="1">
      <alignment vertical="center" wrapText="1"/>
    </xf>
    <xf numFmtId="167" fontId="42" fillId="0" borderId="27" xfId="41" applyNumberFormat="1" applyFont="1" applyFill="1" applyBorder="1" applyAlignment="1">
      <alignment vertical="center" wrapText="1"/>
    </xf>
    <xf numFmtId="167" fontId="41" fillId="0" borderId="10" xfId="41" applyNumberFormat="1" applyFont="1" applyFill="1" applyBorder="1" applyAlignment="1">
      <alignment horizontal="center" vertical="center" wrapText="1"/>
    </xf>
    <xf numFmtId="167" fontId="42" fillId="0" borderId="33" xfId="41" applyNumberFormat="1" applyFont="1" applyFill="1" applyBorder="1" applyAlignment="1" applyProtection="1">
      <alignment horizontal="left" vertical="center" wrapText="1" indent="1"/>
      <protection locked="0"/>
    </xf>
    <xf numFmtId="168" fontId="43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167" fontId="42" fillId="0" borderId="33" xfId="41" applyNumberFormat="1" applyFont="1" applyFill="1" applyBorder="1" applyAlignment="1" applyProtection="1">
      <alignment vertical="center" wrapText="1"/>
      <protection locked="0"/>
    </xf>
    <xf numFmtId="167" fontId="42" fillId="0" borderId="10" xfId="41" applyNumberFormat="1" applyFont="1" applyFill="1" applyBorder="1" applyAlignment="1" applyProtection="1">
      <alignment vertical="center" wrapText="1"/>
      <protection locked="0"/>
    </xf>
    <xf numFmtId="167" fontId="42" fillId="0" borderId="12" xfId="41" applyNumberFormat="1" applyFont="1" applyFill="1" applyBorder="1" applyAlignment="1" applyProtection="1">
      <alignment vertical="center" wrapText="1"/>
      <protection locked="0"/>
    </xf>
    <xf numFmtId="167" fontId="42" fillId="0" borderId="11" xfId="41" applyNumberFormat="1" applyFont="1" applyFill="1" applyBorder="1" applyAlignment="1" applyProtection="1">
      <alignment vertical="center" wrapText="1"/>
      <protection locked="0"/>
    </xf>
    <xf numFmtId="167" fontId="42" fillId="0" borderId="33" xfId="41" applyNumberFormat="1" applyFont="1" applyFill="1" applyBorder="1" applyAlignment="1">
      <alignment vertical="center" wrapText="1"/>
    </xf>
    <xf numFmtId="167" fontId="41" fillId="0" borderId="27" xfId="41" applyNumberFormat="1" applyFont="1" applyFill="1" applyBorder="1" applyAlignment="1" applyProtection="1">
      <alignment horizontal="left" vertical="center" wrapText="1" indent="1"/>
      <protection locked="0"/>
    </xf>
    <xf numFmtId="167" fontId="43" fillId="0" borderId="32" xfId="41" applyNumberFormat="1" applyFont="1" applyFill="1" applyBorder="1" applyAlignment="1" applyProtection="1">
      <alignment horizontal="left" vertical="center" wrapText="1" indent="2"/>
    </xf>
    <xf numFmtId="167" fontId="41" fillId="0" borderId="34" xfId="41" applyNumberFormat="1" applyFont="1" applyFill="1" applyBorder="1" applyAlignment="1">
      <alignment horizontal="center" vertical="center" wrapText="1"/>
    </xf>
    <xf numFmtId="167" fontId="42" fillId="0" borderId="35" xfId="41" applyNumberFormat="1" applyFont="1" applyFill="1" applyBorder="1" applyAlignment="1">
      <alignment vertical="center" wrapText="1"/>
    </xf>
    <xf numFmtId="167" fontId="44" fillId="0" borderId="27" xfId="41" applyNumberFormat="1" applyFont="1" applyFill="1" applyBorder="1" applyAlignment="1" applyProtection="1">
      <alignment horizontal="left" vertical="center" wrapText="1" indent="1"/>
      <protection locked="0"/>
    </xf>
    <xf numFmtId="167" fontId="42" fillId="0" borderId="27" xfId="41" applyNumberFormat="1" applyFont="1" applyFill="1" applyBorder="1" applyAlignment="1" applyProtection="1">
      <alignment vertical="center" wrapText="1"/>
      <protection locked="0"/>
    </xf>
    <xf numFmtId="167" fontId="42" fillId="0" borderId="31" xfId="41" applyNumberFormat="1" applyFont="1" applyFill="1" applyBorder="1" applyAlignment="1" applyProtection="1">
      <alignment vertical="center" wrapText="1"/>
      <protection locked="0"/>
    </xf>
    <xf numFmtId="167" fontId="42" fillId="0" borderId="32" xfId="41" applyNumberFormat="1" applyFont="1" applyFill="1" applyBorder="1" applyAlignment="1" applyProtection="1">
      <alignment vertical="center" wrapText="1"/>
      <protection locked="0"/>
    </xf>
    <xf numFmtId="167" fontId="42" fillId="0" borderId="29" xfId="41" applyNumberFormat="1" applyFont="1" applyFill="1" applyBorder="1" applyAlignment="1" applyProtection="1">
      <alignment vertical="center" wrapText="1"/>
      <protection locked="0"/>
    </xf>
    <xf numFmtId="167" fontId="41" fillId="0" borderId="38" xfId="41" applyNumberFormat="1" applyFont="1" applyFill="1" applyBorder="1" applyAlignment="1">
      <alignment horizontal="center" vertical="center" wrapText="1"/>
    </xf>
    <xf numFmtId="167" fontId="42" fillId="0" borderId="39" xfId="41" applyNumberFormat="1" applyFont="1" applyFill="1" applyBorder="1" applyAlignment="1" applyProtection="1">
      <alignment horizontal="left" vertical="center" wrapText="1" indent="1"/>
      <protection locked="0"/>
    </xf>
    <xf numFmtId="168" fontId="43" fillId="0" borderId="14" xfId="41" applyNumberFormat="1" applyFont="1" applyFill="1" applyBorder="1" applyAlignment="1" applyProtection="1">
      <alignment horizontal="left" vertical="center" wrapText="1" indent="2"/>
      <protection locked="0"/>
    </xf>
    <xf numFmtId="167" fontId="42" fillId="0" borderId="30" xfId="41" applyNumberFormat="1" applyFont="1" applyFill="1" applyBorder="1" applyAlignment="1" applyProtection="1">
      <alignment vertical="center" wrapText="1"/>
      <protection locked="0"/>
    </xf>
    <xf numFmtId="167" fontId="42" fillId="0" borderId="38" xfId="41" applyNumberFormat="1" applyFont="1" applyFill="1" applyBorder="1" applyAlignment="1" applyProtection="1">
      <alignment vertical="center" wrapText="1"/>
      <protection locked="0"/>
    </xf>
    <xf numFmtId="167" fontId="42" fillId="0" borderId="40" xfId="41" applyNumberFormat="1" applyFont="1" applyFill="1" applyBorder="1" applyAlignment="1" applyProtection="1">
      <alignment vertical="center" wrapText="1"/>
      <protection locked="0"/>
    </xf>
    <xf numFmtId="167" fontId="42" fillId="0" borderId="41" xfId="41" applyNumberFormat="1" applyFont="1" applyFill="1" applyBorder="1" applyAlignment="1" applyProtection="1">
      <alignment vertical="center" wrapText="1"/>
      <protection locked="0"/>
    </xf>
    <xf numFmtId="167" fontId="42" fillId="0" borderId="30" xfId="41" applyNumberFormat="1" applyFont="1" applyFill="1" applyBorder="1" applyAlignment="1">
      <alignment vertical="center" wrapText="1"/>
    </xf>
    <xf numFmtId="167" fontId="43" fillId="18" borderId="28" xfId="41" applyNumberFormat="1" applyFont="1" applyFill="1" applyBorder="1" applyAlignment="1" applyProtection="1">
      <alignment horizontal="left" vertical="center" wrapText="1" indent="2"/>
    </xf>
    <xf numFmtId="167" fontId="46" fillId="0" borderId="0" xfId="41" applyNumberFormat="1" applyFont="1" applyFill="1" applyAlignment="1">
      <alignment horizontal="center" vertical="center" wrapText="1"/>
    </xf>
    <xf numFmtId="167" fontId="46" fillId="0" borderId="0" xfId="41" applyNumberFormat="1" applyFont="1" applyFill="1" applyAlignment="1">
      <alignment vertical="center" wrapText="1"/>
    </xf>
    <xf numFmtId="0" fontId="40" fillId="0" borderId="31" xfId="41" applyFont="1" applyFill="1" applyBorder="1" applyAlignment="1">
      <alignment horizontal="center" vertical="center" wrapText="1"/>
    </xf>
    <xf numFmtId="0" fontId="40" fillId="0" borderId="32" xfId="41" applyFont="1" applyFill="1" applyBorder="1" applyAlignment="1">
      <alignment horizontal="center" vertical="center" wrapText="1"/>
    </xf>
    <xf numFmtId="0" fontId="40" fillId="0" borderId="29" xfId="41" applyFont="1" applyFill="1" applyBorder="1" applyAlignment="1">
      <alignment horizontal="center" vertical="center" wrapText="1"/>
    </xf>
    <xf numFmtId="0" fontId="47" fillId="0" borderId="0" xfId="41" applyFont="1" applyFill="1" applyAlignment="1">
      <alignment horizontal="center" vertical="center" wrapText="1"/>
    </xf>
    <xf numFmtId="0" fontId="41" fillId="0" borderId="31" xfId="41" applyFont="1" applyFill="1" applyBorder="1" applyAlignment="1">
      <alignment horizontal="center" vertical="center" wrapText="1"/>
    </xf>
    <xf numFmtId="0" fontId="41" fillId="0" borderId="32" xfId="41" applyFont="1" applyFill="1" applyBorder="1" applyAlignment="1">
      <alignment horizontal="center" vertical="center" wrapText="1"/>
    </xf>
    <xf numFmtId="0" fontId="41" fillId="0" borderId="29" xfId="41" applyFont="1" applyFill="1" applyBorder="1" applyAlignment="1">
      <alignment horizontal="center" vertical="center" wrapText="1"/>
    </xf>
    <xf numFmtId="0" fontId="48" fillId="0" borderId="42" xfId="41" applyFont="1" applyFill="1" applyBorder="1" applyAlignment="1">
      <alignment horizontal="center" vertical="center" wrapText="1"/>
    </xf>
    <xf numFmtId="0" fontId="45" fillId="0" borderId="21" xfId="41" applyFont="1" applyFill="1" applyBorder="1" applyAlignment="1" applyProtection="1">
      <alignment horizontal="left" vertical="center" wrapText="1" indent="1"/>
      <protection locked="0"/>
    </xf>
    <xf numFmtId="167" fontId="48" fillId="0" borderId="21" xfId="41" applyNumberFormat="1" applyFont="1" applyFill="1" applyBorder="1" applyAlignment="1" applyProtection="1">
      <alignment horizontal="right" vertical="center" wrapText="1" indent="1"/>
      <protection locked="0"/>
    </xf>
    <xf numFmtId="167" fontId="48" fillId="0" borderId="43" xfId="41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41" applyFill="1" applyAlignment="1">
      <alignment vertical="center" wrapText="1"/>
    </xf>
    <xf numFmtId="0" fontId="48" fillId="0" borderId="10" xfId="41" applyFont="1" applyFill="1" applyBorder="1" applyAlignment="1">
      <alignment horizontal="center" vertical="center" wrapText="1"/>
    </xf>
    <xf numFmtId="0" fontId="45" fillId="0" borderId="18" xfId="41" applyFont="1" applyFill="1" applyBorder="1" applyAlignment="1" applyProtection="1">
      <alignment horizontal="left" vertical="center" wrapText="1" indent="1"/>
      <protection locked="0"/>
    </xf>
    <xf numFmtId="167" fontId="48" fillId="0" borderId="18" xfId="41" applyNumberFormat="1" applyFont="1" applyFill="1" applyBorder="1" applyAlignment="1" applyProtection="1">
      <alignment horizontal="right" vertical="center" wrapText="1" indent="1"/>
      <protection locked="0"/>
    </xf>
    <xf numFmtId="167" fontId="48" fillId="0" borderId="11" xfId="41" applyNumberFormat="1" applyFont="1" applyFill="1" applyBorder="1" applyAlignment="1" applyProtection="1">
      <alignment horizontal="right" vertical="center" wrapText="1" indent="1"/>
      <protection locked="0"/>
    </xf>
    <xf numFmtId="0" fontId="45" fillId="0" borderId="18" xfId="41" applyFont="1" applyFill="1" applyBorder="1" applyAlignment="1" applyProtection="1">
      <alignment horizontal="left" vertical="center" wrapText="1" indent="8"/>
      <protection locked="0"/>
    </xf>
    <xf numFmtId="0" fontId="48" fillId="0" borderId="44" xfId="41" applyFont="1" applyFill="1" applyBorder="1" applyAlignment="1" applyProtection="1">
      <alignment vertical="center" wrapText="1"/>
      <protection locked="0"/>
    </xf>
    <xf numFmtId="167" fontId="48" fillId="0" borderId="12" xfId="41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31" xfId="41" applyFont="1" applyFill="1" applyBorder="1" applyAlignment="1">
      <alignment horizontal="center" vertical="center" wrapText="1"/>
    </xf>
    <xf numFmtId="0" fontId="49" fillId="0" borderId="45" xfId="41" applyFont="1" applyFill="1" applyBorder="1" applyAlignment="1">
      <alignment vertical="center" wrapText="1"/>
    </xf>
    <xf numFmtId="167" fontId="44" fillId="0" borderId="45" xfId="41" applyNumberFormat="1" applyFont="1" applyFill="1" applyBorder="1" applyAlignment="1">
      <alignment vertical="center" wrapText="1"/>
    </xf>
    <xf numFmtId="167" fontId="44" fillId="0" borderId="46" xfId="41" applyNumberFormat="1" applyFont="1" applyFill="1" applyBorder="1" applyAlignment="1">
      <alignment vertical="center" wrapText="1"/>
    </xf>
    <xf numFmtId="0" fontId="31" fillId="0" borderId="0" xfId="41" applyFill="1" applyAlignment="1">
      <alignment horizontal="right" vertical="center" wrapText="1"/>
    </xf>
    <xf numFmtId="0" fontId="31" fillId="0" borderId="0" xfId="4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31" xfId="0" applyFont="1" applyBorder="1"/>
    <xf numFmtId="0" fontId="5" fillId="0" borderId="47" xfId="0" applyFont="1" applyBorder="1"/>
    <xf numFmtId="0" fontId="50" fillId="0" borderId="10" xfId="0" applyFont="1" applyBorder="1" applyAlignment="1">
      <alignment horizontal="right"/>
    </xf>
    <xf numFmtId="0" fontId="5" fillId="0" borderId="12" xfId="0" applyFont="1" applyBorder="1"/>
    <xf numFmtId="0" fontId="5" fillId="0" borderId="10" xfId="0" applyFont="1" applyBorder="1"/>
    <xf numFmtId="0" fontId="5" fillId="0" borderId="34" xfId="0" applyFont="1" applyBorder="1"/>
    <xf numFmtId="167" fontId="39" fillId="0" borderId="0" xfId="41" applyNumberFormat="1" applyFont="1" applyFill="1" applyAlignment="1">
      <alignment horizontal="right" wrapText="1"/>
    </xf>
    <xf numFmtId="167" fontId="40" fillId="0" borderId="31" xfId="41" applyNumberFormat="1" applyFont="1" applyFill="1" applyBorder="1" applyAlignment="1">
      <alignment horizontal="center" vertical="center" wrapText="1"/>
    </xf>
    <xf numFmtId="167" fontId="40" fillId="0" borderId="32" xfId="41" applyNumberFormat="1" applyFont="1" applyFill="1" applyBorder="1" applyAlignment="1">
      <alignment horizontal="center" vertical="center" wrapText="1"/>
    </xf>
    <xf numFmtId="167" fontId="40" fillId="0" borderId="29" xfId="41" applyNumberFormat="1" applyFont="1" applyFill="1" applyBorder="1" applyAlignment="1" applyProtection="1">
      <alignment horizontal="center" vertical="center" wrapText="1"/>
    </xf>
    <xf numFmtId="167" fontId="41" fillId="0" borderId="48" xfId="41" applyNumberFormat="1" applyFont="1" applyFill="1" applyBorder="1" applyAlignment="1" applyProtection="1">
      <alignment horizontal="center" vertical="center" wrapText="1"/>
    </xf>
    <xf numFmtId="167" fontId="41" fillId="0" borderId="45" xfId="41" applyNumberFormat="1" applyFont="1" applyFill="1" applyBorder="1" applyAlignment="1" applyProtection="1">
      <alignment horizontal="center" vertical="center" wrapText="1"/>
    </xf>
    <xf numFmtId="167" fontId="41" fillId="0" borderId="46" xfId="41" applyNumberFormat="1" applyFont="1" applyFill="1" applyBorder="1" applyAlignment="1" applyProtection="1">
      <alignment horizontal="center" vertical="center" wrapText="1"/>
    </xf>
    <xf numFmtId="167" fontId="51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7" fontId="52" fillId="0" borderId="12" xfId="41" applyNumberFormat="1" applyFont="1" applyFill="1" applyBorder="1" applyAlignment="1" applyProtection="1">
      <alignment vertical="center" wrapText="1"/>
      <protection locked="0"/>
    </xf>
    <xf numFmtId="1" fontId="52" fillId="0" borderId="12" xfId="41" applyNumberFormat="1" applyFont="1" applyFill="1" applyBorder="1" applyAlignment="1" applyProtection="1">
      <alignment vertical="center" wrapText="1"/>
      <protection locked="0"/>
    </xf>
    <xf numFmtId="167" fontId="52" fillId="0" borderId="11" xfId="41" applyNumberFormat="1" applyFont="1" applyFill="1" applyBorder="1" applyAlignment="1" applyProtection="1">
      <alignment vertical="center" wrapText="1"/>
    </xf>
    <xf numFmtId="167" fontId="53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7" fontId="54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7" fontId="40" fillId="0" borderId="31" xfId="41" applyNumberFormat="1" applyFont="1" applyFill="1" applyBorder="1" applyAlignment="1">
      <alignment horizontal="left" vertical="center" wrapText="1"/>
    </xf>
    <xf numFmtId="167" fontId="40" fillId="0" borderId="32" xfId="41" applyNumberFormat="1" applyFont="1" applyFill="1" applyBorder="1" applyAlignment="1">
      <alignment vertical="center" wrapText="1"/>
    </xf>
    <xf numFmtId="167" fontId="40" fillId="18" borderId="32" xfId="41" applyNumberFormat="1" applyFont="1" applyFill="1" applyBorder="1" applyAlignment="1" applyProtection="1">
      <alignment vertical="center" wrapText="1"/>
    </xf>
    <xf numFmtId="167" fontId="40" fillId="0" borderId="29" xfId="41" applyNumberFormat="1" applyFont="1" applyFill="1" applyBorder="1" applyAlignment="1" applyProtection="1">
      <alignment vertical="center" wrapText="1"/>
    </xf>
    <xf numFmtId="0" fontId="0" fillId="0" borderId="12" xfId="0" applyBorder="1"/>
    <xf numFmtId="1" fontId="52" fillId="0" borderId="12" xfId="41" applyNumberFormat="1" applyFont="1" applyFill="1" applyBorder="1" applyAlignment="1" applyProtection="1">
      <alignment horizontal="right" vertical="center" wrapText="1"/>
      <protection locked="0"/>
    </xf>
    <xf numFmtId="167" fontId="54" fillId="0" borderId="38" xfId="41" applyNumberFormat="1" applyFont="1" applyFill="1" applyBorder="1" applyAlignment="1" applyProtection="1">
      <alignment horizontal="left" vertical="center" wrapText="1" indent="1"/>
      <protection locked="0"/>
    </xf>
    <xf numFmtId="167" fontId="52" fillId="0" borderId="40" xfId="41" applyNumberFormat="1" applyFont="1" applyFill="1" applyBorder="1" applyAlignment="1" applyProtection="1">
      <alignment vertical="center" wrapText="1"/>
      <protection locked="0"/>
    </xf>
    <xf numFmtId="1" fontId="52" fillId="0" borderId="40" xfId="41" applyNumberFormat="1" applyFont="1" applyFill="1" applyBorder="1" applyAlignment="1" applyProtection="1">
      <alignment vertical="center" wrapText="1"/>
      <protection locked="0"/>
    </xf>
    <xf numFmtId="167" fontId="52" fillId="0" borderId="41" xfId="41" applyNumberFormat="1" applyFont="1" applyFill="1" applyBorder="1" applyAlignment="1" applyProtection="1">
      <alignment vertical="center" wrapText="1"/>
    </xf>
    <xf numFmtId="0" fontId="4" fillId="0" borderId="10" xfId="40" applyFont="1" applyBorder="1" applyAlignment="1">
      <alignment horizontal="center" vertical="center"/>
    </xf>
    <xf numFmtId="0" fontId="55" fillId="0" borderId="0" xfId="40" applyFont="1" applyAlignment="1">
      <alignment vertical="center"/>
    </xf>
    <xf numFmtId="165" fontId="3" fillId="0" borderId="0" xfId="42" applyNumberFormat="1" applyFont="1" applyAlignment="1">
      <alignment vertical="center"/>
    </xf>
    <xf numFmtId="0" fontId="5" fillId="0" borderId="0" xfId="42" applyFont="1" applyAlignment="1">
      <alignment horizontal="right" vertical="center"/>
    </xf>
    <xf numFmtId="3" fontId="5" fillId="0" borderId="0" xfId="42" applyNumberFormat="1" applyFont="1" applyAlignment="1">
      <alignment vertical="center"/>
    </xf>
    <xf numFmtId="165" fontId="5" fillId="0" borderId="0" xfId="42" applyNumberFormat="1" applyFont="1" applyAlignment="1">
      <alignment vertical="center"/>
    </xf>
    <xf numFmtId="0" fontId="11" fillId="0" borderId="12" xfId="42" applyFont="1" applyBorder="1" applyAlignment="1">
      <alignment horizontal="left" vertical="center"/>
    </xf>
    <xf numFmtId="169" fontId="14" fillId="0" borderId="0" xfId="26" applyNumberFormat="1" applyFont="1"/>
    <xf numFmtId="0" fontId="0" fillId="0" borderId="47" xfId="0" applyBorder="1"/>
    <xf numFmtId="0" fontId="0" fillId="0" borderId="34" xfId="0" applyBorder="1"/>
    <xf numFmtId="0" fontId="0" fillId="0" borderId="10" xfId="0" applyBorder="1"/>
    <xf numFmtId="0" fontId="0" fillId="0" borderId="49" xfId="0" applyBorder="1"/>
    <xf numFmtId="0" fontId="13" fillId="0" borderId="0" xfId="42" applyFont="1" applyBorder="1" applyAlignment="1">
      <alignment vertical="center"/>
    </xf>
    <xf numFmtId="165" fontId="12" fillId="0" borderId="0" xfId="42" applyNumberFormat="1" applyFont="1" applyBorder="1" applyAlignment="1">
      <alignment vertical="center"/>
    </xf>
    <xf numFmtId="165" fontId="12" fillId="0" borderId="0" xfId="42" applyNumberFormat="1" applyFont="1" applyBorder="1" applyAlignment="1">
      <alignment horizontal="center" vertical="center"/>
    </xf>
    <xf numFmtId="0" fontId="0" fillId="0" borderId="0" xfId="0" applyBorder="1"/>
    <xf numFmtId="0" fontId="0" fillId="0" borderId="42" xfId="0" applyBorder="1"/>
    <xf numFmtId="0" fontId="7" fillId="0" borderId="0" xfId="40" applyFont="1" applyBorder="1" applyAlignment="1">
      <alignment horizontal="right"/>
    </xf>
    <xf numFmtId="0" fontId="4" fillId="0" borderId="49" xfId="40" applyFont="1" applyBorder="1" applyAlignment="1">
      <alignment horizontal="center" vertical="center"/>
    </xf>
    <xf numFmtId="0" fontId="4" fillId="0" borderId="22" xfId="40" applyFont="1" applyBorder="1" applyAlignment="1">
      <alignment vertical="center"/>
    </xf>
    <xf numFmtId="0" fontId="4" fillId="0" borderId="22" xfId="40" applyFont="1" applyBorder="1" applyAlignment="1">
      <alignment horizontal="center" vertical="center"/>
    </xf>
    <xf numFmtId="165" fontId="4" fillId="0" borderId="25" xfId="40" applyNumberFormat="1" applyFont="1" applyBorder="1" applyAlignment="1">
      <alignment horizontal="center"/>
    </xf>
    <xf numFmtId="14" fontId="43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0" fontId="12" fillId="0" borderId="11" xfId="40" applyFont="1" applyBorder="1" applyAlignment="1">
      <alignment horizontal="center" vertical="center" wrapText="1"/>
    </xf>
    <xf numFmtId="165" fontId="5" fillId="0" borderId="0" xfId="40" applyNumberFormat="1" applyFont="1" applyAlignment="1">
      <alignment horizontal="center" vertical="center" wrapText="1"/>
    </xf>
    <xf numFmtId="0" fontId="5" fillId="0" borderId="0" xfId="40" applyFont="1" applyBorder="1" applyAlignment="1">
      <alignment horizontal="center" vertical="center"/>
    </xf>
    <xf numFmtId="165" fontId="5" fillId="0" borderId="0" xfId="27" applyNumberFormat="1" applyFont="1" applyFill="1" applyBorder="1" applyAlignment="1">
      <alignment horizontal="center"/>
    </xf>
    <xf numFmtId="165" fontId="4" fillId="0" borderId="0" xfId="27" applyNumberFormat="1" applyFont="1" applyFill="1" applyBorder="1" applyAlignment="1">
      <alignment horizontal="center"/>
    </xf>
    <xf numFmtId="0" fontId="4" fillId="0" borderId="0" xfId="40" applyFont="1" applyBorder="1" applyAlignment="1">
      <alignment horizontal="center" vertical="center"/>
    </xf>
    <xf numFmtId="165" fontId="4" fillId="0" borderId="0" xfId="40" applyNumberFormat="1" applyFont="1" applyBorder="1" applyAlignment="1">
      <alignment horizontal="center"/>
    </xf>
    <xf numFmtId="0" fontId="58" fillId="0" borderId="0" xfId="0" applyFont="1"/>
    <xf numFmtId="0" fontId="13" fillId="0" borderId="12" xfId="40" applyFont="1" applyBorder="1" applyAlignment="1">
      <alignment horizontal="center" vertical="center" wrapText="1"/>
    </xf>
    <xf numFmtId="0" fontId="7" fillId="0" borderId="12" xfId="40" applyFont="1" applyBorder="1" applyAlignment="1">
      <alignment horizontal="center" vertical="center"/>
    </xf>
    <xf numFmtId="165" fontId="5" fillId="0" borderId="12" xfId="27" applyNumberFormat="1" applyFont="1" applyFill="1" applyBorder="1" applyAlignment="1">
      <alignment horizontal="center"/>
    </xf>
    <xf numFmtId="0" fontId="5" fillId="0" borderId="12" xfId="40" applyFont="1" applyBorder="1" applyAlignment="1">
      <alignment horizontal="center" vertical="center"/>
    </xf>
    <xf numFmtId="165" fontId="13" fillId="0" borderId="12" xfId="27" applyNumberFormat="1" applyFont="1" applyFill="1" applyBorder="1" applyAlignment="1">
      <alignment horizontal="center"/>
    </xf>
    <xf numFmtId="0" fontId="4" fillId="0" borderId="12" xfId="40" applyFont="1" applyBorder="1" applyAlignment="1">
      <alignment horizontal="center" vertical="center"/>
    </xf>
    <xf numFmtId="165" fontId="4" fillId="0" borderId="12" xfId="27" applyNumberFormat="1" applyFont="1" applyFill="1" applyBorder="1" applyAlignment="1">
      <alignment horizontal="center"/>
    </xf>
    <xf numFmtId="0" fontId="5" fillId="18" borderId="12" xfId="40" applyFont="1" applyFill="1" applyBorder="1" applyAlignment="1">
      <alignment horizontal="center" vertical="center"/>
    </xf>
    <xf numFmtId="0" fontId="12" fillId="18" borderId="11" xfId="40" applyFont="1" applyFill="1" applyBorder="1" applyAlignment="1">
      <alignment horizontal="center" vertical="center" wrapText="1"/>
    </xf>
    <xf numFmtId="0" fontId="58" fillId="0" borderId="10" xfId="0" applyFont="1" applyBorder="1"/>
    <xf numFmtId="165" fontId="4" fillId="0" borderId="25" xfId="27" applyNumberFormat="1" applyFont="1" applyFill="1" applyBorder="1" applyAlignment="1">
      <alignment horizontal="center"/>
    </xf>
    <xf numFmtId="0" fontId="13" fillId="0" borderId="50" xfId="40" applyFont="1" applyBorder="1" applyAlignment="1">
      <alignment horizontal="center" vertical="center" wrapText="1"/>
    </xf>
    <xf numFmtId="0" fontId="0" fillId="18" borderId="10" xfId="0" applyFill="1" applyBorder="1"/>
    <xf numFmtId="165" fontId="7" fillId="18" borderId="11" xfId="27" applyNumberFormat="1" applyFont="1" applyFill="1" applyBorder="1" applyAlignment="1">
      <alignment horizontal="center"/>
    </xf>
    <xf numFmtId="0" fontId="0" fillId="18" borderId="34" xfId="0" applyFill="1" applyBorder="1"/>
    <xf numFmtId="165" fontId="5" fillId="18" borderId="36" xfId="27" applyNumberFormat="1" applyFont="1" applyFill="1" applyBorder="1" applyAlignment="1">
      <alignment horizontal="center"/>
    </xf>
    <xf numFmtId="0" fontId="5" fillId="0" borderId="36" xfId="40" applyFont="1" applyBorder="1" applyAlignment="1">
      <alignment horizontal="center" vertical="center"/>
    </xf>
    <xf numFmtId="165" fontId="5" fillId="0" borderId="37" xfId="27" applyNumberFormat="1" applyFont="1" applyFill="1" applyBorder="1" applyAlignment="1">
      <alignment horizontal="center"/>
    </xf>
    <xf numFmtId="165" fontId="5" fillId="0" borderId="44" xfId="27" applyNumberFormat="1" applyFont="1" applyFill="1" applyBorder="1" applyAlignment="1">
      <alignment horizontal="center"/>
    </xf>
    <xf numFmtId="0" fontId="5" fillId="0" borderId="44" xfId="40" applyFont="1" applyBorder="1" applyAlignment="1">
      <alignment horizontal="center" vertical="center"/>
    </xf>
    <xf numFmtId="165" fontId="5" fillId="0" borderId="43" xfId="27" applyNumberFormat="1" applyFont="1" applyFill="1" applyBorder="1" applyAlignment="1">
      <alignment horizontal="center"/>
    </xf>
    <xf numFmtId="0" fontId="58" fillId="0" borderId="31" xfId="0" applyFont="1" applyBorder="1"/>
    <xf numFmtId="165" fontId="13" fillId="0" borderId="32" xfId="27" applyNumberFormat="1" applyFont="1" applyFill="1" applyBorder="1" applyAlignment="1">
      <alignment horizontal="center"/>
    </xf>
    <xf numFmtId="0" fontId="13" fillId="0" borderId="32" xfId="40" applyFont="1" applyBorder="1" applyAlignment="1">
      <alignment horizontal="center" vertical="center"/>
    </xf>
    <xf numFmtId="0" fontId="13" fillId="0" borderId="32" xfId="40" applyFont="1" applyBorder="1" applyAlignment="1">
      <alignment horizontal="left" vertical="center"/>
    </xf>
    <xf numFmtId="0" fontId="58" fillId="0" borderId="32" xfId="0" applyFont="1" applyBorder="1"/>
    <xf numFmtId="165" fontId="13" fillId="0" borderId="29" xfId="27" applyNumberFormat="1" applyFont="1" applyFill="1" applyBorder="1" applyAlignment="1">
      <alignment horizontal="center"/>
    </xf>
    <xf numFmtId="165" fontId="5" fillId="0" borderId="36" xfId="27" applyNumberFormat="1" applyFont="1" applyFill="1" applyBorder="1" applyAlignment="1">
      <alignment horizontal="center"/>
    </xf>
    <xf numFmtId="165" fontId="13" fillId="0" borderId="29" xfId="27" applyNumberFormat="1" applyFont="1" applyBorder="1" applyAlignment="1">
      <alignment horizontal="center"/>
    </xf>
    <xf numFmtId="0" fontId="7" fillId="18" borderId="12" xfId="40" applyFont="1" applyFill="1" applyBorder="1" applyAlignment="1">
      <alignment horizontal="center" vertical="center"/>
    </xf>
    <xf numFmtId="0" fontId="0" fillId="18" borderId="38" xfId="0" applyFill="1" applyBorder="1"/>
    <xf numFmtId="0" fontId="5" fillId="18" borderId="40" xfId="40" applyFont="1" applyFill="1" applyBorder="1" applyAlignment="1">
      <alignment horizontal="left"/>
    </xf>
    <xf numFmtId="165" fontId="5" fillId="18" borderId="40" xfId="27" applyNumberFormat="1" applyFont="1" applyFill="1" applyBorder="1" applyAlignment="1">
      <alignment horizontal="center"/>
    </xf>
    <xf numFmtId="0" fontId="11" fillId="0" borderId="12" xfId="40" applyFont="1" applyBorder="1" applyAlignment="1">
      <alignment horizontal="center" vertical="center"/>
    </xf>
    <xf numFmtId="165" fontId="5" fillId="0" borderId="0" xfId="40" applyNumberFormat="1" applyFont="1" applyBorder="1" applyAlignment="1">
      <alignment horizontal="center" vertical="center"/>
    </xf>
    <xf numFmtId="0" fontId="5" fillId="0" borderId="12" xfId="40" applyFont="1" applyBorder="1" applyAlignment="1">
      <alignment horizontal="left"/>
    </xf>
    <xf numFmtId="49" fontId="5" fillId="0" borderId="12" xfId="0" applyNumberFormat="1" applyFont="1" applyBorder="1" applyAlignment="1">
      <alignment horizontal="center"/>
    </xf>
    <xf numFmtId="49" fontId="5" fillId="0" borderId="12" xfId="40" applyNumberFormat="1" applyFont="1" applyBorder="1" applyAlignment="1">
      <alignment horizontal="left"/>
    </xf>
    <xf numFmtId="0" fontId="7" fillId="0" borderId="10" xfId="40" applyFont="1" applyBorder="1" applyAlignment="1">
      <alignment horizontal="center" vertical="center"/>
    </xf>
    <xf numFmtId="0" fontId="59" fillId="0" borderId="0" xfId="40" applyFont="1" applyAlignment="1">
      <alignment vertical="center"/>
    </xf>
    <xf numFmtId="165" fontId="13" fillId="0" borderId="40" xfId="27" applyNumberFormat="1" applyFont="1" applyFill="1" applyBorder="1" applyAlignment="1">
      <alignment horizontal="center"/>
    </xf>
    <xf numFmtId="0" fontId="13" fillId="0" borderId="40" xfId="40" applyFont="1" applyBorder="1" applyAlignment="1">
      <alignment horizontal="center" vertical="center"/>
    </xf>
    <xf numFmtId="0" fontId="13" fillId="0" borderId="40" xfId="40" applyFont="1" applyBorder="1" applyAlignment="1">
      <alignment horizontal="left" vertical="center"/>
    </xf>
    <xf numFmtId="0" fontId="58" fillId="0" borderId="40" xfId="0" applyFont="1" applyBorder="1"/>
    <xf numFmtId="165" fontId="13" fillId="0" borderId="41" xfId="27" applyNumberFormat="1" applyFont="1" applyFill="1" applyBorder="1" applyAlignment="1">
      <alignment horizontal="center"/>
    </xf>
    <xf numFmtId="0" fontId="13" fillId="0" borderId="38" xfId="0" applyFont="1" applyBorder="1"/>
    <xf numFmtId="0" fontId="13" fillId="0" borderId="40" xfId="40" applyFont="1" applyBorder="1" applyAlignment="1">
      <alignment horizontal="left" vertical="center" wrapText="1"/>
    </xf>
    <xf numFmtId="165" fontId="13" fillId="0" borderId="41" xfId="27" applyNumberFormat="1" applyFont="1" applyBorder="1" applyAlignment="1">
      <alignment horizontal="center"/>
    </xf>
    <xf numFmtId="167" fontId="61" fillId="0" borderId="0" xfId="41" applyNumberFormat="1" applyFont="1" applyFill="1" applyAlignment="1">
      <alignment horizontal="center" vertical="center" wrapText="1"/>
    </xf>
    <xf numFmtId="167" fontId="61" fillId="0" borderId="0" xfId="41" applyNumberFormat="1" applyFont="1" applyFill="1" applyAlignment="1">
      <alignment vertical="center" wrapText="1"/>
    </xf>
    <xf numFmtId="167" fontId="18" fillId="0" borderId="0" xfId="41" applyNumberFormat="1" applyFont="1" applyFill="1" applyAlignment="1">
      <alignment horizontal="right" wrapText="1"/>
    </xf>
    <xf numFmtId="167" fontId="31" fillId="0" borderId="0" xfId="41" applyNumberFormat="1" applyFont="1" applyFill="1" applyAlignment="1">
      <alignment horizontal="right" vertical="center"/>
    </xf>
    <xf numFmtId="167" fontId="39" fillId="0" borderId="0" xfId="41" applyNumberFormat="1" applyFont="1" applyFill="1" applyAlignment="1">
      <alignment horizontal="right"/>
    </xf>
    <xf numFmtId="167" fontId="31" fillId="0" borderId="0" xfId="41" applyNumberFormat="1" applyFont="1" applyFill="1" applyAlignment="1">
      <alignment horizontal="right" vertical="center" wrapText="1"/>
    </xf>
    <xf numFmtId="167" fontId="31" fillId="0" borderId="0" xfId="41" applyNumberFormat="1" applyFont="1" applyFill="1" applyAlignment="1">
      <alignment vertical="center" wrapText="1"/>
    </xf>
    <xf numFmtId="169" fontId="11" fillId="0" borderId="0" xfId="26" applyNumberFormat="1" applyFont="1"/>
    <xf numFmtId="169" fontId="5" fillId="0" borderId="32" xfId="26" applyNumberFormat="1" applyFont="1" applyBorder="1" applyAlignment="1">
      <alignment horizontal="center"/>
    </xf>
    <xf numFmtId="169" fontId="5" fillId="0" borderId="29" xfId="26" applyNumberFormat="1" applyFont="1" applyBorder="1" applyAlignment="1">
      <alignment horizontal="center"/>
    </xf>
    <xf numFmtId="169" fontId="5" fillId="0" borderId="44" xfId="26" applyNumberFormat="1" applyFont="1" applyBorder="1"/>
    <xf numFmtId="169" fontId="5" fillId="0" borderId="43" xfId="26" applyNumberFormat="1" applyFont="1" applyBorder="1"/>
    <xf numFmtId="169" fontId="5" fillId="0" borderId="12" xfId="26" applyNumberFormat="1" applyFont="1" applyBorder="1"/>
    <xf numFmtId="169" fontId="5" fillId="0" borderId="36" xfId="26" applyNumberFormat="1" applyFont="1" applyBorder="1"/>
    <xf numFmtId="169" fontId="5" fillId="0" borderId="41" xfId="26" applyNumberFormat="1" applyFont="1" applyBorder="1"/>
    <xf numFmtId="169" fontId="5" fillId="0" borderId="32" xfId="26" applyNumberFormat="1" applyFont="1" applyBorder="1"/>
    <xf numFmtId="169" fontId="5" fillId="0" borderId="29" xfId="26" applyNumberFormat="1" applyFont="1" applyBorder="1"/>
    <xf numFmtId="169" fontId="5" fillId="0" borderId="0" xfId="26" applyNumberFormat="1" applyFont="1"/>
    <xf numFmtId="0" fontId="2" fillId="0" borderId="0" xfId="42" applyFont="1" applyAlignment="1">
      <alignment vertical="center"/>
    </xf>
    <xf numFmtId="167" fontId="31" fillId="0" borderId="0" xfId="41" applyNumberFormat="1" applyFont="1" applyFill="1" applyBorder="1" applyAlignment="1">
      <alignment vertical="center" wrapText="1"/>
    </xf>
    <xf numFmtId="167" fontId="53" fillId="0" borderId="0" xfId="41" applyNumberFormat="1" applyFont="1" applyFill="1" applyBorder="1" applyAlignment="1" applyProtection="1">
      <alignment horizontal="left" vertical="center" wrapText="1" indent="1"/>
      <protection locked="0"/>
    </xf>
    <xf numFmtId="167" fontId="31" fillId="0" borderId="0" xfId="41" applyNumberFormat="1" applyFill="1" applyBorder="1" applyAlignment="1">
      <alignment vertical="center" wrapText="1"/>
    </xf>
    <xf numFmtId="0" fontId="31" fillId="0" borderId="0" xfId="41" applyNumberFormat="1" applyFill="1" applyBorder="1" applyAlignment="1">
      <alignment horizontal="center" vertical="center" wrapText="1"/>
    </xf>
    <xf numFmtId="167" fontId="31" fillId="0" borderId="0" xfId="41" applyNumberFormat="1" applyFill="1" applyBorder="1" applyAlignment="1">
      <alignment horizontal="center" vertical="center" wrapText="1"/>
    </xf>
    <xf numFmtId="0" fontId="31" fillId="0" borderId="0" xfId="41" applyNumberFormat="1" applyFill="1" applyBorder="1" applyAlignment="1">
      <alignment vertical="center" wrapText="1"/>
    </xf>
    <xf numFmtId="0" fontId="31" fillId="0" borderId="0" xfId="41" applyNumberFormat="1" applyFont="1" applyFill="1" applyBorder="1" applyAlignment="1">
      <alignment horizontal="center" vertical="center" wrapText="1"/>
    </xf>
    <xf numFmtId="0" fontId="31" fillId="0" borderId="0" xfId="41" applyNumberFormat="1" applyFill="1" applyAlignment="1">
      <alignment horizontal="center" vertical="center" wrapText="1"/>
    </xf>
    <xf numFmtId="0" fontId="5" fillId="0" borderId="0" xfId="40" applyFont="1" applyBorder="1" applyAlignment="1">
      <alignment horizontal="left"/>
    </xf>
    <xf numFmtId="0" fontId="5" fillId="0" borderId="12" xfId="40" applyFont="1" applyBorder="1" applyAlignment="1">
      <alignment horizontal="left" vertical="center"/>
    </xf>
    <xf numFmtId="0" fontId="12" fillId="18" borderId="12" xfId="40" applyFont="1" applyFill="1" applyBorder="1" applyAlignment="1">
      <alignment horizontal="center" vertical="center" wrapText="1"/>
    </xf>
    <xf numFmtId="49" fontId="5" fillId="0" borderId="12" xfId="40" applyNumberFormat="1" applyFont="1" applyBorder="1" applyAlignment="1">
      <alignment horizontal="right"/>
    </xf>
    <xf numFmtId="0" fontId="13" fillId="0" borderId="42" xfId="40" applyFont="1" applyBorder="1" applyAlignment="1">
      <alignment horizontal="center" vertical="center" wrapText="1"/>
    </xf>
    <xf numFmtId="165" fontId="5" fillId="0" borderId="18" xfId="40" applyNumberFormat="1" applyFont="1" applyBorder="1" applyAlignment="1">
      <alignment horizontal="center" vertical="center"/>
    </xf>
    <xf numFmtId="165" fontId="5" fillId="0" borderId="18" xfId="27" applyNumberFormat="1" applyFont="1" applyBorder="1" applyAlignment="1">
      <alignment horizontal="center"/>
    </xf>
    <xf numFmtId="165" fontId="4" fillId="0" borderId="18" xfId="27" applyNumberFormat="1" applyFont="1" applyBorder="1" applyAlignment="1">
      <alignment horizontal="center"/>
    </xf>
    <xf numFmtId="165" fontId="5" fillId="18" borderId="18" xfId="27" applyNumberFormat="1" applyFont="1" applyFill="1" applyBorder="1" applyAlignment="1">
      <alignment horizontal="center"/>
    </xf>
    <xf numFmtId="0" fontId="11" fillId="0" borderId="40" xfId="40" applyFont="1" applyBorder="1" applyAlignment="1">
      <alignment horizontal="center" vertical="center"/>
    </xf>
    <xf numFmtId="165" fontId="5" fillId="0" borderId="41" xfId="27" applyNumberFormat="1" applyFont="1" applyFill="1" applyBorder="1" applyAlignment="1">
      <alignment horizontal="center"/>
    </xf>
    <xf numFmtId="17" fontId="11" fillId="0" borderId="0" xfId="0" applyNumberFormat="1" applyFont="1"/>
    <xf numFmtId="165" fontId="5" fillId="0" borderId="18" xfId="27" applyNumberFormat="1" applyFont="1" applyFill="1" applyBorder="1" applyAlignment="1">
      <alignment horizontal="center"/>
    </xf>
    <xf numFmtId="0" fontId="5" fillId="0" borderId="12" xfId="0" quotePrefix="1" applyFont="1" applyBorder="1" applyAlignment="1">
      <alignment horizontal="center" vertical="center" wrapText="1"/>
    </xf>
    <xf numFmtId="165" fontId="5" fillId="0" borderId="16" xfId="40" applyNumberFormat="1" applyFont="1" applyBorder="1" applyAlignment="1">
      <alignment horizontal="center" vertical="center"/>
    </xf>
    <xf numFmtId="165" fontId="5" fillId="0" borderId="16" xfId="27" applyNumberFormat="1" applyFont="1" applyBorder="1" applyAlignment="1">
      <alignment horizontal="center"/>
    </xf>
    <xf numFmtId="165" fontId="7" fillId="0" borderId="16" xfId="27" applyNumberFormat="1" applyFont="1" applyBorder="1" applyAlignment="1">
      <alignment horizontal="center"/>
    </xf>
    <xf numFmtId="165" fontId="4" fillId="0" borderId="16" xfId="27" applyNumberFormat="1" applyFont="1" applyBorder="1" applyAlignment="1">
      <alignment horizontal="center"/>
    </xf>
    <xf numFmtId="165" fontId="5" fillId="18" borderId="16" xfId="27" applyNumberFormat="1" applyFont="1" applyFill="1" applyBorder="1" applyAlignment="1">
      <alignment horizontal="center"/>
    </xf>
    <xf numFmtId="165" fontId="9" fillId="0" borderId="16" xfId="27" applyNumberFormat="1" applyFont="1" applyBorder="1" applyAlignment="1">
      <alignment horizontal="center"/>
    </xf>
    <xf numFmtId="165" fontId="4" fillId="0" borderId="17" xfId="27" applyNumberFormat="1" applyFont="1" applyBorder="1" applyAlignment="1">
      <alignment horizontal="center"/>
    </xf>
    <xf numFmtId="165" fontId="4" fillId="0" borderId="16" xfId="40" applyNumberFormat="1" applyFont="1" applyBorder="1" applyAlignment="1">
      <alignment horizontal="center"/>
    </xf>
    <xf numFmtId="165" fontId="4" fillId="0" borderId="52" xfId="27" applyNumberFormat="1" applyFont="1" applyBorder="1" applyAlignment="1">
      <alignment horizontal="center"/>
    </xf>
    <xf numFmtId="165" fontId="5" fillId="0" borderId="52" xfId="27" applyNumberFormat="1" applyFont="1" applyBorder="1" applyAlignment="1">
      <alignment horizontal="center"/>
    </xf>
    <xf numFmtId="165" fontId="7" fillId="0" borderId="52" xfId="27" applyNumberFormat="1" applyFont="1" applyBorder="1" applyAlignment="1">
      <alignment horizontal="center"/>
    </xf>
    <xf numFmtId="165" fontId="7" fillId="0" borderId="18" xfId="27" applyNumberFormat="1" applyFont="1" applyFill="1" applyBorder="1" applyAlignment="1">
      <alignment horizontal="center"/>
    </xf>
    <xf numFmtId="165" fontId="9" fillId="0" borderId="18" xfId="27" applyNumberFormat="1" applyFont="1" applyFill="1" applyBorder="1" applyAlignment="1">
      <alignment horizontal="center"/>
    </xf>
    <xf numFmtId="165" fontId="4" fillId="0" borderId="18" xfId="27" applyNumberFormat="1" applyFont="1" applyFill="1" applyBorder="1" applyAlignment="1">
      <alignment horizontal="center"/>
    </xf>
    <xf numFmtId="165" fontId="4" fillId="0" borderId="52" xfId="40" applyNumberFormat="1" applyFont="1" applyBorder="1" applyAlignment="1">
      <alignment horizontal="center"/>
    </xf>
    <xf numFmtId="165" fontId="5" fillId="0" borderId="12" xfId="27" applyNumberFormat="1" applyFont="1" applyBorder="1" applyAlignment="1">
      <alignment horizontal="center"/>
    </xf>
    <xf numFmtId="165" fontId="7" fillId="0" borderId="12" xfId="27" applyNumberFormat="1" applyFont="1" applyBorder="1" applyAlignment="1">
      <alignment horizontal="center"/>
    </xf>
    <xf numFmtId="165" fontId="5" fillId="19" borderId="12" xfId="27" applyNumberFormat="1" applyFont="1" applyFill="1" applyBorder="1" applyAlignment="1">
      <alignment horizontal="center"/>
    </xf>
    <xf numFmtId="165" fontId="4" fillId="0" borderId="12" xfId="27" applyNumberFormat="1" applyFont="1" applyBorder="1" applyAlignment="1">
      <alignment horizontal="center"/>
    </xf>
    <xf numFmtId="165" fontId="9" fillId="0" borderId="12" xfId="27" applyNumberFormat="1" applyFont="1" applyBorder="1" applyAlignment="1">
      <alignment horizontal="center"/>
    </xf>
    <xf numFmtId="165" fontId="4" fillId="0" borderId="12" xfId="40" applyNumberFormat="1" applyFont="1" applyBorder="1" applyAlignment="1">
      <alignment horizontal="center"/>
    </xf>
    <xf numFmtId="169" fontId="14" fillId="0" borderId="0" xfId="0" applyNumberFormat="1" applyFont="1"/>
    <xf numFmtId="0" fontId="17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5" fillId="0" borderId="12" xfId="40" applyFont="1" applyBorder="1" applyAlignment="1">
      <alignment horizontal="left"/>
    </xf>
    <xf numFmtId="0" fontId="5" fillId="0" borderId="12" xfId="40" applyFont="1" applyBorder="1" applyAlignment="1">
      <alignment horizontal="left" vertical="center"/>
    </xf>
    <xf numFmtId="0" fontId="13" fillId="0" borderId="10" xfId="40" applyFont="1" applyBorder="1" applyAlignment="1">
      <alignment horizontal="center" vertical="center" wrapText="1"/>
    </xf>
    <xf numFmtId="0" fontId="14" fillId="0" borderId="0" xfId="0" applyFont="1" applyBorder="1"/>
    <xf numFmtId="0" fontId="14" fillId="19" borderId="12" xfId="0" applyFont="1" applyFill="1" applyBorder="1"/>
    <xf numFmtId="169" fontId="14" fillId="0" borderId="0" xfId="26" applyNumberFormat="1" applyFont="1" applyAlignment="1"/>
    <xf numFmtId="169" fontId="14" fillId="19" borderId="12" xfId="26" applyNumberFormat="1" applyFont="1" applyFill="1" applyBorder="1"/>
    <xf numFmtId="169" fontId="14" fillId="0" borderId="12" xfId="26" applyNumberFormat="1" applyFont="1" applyBorder="1"/>
    <xf numFmtId="169" fontId="14" fillId="18" borderId="12" xfId="26" applyNumberFormat="1" applyFont="1" applyFill="1" applyBorder="1"/>
    <xf numFmtId="0" fontId="14" fillId="18" borderId="12" xfId="0" applyFont="1" applyFill="1" applyBorder="1"/>
    <xf numFmtId="165" fontId="5" fillId="0" borderId="11" xfId="40" applyNumberFormat="1" applyFont="1" applyBorder="1" applyAlignment="1">
      <alignment horizontal="center" vertical="center"/>
    </xf>
    <xf numFmtId="165" fontId="4" fillId="0" borderId="11" xfId="27" applyNumberFormat="1" applyFont="1" applyBorder="1" applyAlignment="1">
      <alignment horizontal="center"/>
    </xf>
    <xf numFmtId="3" fontId="5" fillId="0" borderId="12" xfId="40" applyNumberFormat="1" applyFont="1" applyBorder="1" applyAlignment="1">
      <alignment horizontal="center" vertical="center"/>
    </xf>
    <xf numFmtId="3" fontId="5" fillId="0" borderId="11" xfId="40" applyNumberFormat="1" applyFont="1" applyBorder="1" applyAlignment="1">
      <alignment horizontal="center" vertical="center"/>
    </xf>
    <xf numFmtId="3" fontId="5" fillId="0" borderId="12" xfId="27" applyNumberFormat="1" applyFont="1" applyBorder="1" applyAlignment="1">
      <alignment horizontal="center"/>
    </xf>
    <xf numFmtId="3" fontId="5" fillId="0" borderId="11" xfId="27" applyNumberFormat="1" applyFont="1" applyFill="1" applyBorder="1" applyAlignment="1">
      <alignment horizontal="center"/>
    </xf>
    <xf numFmtId="3" fontId="5" fillId="0" borderId="11" xfId="27" applyNumberFormat="1" applyFont="1" applyBorder="1" applyAlignment="1">
      <alignment horizontal="center"/>
    </xf>
    <xf numFmtId="3" fontId="7" fillId="0" borderId="12" xfId="27" applyNumberFormat="1" applyFont="1" applyBorder="1" applyAlignment="1">
      <alignment horizontal="center"/>
    </xf>
    <xf numFmtId="3" fontId="7" fillId="0" borderId="11" xfId="27" applyNumberFormat="1" applyFont="1" applyFill="1" applyBorder="1" applyAlignment="1">
      <alignment horizontal="center"/>
    </xf>
    <xf numFmtId="165" fontId="5" fillId="0" borderId="11" xfId="27" applyNumberFormat="1" applyFont="1" applyBorder="1" applyAlignment="1">
      <alignment horizontal="center"/>
    </xf>
    <xf numFmtId="165" fontId="9" fillId="0" borderId="11" xfId="27" applyNumberFormat="1" applyFont="1" applyFill="1" applyBorder="1" applyAlignment="1">
      <alignment horizontal="center"/>
    </xf>
    <xf numFmtId="165" fontId="7" fillId="0" borderId="11" xfId="27" applyNumberFormat="1" applyFont="1" applyBorder="1" applyAlignment="1">
      <alignment horizontal="center"/>
    </xf>
    <xf numFmtId="165" fontId="5" fillId="19" borderId="11" xfId="27" applyNumberFormat="1" applyFont="1" applyFill="1" applyBorder="1" applyAlignment="1">
      <alignment horizontal="center"/>
    </xf>
    <xf numFmtId="165" fontId="9" fillId="0" borderId="11" xfId="27" applyNumberFormat="1" applyFont="1" applyBorder="1" applyAlignment="1">
      <alignment horizontal="center"/>
    </xf>
    <xf numFmtId="165" fontId="6" fillId="0" borderId="0" xfId="40" applyNumberFormat="1" applyFont="1" applyAlignment="1">
      <alignment vertical="center"/>
    </xf>
    <xf numFmtId="171" fontId="11" fillId="0" borderId="12" xfId="42" applyNumberFormat="1" applyFont="1" applyBorder="1" applyAlignment="1">
      <alignment vertical="center"/>
    </xf>
    <xf numFmtId="49" fontId="12" fillId="0" borderId="0" xfId="42" applyNumberFormat="1" applyFont="1" applyBorder="1" applyAlignment="1">
      <alignment vertical="center"/>
    </xf>
    <xf numFmtId="165" fontId="5" fillId="0" borderId="12" xfId="40" applyNumberFormat="1" applyFont="1" applyBorder="1" applyAlignment="1">
      <alignment horizontal="center"/>
    </xf>
    <xf numFmtId="165" fontId="5" fillId="0" borderId="11" xfId="40" applyNumberFormat="1" applyFont="1" applyBorder="1" applyAlignment="1">
      <alignment horizontal="center"/>
    </xf>
    <xf numFmtId="165" fontId="5" fillId="0" borderId="22" xfId="40" applyNumberFormat="1" applyFont="1" applyBorder="1" applyAlignment="1">
      <alignment horizontal="center"/>
    </xf>
    <xf numFmtId="165" fontId="5" fillId="0" borderId="25" xfId="40" applyNumberFormat="1" applyFont="1" applyBorder="1" applyAlignment="1">
      <alignment horizontal="center"/>
    </xf>
    <xf numFmtId="0" fontId="12" fillId="18" borderId="43" xfId="40" applyFont="1" applyFill="1" applyBorder="1" applyAlignment="1">
      <alignment horizontal="center" vertical="center" wrapText="1"/>
    </xf>
    <xf numFmtId="0" fontId="12" fillId="18" borderId="21" xfId="40" applyFont="1" applyFill="1" applyBorder="1" applyAlignment="1">
      <alignment horizontal="center" vertical="center" wrapText="1"/>
    </xf>
    <xf numFmtId="0" fontId="12" fillId="18" borderId="44" xfId="40" applyFont="1" applyFill="1" applyBorder="1" applyAlignment="1">
      <alignment horizontal="center" vertical="center" wrapText="1"/>
    </xf>
    <xf numFmtId="0" fontId="7" fillId="0" borderId="0" xfId="40" applyFont="1" applyBorder="1" applyAlignment="1">
      <alignment horizontal="right"/>
    </xf>
    <xf numFmtId="0" fontId="13" fillId="0" borderId="50" xfId="40" applyFont="1" applyBorder="1" applyAlignment="1">
      <alignment horizontal="center" vertical="center" wrapText="1"/>
    </xf>
    <xf numFmtId="0" fontId="13" fillId="0" borderId="12" xfId="40" applyFont="1" applyBorder="1" applyAlignment="1">
      <alignment horizontal="center" vertical="center" wrapText="1"/>
    </xf>
    <xf numFmtId="0" fontId="12" fillId="0" borderId="11" xfId="40" applyFont="1" applyBorder="1" applyAlignment="1">
      <alignment horizontal="center" vertical="center" wrapText="1"/>
    </xf>
    <xf numFmtId="169" fontId="3" fillId="0" borderId="0" xfId="26" applyNumberFormat="1" applyFont="1" applyAlignment="1">
      <alignment vertical="center"/>
    </xf>
    <xf numFmtId="0" fontId="9" fillId="0" borderId="12" xfId="40" applyFont="1" applyBorder="1" applyAlignment="1">
      <alignment horizontal="left" vertical="center"/>
    </xf>
    <xf numFmtId="0" fontId="9" fillId="0" borderId="11" xfId="40" applyFont="1" applyBorder="1" applyAlignment="1">
      <alignment horizontal="left" vertical="center"/>
    </xf>
    <xf numFmtId="0" fontId="4" fillId="0" borderId="0" xfId="40" applyFont="1" applyAlignment="1">
      <alignment horizontal="center" vertical="center"/>
    </xf>
    <xf numFmtId="0" fontId="7" fillId="0" borderId="0" xfId="40" applyFont="1" applyAlignment="1">
      <alignment horizontal="center" vertical="center"/>
    </xf>
    <xf numFmtId="0" fontId="4" fillId="0" borderId="42" xfId="40" applyFont="1" applyBorder="1" applyAlignment="1">
      <alignment horizontal="center" vertical="center"/>
    </xf>
    <xf numFmtId="0" fontId="4" fillId="0" borderId="50" xfId="40" applyFont="1" applyBorder="1" applyAlignment="1">
      <alignment horizontal="center" vertical="center"/>
    </xf>
    <xf numFmtId="0" fontId="4" fillId="0" borderId="51" xfId="40" applyFont="1" applyBorder="1" applyAlignment="1">
      <alignment horizontal="center" vertical="center"/>
    </xf>
    <xf numFmtId="0" fontId="12" fillId="0" borderId="51" xfId="40" applyFont="1" applyBorder="1" applyAlignment="1">
      <alignment horizontal="center" vertical="center" wrapText="1"/>
    </xf>
    <xf numFmtId="0" fontId="12" fillId="0" borderId="11" xfId="40" applyFont="1" applyBorder="1" applyAlignment="1">
      <alignment horizontal="center" vertical="center" wrapText="1"/>
    </xf>
    <xf numFmtId="0" fontId="13" fillId="0" borderId="12" xfId="40" applyFont="1" applyBorder="1" applyAlignment="1">
      <alignment horizontal="left"/>
    </xf>
    <xf numFmtId="0" fontId="5" fillId="0" borderId="12" xfId="40" applyFont="1" applyBorder="1" applyAlignment="1">
      <alignment horizontal="left"/>
    </xf>
    <xf numFmtId="0" fontId="5" fillId="18" borderId="12" xfId="40" applyFont="1" applyFill="1" applyBorder="1" applyAlignment="1">
      <alignment horizontal="left"/>
    </xf>
    <xf numFmtId="0" fontId="5" fillId="0" borderId="44" xfId="40" applyFont="1" applyBorder="1" applyAlignment="1">
      <alignment horizontal="left"/>
    </xf>
    <xf numFmtId="0" fontId="7" fillId="0" borderId="12" xfId="40" applyFont="1" applyBorder="1" applyAlignment="1">
      <alignment horizontal="center"/>
    </xf>
    <xf numFmtId="0" fontId="5" fillId="18" borderId="36" xfId="40" applyFont="1" applyFill="1" applyBorder="1" applyAlignment="1">
      <alignment horizontal="left"/>
    </xf>
    <xf numFmtId="0" fontId="13" fillId="0" borderId="32" xfId="40" applyFont="1" applyBorder="1" applyAlignment="1">
      <alignment horizontal="left"/>
    </xf>
    <xf numFmtId="0" fontId="4" fillId="0" borderId="0" xfId="40" applyFont="1" applyBorder="1" applyAlignment="1">
      <alignment horizontal="left"/>
    </xf>
    <xf numFmtId="0" fontId="13" fillId="0" borderId="53" xfId="40" applyFont="1" applyBorder="1" applyAlignment="1">
      <alignment horizontal="left"/>
    </xf>
    <xf numFmtId="0" fontId="13" fillId="0" borderId="54" xfId="40" applyFont="1" applyBorder="1" applyAlignment="1">
      <alignment horizontal="left"/>
    </xf>
    <xf numFmtId="0" fontId="5" fillId="0" borderId="36" xfId="40" applyFont="1" applyBorder="1" applyAlignment="1">
      <alignment horizontal="left"/>
    </xf>
    <xf numFmtId="0" fontId="7" fillId="18" borderId="12" xfId="40" applyFont="1" applyFill="1" applyBorder="1" applyAlignment="1">
      <alignment horizontal="left" wrapText="1"/>
    </xf>
    <xf numFmtId="0" fontId="5" fillId="18" borderId="12" xfId="40" applyFont="1" applyFill="1" applyBorder="1" applyAlignment="1">
      <alignment horizontal="left" wrapText="1"/>
    </xf>
    <xf numFmtId="0" fontId="4" fillId="0" borderId="12" xfId="40" applyFont="1" applyBorder="1" applyAlignment="1">
      <alignment horizontal="left"/>
    </xf>
    <xf numFmtId="0" fontId="13" fillId="0" borderId="32" xfId="40" applyFont="1" applyBorder="1" applyAlignment="1">
      <alignment horizontal="left" vertical="center" wrapText="1"/>
    </xf>
    <xf numFmtId="0" fontId="4" fillId="0" borderId="22" xfId="40" applyFont="1" applyBorder="1" applyAlignment="1">
      <alignment horizontal="left"/>
    </xf>
    <xf numFmtId="0" fontId="7" fillId="18" borderId="16" xfId="40" applyFont="1" applyFill="1" applyBorder="1" applyAlignment="1">
      <alignment horizontal="left" wrapText="1"/>
    </xf>
    <xf numFmtId="0" fontId="7" fillId="18" borderId="18" xfId="40" applyFont="1" applyFill="1" applyBorder="1" applyAlignment="1">
      <alignment horizontal="left" wrapText="1"/>
    </xf>
    <xf numFmtId="0" fontId="5" fillId="0" borderId="0" xfId="40" applyFont="1" applyBorder="1" applyAlignment="1">
      <alignment horizontal="left"/>
    </xf>
    <xf numFmtId="0" fontId="5" fillId="18" borderId="12" xfId="40" applyFont="1" applyFill="1" applyBorder="1" applyAlignment="1">
      <alignment horizontal="center"/>
    </xf>
    <xf numFmtId="0" fontId="4" fillId="0" borderId="12" xfId="40" applyFont="1" applyBorder="1" applyAlignment="1">
      <alignment horizontal="left" wrapText="1"/>
    </xf>
    <xf numFmtId="0" fontId="4" fillId="0" borderId="22" xfId="40" applyFont="1" applyBorder="1" applyAlignment="1">
      <alignment horizontal="left" wrapText="1"/>
    </xf>
    <xf numFmtId="0" fontId="5" fillId="0" borderId="24" xfId="40" applyFont="1" applyBorder="1" applyAlignment="1">
      <alignment horizontal="right" vertical="center" wrapText="1"/>
    </xf>
    <xf numFmtId="0" fontId="5" fillId="0" borderId="55" xfId="40" applyFont="1" applyBorder="1" applyAlignment="1">
      <alignment horizontal="right" vertical="center" wrapText="1"/>
    </xf>
    <xf numFmtId="0" fontId="5" fillId="0" borderId="12" xfId="40" applyFont="1" applyBorder="1" applyAlignment="1">
      <alignment horizontal="right" vertical="center" wrapText="1"/>
    </xf>
    <xf numFmtId="0" fontId="5" fillId="0" borderId="12" xfId="4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1" fillId="0" borderId="16" xfId="40" applyFont="1" applyBorder="1" applyAlignment="1">
      <alignment horizontal="right" wrapText="1"/>
    </xf>
    <xf numFmtId="0" fontId="11" fillId="0" borderId="18" xfId="40" applyFont="1" applyBorder="1" applyAlignment="1">
      <alignment horizontal="right" wrapText="1"/>
    </xf>
    <xf numFmtId="0" fontId="7" fillId="0" borderId="16" xfId="40" applyFont="1" applyBorder="1" applyAlignment="1">
      <alignment horizontal="left" wrapText="1"/>
    </xf>
    <xf numFmtId="0" fontId="7" fillId="0" borderId="18" xfId="40" applyFont="1" applyBorder="1" applyAlignment="1">
      <alignment horizontal="left" wrapText="1"/>
    </xf>
    <xf numFmtId="0" fontId="5" fillId="0" borderId="44" xfId="40" applyFont="1" applyBorder="1" applyAlignment="1">
      <alignment horizontal="left" vertical="center" wrapText="1"/>
    </xf>
    <xf numFmtId="0" fontId="5" fillId="0" borderId="12" xfId="40" applyFont="1" applyBorder="1" applyAlignment="1">
      <alignment horizontal="left" vertical="center" wrapText="1"/>
    </xf>
    <xf numFmtId="0" fontId="5" fillId="0" borderId="36" xfId="40" applyFont="1" applyBorder="1" applyAlignment="1">
      <alignment horizontal="left" vertical="center" wrapText="1"/>
    </xf>
    <xf numFmtId="0" fontId="7" fillId="0" borderId="12" xfId="40" applyFont="1" applyBorder="1" applyAlignment="1">
      <alignment horizontal="center" vertical="center"/>
    </xf>
    <xf numFmtId="0" fontId="5" fillId="0" borderId="12" xfId="4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0" xfId="40" applyFont="1" applyAlignment="1">
      <alignment horizontal="center"/>
    </xf>
    <xf numFmtId="0" fontId="7" fillId="0" borderId="0" xfId="40" applyFont="1" applyAlignment="1">
      <alignment horizontal="center"/>
    </xf>
    <xf numFmtId="0" fontId="7" fillId="0" borderId="0" xfId="40" applyFont="1" applyBorder="1" applyAlignment="1">
      <alignment horizontal="right"/>
    </xf>
    <xf numFmtId="0" fontId="13" fillId="0" borderId="50" xfId="40" applyFont="1" applyBorder="1" applyAlignment="1">
      <alignment horizontal="center" vertical="center" wrapText="1"/>
    </xf>
    <xf numFmtId="0" fontId="13" fillId="0" borderId="12" xfId="40" applyFont="1" applyBorder="1" applyAlignment="1">
      <alignment horizontal="center" vertical="center" wrapText="1"/>
    </xf>
    <xf numFmtId="0" fontId="7" fillId="0" borderId="50" xfId="40" applyFont="1" applyBorder="1" applyAlignment="1">
      <alignment horizontal="center" vertical="center"/>
    </xf>
    <xf numFmtId="0" fontId="13" fillId="0" borderId="56" xfId="4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12" fillId="0" borderId="50" xfId="40" applyFont="1" applyBorder="1" applyAlignment="1">
      <alignment horizontal="center" vertical="center" wrapText="1"/>
    </xf>
    <xf numFmtId="0" fontId="12" fillId="0" borderId="12" xfId="40" applyFont="1" applyBorder="1" applyAlignment="1">
      <alignment horizontal="center" vertical="center" wrapText="1"/>
    </xf>
    <xf numFmtId="0" fontId="6" fillId="0" borderId="50" xfId="40" applyFont="1" applyBorder="1" applyAlignment="1">
      <alignment horizontal="center" vertical="center" wrapText="1"/>
    </xf>
    <xf numFmtId="0" fontId="6" fillId="0" borderId="12" xfId="40" applyFont="1" applyBorder="1" applyAlignment="1">
      <alignment horizontal="center" vertical="center" wrapText="1"/>
    </xf>
    <xf numFmtId="0" fontId="13" fillId="0" borderId="42" xfId="40" applyFont="1" applyBorder="1" applyAlignment="1">
      <alignment horizontal="center" vertical="center" wrapText="1"/>
    </xf>
    <xf numFmtId="0" fontId="13" fillId="0" borderId="10" xfId="40" applyFont="1" applyBorder="1" applyAlignment="1">
      <alignment horizontal="center" vertical="center" wrapText="1"/>
    </xf>
    <xf numFmtId="0" fontId="13" fillId="0" borderId="34" xfId="40" applyFont="1" applyBorder="1" applyAlignment="1">
      <alignment horizontal="center" vertical="center" wrapText="1"/>
    </xf>
    <xf numFmtId="0" fontId="7" fillId="0" borderId="36" xfId="4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right" vertical="center" wrapText="1"/>
    </xf>
    <xf numFmtId="0" fontId="5" fillId="0" borderId="12" xfId="40" applyFont="1" applyBorder="1" applyAlignment="1">
      <alignment horizontal="right" wrapText="1"/>
    </xf>
    <xf numFmtId="0" fontId="63" fillId="0" borderId="12" xfId="40" applyFont="1" applyBorder="1" applyAlignment="1">
      <alignment horizontal="left" wrapText="1"/>
    </xf>
    <xf numFmtId="0" fontId="7" fillId="0" borderId="12" xfId="40" applyFont="1" applyBorder="1" applyAlignment="1">
      <alignment horizontal="left"/>
    </xf>
    <xf numFmtId="0" fontId="5" fillId="0" borderId="12" xfId="40" applyFont="1" applyBorder="1" applyAlignment="1">
      <alignment horizontal="left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4" fillId="0" borderId="16" xfId="0" quotePrefix="1" applyFont="1" applyBorder="1" applyAlignment="1">
      <alignment horizontal="center" vertical="center"/>
    </xf>
    <xf numFmtId="0" fontId="14" fillId="0" borderId="18" xfId="0" quotePrefix="1" applyFont="1" applyBorder="1" applyAlignment="1">
      <alignment horizontal="center" vertical="center"/>
    </xf>
    <xf numFmtId="165" fontId="15" fillId="19" borderId="16" xfId="0" applyNumberFormat="1" applyFont="1" applyFill="1" applyBorder="1" applyAlignment="1">
      <alignment horizontal="center"/>
    </xf>
    <xf numFmtId="165" fontId="15" fillId="19" borderId="17" xfId="0" applyNumberFormat="1" applyFont="1" applyFill="1" applyBorder="1" applyAlignment="1">
      <alignment horizontal="center"/>
    </xf>
    <xf numFmtId="165" fontId="15" fillId="19" borderId="18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165" fontId="14" fillId="19" borderId="16" xfId="0" applyNumberFormat="1" applyFont="1" applyFill="1" applyBorder="1" applyAlignment="1">
      <alignment horizontal="center"/>
    </xf>
    <xf numFmtId="165" fontId="14" fillId="19" borderId="17" xfId="0" applyNumberFormat="1" applyFont="1" applyFill="1" applyBorder="1" applyAlignment="1">
      <alignment horizontal="center"/>
    </xf>
    <xf numFmtId="165" fontId="14" fillId="19" borderId="18" xfId="0" applyNumberFormat="1" applyFont="1" applyFill="1" applyBorder="1" applyAlignment="1">
      <alignment horizontal="center"/>
    </xf>
    <xf numFmtId="0" fontId="14" fillId="0" borderId="16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165" fontId="14" fillId="0" borderId="16" xfId="0" applyNumberFormat="1" applyFont="1" applyFill="1" applyBorder="1" applyAlignment="1">
      <alignment horizontal="center"/>
    </xf>
    <xf numFmtId="165" fontId="14" fillId="0" borderId="17" xfId="0" applyNumberFormat="1" applyFont="1" applyFill="1" applyBorder="1" applyAlignment="1">
      <alignment horizontal="center"/>
    </xf>
    <xf numFmtId="165" fontId="14" fillId="0" borderId="18" xfId="0" applyNumberFormat="1" applyFont="1" applyFill="1" applyBorder="1" applyAlignment="1">
      <alignment horizontal="center"/>
    </xf>
    <xf numFmtId="165" fontId="14" fillId="0" borderId="16" xfId="0" applyNumberFormat="1" applyFont="1" applyBorder="1" applyAlignment="1">
      <alignment horizontal="center"/>
    </xf>
    <xf numFmtId="165" fontId="14" fillId="0" borderId="17" xfId="0" applyNumberFormat="1" applyFont="1" applyBorder="1" applyAlignment="1">
      <alignment horizontal="center"/>
    </xf>
    <xf numFmtId="165" fontId="14" fillId="0" borderId="18" xfId="0" applyNumberFormat="1" applyFont="1" applyBorder="1" applyAlignment="1">
      <alignment horizontal="center"/>
    </xf>
    <xf numFmtId="165" fontId="64" fillId="0" borderId="16" xfId="0" applyNumberFormat="1" applyFont="1" applyFill="1" applyBorder="1" applyAlignment="1">
      <alignment horizontal="center"/>
    </xf>
    <xf numFmtId="165" fontId="64" fillId="0" borderId="17" xfId="0" applyNumberFormat="1" applyFont="1" applyFill="1" applyBorder="1" applyAlignment="1">
      <alignment horizontal="center"/>
    </xf>
    <xf numFmtId="165" fontId="64" fillId="0" borderId="18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/>
    </xf>
    <xf numFmtId="0" fontId="15" fillId="0" borderId="21" xfId="0" applyFont="1" applyBorder="1" applyAlignment="1">
      <alignment horizontal="left" vertical="top"/>
    </xf>
    <xf numFmtId="0" fontId="14" fillId="0" borderId="36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18" borderId="16" xfId="0" applyFont="1" applyFill="1" applyBorder="1" applyAlignment="1">
      <alignment horizontal="left" vertical="center" wrapText="1"/>
    </xf>
    <xf numFmtId="0" fontId="14" fillId="18" borderId="17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167" fontId="61" fillId="0" borderId="0" xfId="41" applyNumberFormat="1" applyFont="1" applyFill="1" applyAlignment="1">
      <alignment horizontal="center" vertical="center" wrapText="1"/>
    </xf>
    <xf numFmtId="167" fontId="61" fillId="0" borderId="0" xfId="41" applyNumberFormat="1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9" fontId="5" fillId="0" borderId="0" xfId="26" applyNumberFormat="1" applyFont="1" applyAlignment="1">
      <alignment horizontal="center"/>
    </xf>
    <xf numFmtId="169" fontId="5" fillId="0" borderId="0" xfId="26" applyNumberFormat="1" applyFont="1" applyAlignment="1">
      <alignment horizontal="center" vertical="center" wrapText="1"/>
    </xf>
    <xf numFmtId="0" fontId="48" fillId="0" borderId="59" xfId="41" applyFont="1" applyFill="1" applyBorder="1" applyAlignment="1">
      <alignment horizontal="justify" vertical="center" wrapText="1"/>
    </xf>
    <xf numFmtId="0" fontId="60" fillId="0" borderId="0" xfId="41" applyFont="1" applyFill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167" fontId="40" fillId="0" borderId="60" xfId="41" applyNumberFormat="1" applyFont="1" applyFill="1" applyBorder="1" applyAlignment="1">
      <alignment horizontal="center" vertical="center"/>
    </xf>
    <xf numFmtId="167" fontId="40" fillId="0" borderId="61" xfId="41" applyNumberFormat="1" applyFont="1" applyFill="1" applyBorder="1" applyAlignment="1">
      <alignment horizontal="center" vertical="center"/>
    </xf>
    <xf numFmtId="167" fontId="40" fillId="0" borderId="62" xfId="41" applyNumberFormat="1" applyFont="1" applyFill="1" applyBorder="1" applyAlignment="1">
      <alignment horizontal="center" vertical="center"/>
    </xf>
    <xf numFmtId="167" fontId="40" fillId="0" borderId="63" xfId="41" applyNumberFormat="1" applyFont="1" applyFill="1" applyBorder="1" applyAlignment="1">
      <alignment horizontal="center" vertical="center"/>
    </xf>
    <xf numFmtId="167" fontId="40" fillId="0" borderId="64" xfId="41" applyNumberFormat="1" applyFont="1" applyFill="1" applyBorder="1" applyAlignment="1">
      <alignment horizontal="center" vertical="center"/>
    </xf>
    <xf numFmtId="167" fontId="40" fillId="0" borderId="26" xfId="41" applyNumberFormat="1" applyFont="1" applyFill="1" applyBorder="1" applyAlignment="1">
      <alignment horizontal="left" vertical="center" wrapText="1" indent="2"/>
    </xf>
    <xf numFmtId="167" fontId="40" fillId="0" borderId="65" xfId="41" applyNumberFormat="1" applyFont="1" applyFill="1" applyBorder="1" applyAlignment="1">
      <alignment horizontal="left" vertical="center" wrapText="1" indent="2"/>
    </xf>
    <xf numFmtId="0" fontId="62" fillId="0" borderId="0" xfId="0" applyFont="1" applyAlignment="1">
      <alignment horizontal="center" vertical="center" wrapText="1"/>
    </xf>
    <xf numFmtId="167" fontId="40" fillId="0" borderId="63" xfId="41" applyNumberFormat="1" applyFont="1" applyFill="1" applyBorder="1" applyAlignment="1">
      <alignment horizontal="center" vertical="center" wrapText="1"/>
    </xf>
    <xf numFmtId="167" fontId="40" fillId="0" borderId="64" xfId="4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 wrapText="1"/>
    </xf>
    <xf numFmtId="2" fontId="0" fillId="0" borderId="18" xfId="0" applyNumberFormat="1" applyBorder="1" applyAlignment="1">
      <alignment horizontal="center" vertical="center" wrapText="1"/>
    </xf>
    <xf numFmtId="170" fontId="5" fillId="0" borderId="12" xfId="0" applyNumberFormat="1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0" xfId="42" applyFont="1" applyBorder="1" applyAlignment="1">
      <alignment horizontal="center" vertical="center"/>
    </xf>
    <xf numFmtId="0" fontId="5" fillId="0" borderId="0" xfId="42" applyFont="1" applyBorder="1" applyAlignment="1">
      <alignment horizontal="right" vertical="center"/>
    </xf>
    <xf numFmtId="0" fontId="0" fillId="0" borderId="12" xfId="0" applyBorder="1" applyAlignment="1">
      <alignment horizontal="left"/>
    </xf>
    <xf numFmtId="0" fontId="6" fillId="0" borderId="51" xfId="40" applyFont="1" applyBorder="1" applyAlignment="1">
      <alignment horizontal="center" vertical="center" wrapText="1"/>
    </xf>
    <xf numFmtId="0" fontId="6" fillId="0" borderId="11" xfId="40" applyFont="1" applyBorder="1" applyAlignment="1">
      <alignment horizontal="center" vertical="center" wrapText="1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_Ktgvetési rendelet mellékletek_2008_Eszteregnye" xfId="27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Ktgvetési rendelet mellékletek_2008_Eszteregnye" xfId="40"/>
    <cellStyle name="Normál_KVIREND" xfId="41"/>
    <cellStyle name="Normál_likviditási terv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B8" sqref="B8:C8"/>
    </sheetView>
  </sheetViews>
  <sheetFormatPr defaultColWidth="9.109375" defaultRowHeight="15.6" x14ac:dyDescent="0.25"/>
  <cols>
    <col min="1" max="1" width="5.5546875" style="3" customWidth="1"/>
    <col min="2" max="2" width="48.109375" style="2" customWidth="1"/>
    <col min="3" max="3" width="21.33203125" style="2" customWidth="1"/>
    <col min="4" max="10" width="9.109375" style="2"/>
    <col min="11" max="16384" width="9.109375" style="3"/>
  </cols>
  <sheetData>
    <row r="1" spans="1:10" ht="21.75" customHeight="1" x14ac:dyDescent="0.25">
      <c r="A1" s="337"/>
      <c r="B1" s="337"/>
      <c r="C1" s="337"/>
      <c r="D1" s="1"/>
      <c r="E1" s="1"/>
      <c r="F1" s="1"/>
    </row>
    <row r="2" spans="1:10" ht="30" customHeight="1" x14ac:dyDescent="0.25">
      <c r="A2" s="338"/>
      <c r="B2" s="338"/>
      <c r="C2" s="338"/>
      <c r="D2" s="5"/>
      <c r="E2" s="5"/>
      <c r="F2" s="5"/>
      <c r="G2" s="5"/>
    </row>
    <row r="3" spans="1:10" ht="30" customHeight="1" x14ac:dyDescent="0.25">
      <c r="B3" s="4"/>
      <c r="C3" s="4"/>
      <c r="D3" s="4"/>
      <c r="E3" s="5"/>
      <c r="F3" s="5"/>
      <c r="G3" s="5"/>
    </row>
    <row r="4" spans="1:10" ht="21.75" customHeight="1" x14ac:dyDescent="0.25">
      <c r="B4" s="6"/>
      <c r="C4" s="4"/>
      <c r="D4" s="4"/>
      <c r="E4" s="4"/>
      <c r="F4" s="4"/>
      <c r="G4" s="5"/>
    </row>
    <row r="5" spans="1:10" ht="18.600000000000001" thickBot="1" x14ac:dyDescent="0.3">
      <c r="B5" s="7"/>
      <c r="C5" s="8"/>
    </row>
    <row r="6" spans="1:10" ht="27.75" customHeight="1" x14ac:dyDescent="0.25">
      <c r="A6" s="339" t="s">
        <v>193</v>
      </c>
      <c r="B6" s="340"/>
      <c r="C6" s="341"/>
    </row>
    <row r="7" spans="1:10" ht="18" x14ac:dyDescent="0.25">
      <c r="A7" s="9" t="s">
        <v>194</v>
      </c>
      <c r="B7" s="335" t="s">
        <v>241</v>
      </c>
      <c r="C7" s="336"/>
    </row>
    <row r="8" spans="1:10" s="10" customFormat="1" ht="18" x14ac:dyDescent="0.25">
      <c r="A8" s="9"/>
      <c r="B8" s="335"/>
      <c r="C8" s="336"/>
      <c r="D8" s="2"/>
      <c r="E8" s="2"/>
      <c r="F8" s="2"/>
      <c r="G8" s="2"/>
      <c r="H8" s="2"/>
      <c r="I8" s="2"/>
      <c r="J8" s="2"/>
    </row>
    <row r="9" spans="1:10" x14ac:dyDescent="0.25">
      <c r="B9" s="4"/>
    </row>
  </sheetData>
  <mergeCells count="5">
    <mergeCell ref="B8:C8"/>
    <mergeCell ref="A1:C1"/>
    <mergeCell ref="A2:C2"/>
    <mergeCell ref="A6:C6"/>
    <mergeCell ref="B7:C7"/>
  </mergeCells>
  <phoneticPr fontId="3" type="noConversion"/>
  <printOptions horizontalCentered="1"/>
  <pageMargins left="0.75" right="0.75" top="1" bottom="1" header="0.5" footer="0.5"/>
  <pageSetup paperSize="9" orientation="portrait" horizontalDpi="300" verticalDpi="300" r:id="rId1"/>
  <headerFooter alignWithMargins="0">
    <oddHeader>&amp;R1. sz.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view="pageBreakPreview" zoomScaleNormal="100" workbookViewId="0">
      <selection activeCell="H13" sqref="H13"/>
    </sheetView>
  </sheetViews>
  <sheetFormatPr defaultRowHeight="13.2" x14ac:dyDescent="0.25"/>
  <cols>
    <col min="1" max="1" width="14.88671875" style="44" customWidth="1"/>
    <col min="2" max="2" width="31.5546875" style="44" customWidth="1"/>
    <col min="3" max="3" width="5" style="44" customWidth="1"/>
    <col min="4" max="4" width="7" style="44" customWidth="1"/>
    <col min="5" max="5" width="4.5546875" style="44" customWidth="1"/>
    <col min="6" max="6" width="9.6640625" style="44" customWidth="1"/>
  </cols>
  <sheetData>
    <row r="2" spans="1:6" ht="24.75" customHeight="1" x14ac:dyDescent="0.3">
      <c r="A2" s="465" t="s">
        <v>291</v>
      </c>
      <c r="B2" s="465"/>
      <c r="C2" s="465"/>
      <c r="D2" s="465"/>
      <c r="E2" s="465"/>
      <c r="F2" s="465"/>
    </row>
    <row r="3" spans="1:6" ht="21" customHeight="1" x14ac:dyDescent="0.25">
      <c r="A3" s="469" t="s">
        <v>242</v>
      </c>
      <c r="B3" s="470"/>
      <c r="C3" s="481"/>
      <c r="D3" s="481"/>
      <c r="E3" s="481"/>
      <c r="F3" s="481"/>
    </row>
    <row r="4" spans="1:6" ht="21" customHeight="1" x14ac:dyDescent="0.25">
      <c r="A4" s="482"/>
      <c r="B4" s="482"/>
      <c r="C4" s="482"/>
      <c r="D4" s="482"/>
      <c r="E4" s="482"/>
      <c r="F4" s="482"/>
    </row>
    <row r="5" spans="1:6" ht="21" customHeight="1" x14ac:dyDescent="0.3">
      <c r="A5" s="465" t="s">
        <v>212</v>
      </c>
      <c r="B5" s="465"/>
      <c r="C5" s="465"/>
      <c r="D5" s="465"/>
      <c r="E5" s="465"/>
      <c r="F5" s="465"/>
    </row>
    <row r="6" spans="1:6" ht="21" customHeight="1" x14ac:dyDescent="0.25">
      <c r="E6" s="44" t="s">
        <v>240</v>
      </c>
    </row>
    <row r="7" spans="1:6" ht="45.75" customHeight="1" x14ac:dyDescent="0.25">
      <c r="A7" s="46" t="s">
        <v>33</v>
      </c>
      <c r="B7" s="46" t="s">
        <v>34</v>
      </c>
      <c r="C7" s="484" t="s">
        <v>109</v>
      </c>
      <c r="D7" s="484"/>
      <c r="E7" s="484"/>
      <c r="F7" s="484"/>
    </row>
    <row r="8" spans="1:6" ht="36" customHeight="1" x14ac:dyDescent="0.25">
      <c r="A8" s="270" t="s">
        <v>249</v>
      </c>
      <c r="B8" s="48" t="s">
        <v>36</v>
      </c>
      <c r="C8" s="485">
        <v>1</v>
      </c>
      <c r="D8" s="485"/>
      <c r="E8" s="485"/>
      <c r="F8" s="485"/>
    </row>
    <row r="9" spans="1:6" ht="36" customHeight="1" x14ac:dyDescent="0.25">
      <c r="A9" s="270" t="s">
        <v>250</v>
      </c>
      <c r="B9" s="48" t="s">
        <v>244</v>
      </c>
      <c r="C9" s="489">
        <v>1</v>
      </c>
      <c r="D9" s="490"/>
      <c r="E9" s="490"/>
      <c r="F9" s="491"/>
    </row>
    <row r="10" spans="1:6" ht="23.25" customHeight="1" x14ac:dyDescent="0.25">
      <c r="A10" s="47"/>
      <c r="B10" s="48"/>
      <c r="C10" s="492"/>
      <c r="D10" s="493"/>
      <c r="E10" s="493"/>
      <c r="F10" s="494"/>
    </row>
    <row r="11" spans="1:6" ht="24" customHeight="1" x14ac:dyDescent="0.3">
      <c r="A11" s="47"/>
      <c r="B11" s="48"/>
      <c r="C11" s="486"/>
      <c r="D11" s="487"/>
      <c r="E11" s="487"/>
      <c r="F11" s="488"/>
    </row>
    <row r="12" spans="1:6" ht="15.6" x14ac:dyDescent="0.3">
      <c r="A12" s="47"/>
      <c r="B12" s="48"/>
      <c r="C12" s="483"/>
      <c r="D12" s="483"/>
      <c r="E12" s="483"/>
      <c r="F12" s="483"/>
    </row>
    <row r="13" spans="1:6" ht="32.25" customHeight="1" x14ac:dyDescent="0.25">
      <c r="A13" s="47"/>
      <c r="B13" s="48"/>
      <c r="C13" s="489"/>
      <c r="D13" s="497"/>
      <c r="E13" s="497"/>
      <c r="F13" s="498"/>
    </row>
    <row r="14" spans="1:6" ht="21" customHeight="1" x14ac:dyDescent="0.3">
      <c r="A14" s="484" t="s">
        <v>37</v>
      </c>
      <c r="B14" s="484"/>
      <c r="C14" s="496">
        <f>SUM(C8:F13)</f>
        <v>2</v>
      </c>
      <c r="D14" s="496"/>
      <c r="E14" s="496"/>
      <c r="F14" s="496"/>
    </row>
    <row r="15" spans="1:6" ht="21" customHeight="1" x14ac:dyDescent="0.25">
      <c r="A15" s="49"/>
      <c r="B15" s="49"/>
    </row>
    <row r="16" spans="1:6" ht="21" customHeight="1" x14ac:dyDescent="0.3">
      <c r="A16" s="465" t="s">
        <v>180</v>
      </c>
      <c r="B16" s="465"/>
      <c r="C16" s="465"/>
      <c r="D16" s="465"/>
      <c r="E16" s="465"/>
      <c r="F16" s="465"/>
    </row>
    <row r="17" spans="1:6" ht="21" customHeight="1" x14ac:dyDescent="0.25"/>
    <row r="18" spans="1:6" ht="32.25" customHeight="1" x14ac:dyDescent="0.25">
      <c r="A18" s="46" t="s">
        <v>33</v>
      </c>
      <c r="B18" s="46" t="s">
        <v>34</v>
      </c>
      <c r="C18" s="484" t="s">
        <v>35</v>
      </c>
      <c r="D18" s="484"/>
      <c r="E18" s="484"/>
      <c r="F18" s="484"/>
    </row>
    <row r="19" spans="1:6" ht="30.75" customHeight="1" x14ac:dyDescent="0.25">
      <c r="A19" s="270" t="s">
        <v>251</v>
      </c>
      <c r="B19" s="48" t="s">
        <v>245</v>
      </c>
      <c r="C19" s="495">
        <f>2/12*2+1/12*3+1/12*10+2/12</f>
        <v>1.5833333333333333</v>
      </c>
      <c r="D19" s="495"/>
      <c r="E19" s="495"/>
      <c r="F19" s="495"/>
    </row>
    <row r="20" spans="1:6" ht="21" customHeight="1" x14ac:dyDescent="0.3">
      <c r="A20" s="484" t="s">
        <v>37</v>
      </c>
      <c r="B20" s="484"/>
      <c r="C20" s="496">
        <f>SUM(C19:F19)</f>
        <v>1.5833333333333333</v>
      </c>
      <c r="D20" s="496"/>
      <c r="E20" s="496"/>
      <c r="F20" s="496"/>
    </row>
    <row r="21" spans="1:6" ht="21" customHeight="1" x14ac:dyDescent="0.25"/>
    <row r="24" spans="1:6" x14ac:dyDescent="0.25">
      <c r="D24" s="268"/>
    </row>
  </sheetData>
  <mergeCells count="18">
    <mergeCell ref="C19:F19"/>
    <mergeCell ref="A16:F16"/>
    <mergeCell ref="A20:B20"/>
    <mergeCell ref="C20:F20"/>
    <mergeCell ref="C13:F13"/>
    <mergeCell ref="A14:B14"/>
    <mergeCell ref="C14:F14"/>
    <mergeCell ref="C18:F18"/>
    <mergeCell ref="A2:F2"/>
    <mergeCell ref="A3:F3"/>
    <mergeCell ref="A4:F4"/>
    <mergeCell ref="C12:F12"/>
    <mergeCell ref="A5:F5"/>
    <mergeCell ref="C7:F7"/>
    <mergeCell ref="C8:F8"/>
    <mergeCell ref="C11:F11"/>
    <mergeCell ref="C9:F9"/>
    <mergeCell ref="C10:F10"/>
  </mergeCells>
  <phoneticPr fontId="20" type="noConversion"/>
  <pageMargins left="0.86" right="0.16" top="0.43" bottom="0.54" header="0.16" footer="0.19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63"/>
  <sheetViews>
    <sheetView tabSelected="1" topLeftCell="A6" zoomScaleNormal="100" zoomScaleSheetLayoutView="100" workbookViewId="0">
      <selection activeCell="G22" sqref="G22"/>
    </sheetView>
  </sheetViews>
  <sheetFormatPr defaultColWidth="9.109375" defaultRowHeight="15.6" x14ac:dyDescent="0.25"/>
  <cols>
    <col min="1" max="1" width="38.33203125" style="36" customWidth="1"/>
    <col min="2" max="2" width="11.6640625" style="36" customWidth="1"/>
    <col min="3" max="4" width="10.88671875" style="36" bestFit="1" customWidth="1"/>
    <col min="5" max="12" width="9.5546875" style="36" customWidth="1"/>
    <col min="13" max="13" width="11.88671875" style="36" bestFit="1" customWidth="1"/>
    <col min="14" max="14" width="14.44140625" style="36" bestFit="1" customWidth="1"/>
    <col min="15" max="15" width="11.5546875" style="31" customWidth="1"/>
    <col min="16" max="16384" width="9.109375" style="31"/>
  </cols>
  <sheetData>
    <row r="1" spans="1:15" x14ac:dyDescent="0.25">
      <c r="A1" s="499" t="s">
        <v>295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</row>
    <row r="2" spans="1:15" ht="24" customHeight="1" x14ac:dyDescent="0.25">
      <c r="A2" s="499" t="s">
        <v>242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</row>
    <row r="3" spans="1:15" ht="12.75" customHeight="1" x14ac:dyDescent="0.25">
      <c r="A3" s="500" t="s">
        <v>248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</row>
    <row r="4" spans="1:15" ht="19.5" customHeight="1" x14ac:dyDescent="0.25">
      <c r="A4" s="500"/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</row>
    <row r="5" spans="1:15" ht="16.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500" t="s">
        <v>3</v>
      </c>
      <c r="N5" s="500"/>
    </row>
    <row r="6" spans="1:15" ht="18" customHeight="1" x14ac:dyDescent="0.25">
      <c r="A6" s="32" t="s">
        <v>188</v>
      </c>
      <c r="B6" s="33" t="s">
        <v>4</v>
      </c>
      <c r="C6" s="33" t="s">
        <v>5</v>
      </c>
      <c r="D6" s="33" t="s">
        <v>6</v>
      </c>
      <c r="E6" s="33" t="s">
        <v>7</v>
      </c>
      <c r="F6" s="33" t="s">
        <v>8</v>
      </c>
      <c r="G6" s="33" t="s">
        <v>9</v>
      </c>
      <c r="H6" s="33" t="s">
        <v>10</v>
      </c>
      <c r="I6" s="33" t="s">
        <v>11</v>
      </c>
      <c r="J6" s="33" t="s">
        <v>12</v>
      </c>
      <c r="K6" s="33" t="s">
        <v>13</v>
      </c>
      <c r="L6" s="33" t="s">
        <v>14</v>
      </c>
      <c r="M6" s="33" t="s">
        <v>15</v>
      </c>
      <c r="N6" s="32" t="s">
        <v>16</v>
      </c>
    </row>
    <row r="7" spans="1:15" ht="18" customHeight="1" x14ac:dyDescent="0.25">
      <c r="A7" s="42" t="s">
        <v>189</v>
      </c>
      <c r="B7" s="38">
        <v>855886</v>
      </c>
      <c r="C7" s="38">
        <v>855886</v>
      </c>
      <c r="D7" s="38">
        <f>855886+127500+8000</f>
        <v>991386</v>
      </c>
      <c r="E7" s="38">
        <f>855886+127500+3592+8000</f>
        <v>994978</v>
      </c>
      <c r="F7" s="38">
        <f>855886+898</f>
        <v>856784</v>
      </c>
      <c r="G7" s="38">
        <f t="shared" ref="G7:K7" si="0">855886+898</f>
        <v>856784</v>
      </c>
      <c r="H7" s="38">
        <f t="shared" si="0"/>
        <v>856784</v>
      </c>
      <c r="I7" s="38">
        <f t="shared" si="0"/>
        <v>856784</v>
      </c>
      <c r="J7" s="38">
        <f t="shared" si="0"/>
        <v>856784</v>
      </c>
      <c r="K7" s="38">
        <f t="shared" si="0"/>
        <v>856784</v>
      </c>
      <c r="L7" s="38">
        <f>855886</f>
        <v>855886</v>
      </c>
      <c r="M7" s="38">
        <f>855886-105</f>
        <v>855781</v>
      </c>
      <c r="N7" s="39">
        <f t="shared" ref="N7:N14" si="1">SUM(B7:M7)</f>
        <v>10550507</v>
      </c>
      <c r="O7" s="31">
        <f>+'2'!G10</f>
        <v>10550507</v>
      </c>
    </row>
    <row r="8" spans="1:15" ht="18" customHeight="1" x14ac:dyDescent="0.25">
      <c r="A8" s="42" t="s">
        <v>17</v>
      </c>
      <c r="B8" s="38">
        <v>184565</v>
      </c>
      <c r="C8" s="38">
        <v>184565</v>
      </c>
      <c r="D8" s="38">
        <f>184565+27940</f>
        <v>212505</v>
      </c>
      <c r="E8" s="38">
        <f>184565+27940</f>
        <v>212505</v>
      </c>
      <c r="F8" s="38">
        <f>184565+9878-935</f>
        <v>193508</v>
      </c>
      <c r="G8" s="38">
        <v>184565</v>
      </c>
      <c r="H8" s="38">
        <v>184565</v>
      </c>
      <c r="I8" s="38">
        <v>184565</v>
      </c>
      <c r="J8" s="38">
        <v>184565</v>
      </c>
      <c r="K8" s="38">
        <v>184565</v>
      </c>
      <c r="L8" s="38">
        <v>184565</v>
      </c>
      <c r="M8" s="38">
        <v>184563</v>
      </c>
      <c r="N8" s="39">
        <f t="shared" si="1"/>
        <v>2279601</v>
      </c>
      <c r="O8" s="31">
        <f>+'2'!G11</f>
        <v>2279601</v>
      </c>
    </row>
    <row r="9" spans="1:15" ht="18" customHeight="1" x14ac:dyDescent="0.25">
      <c r="A9" s="42" t="s">
        <v>198</v>
      </c>
      <c r="B9" s="38">
        <f>O9/12</f>
        <v>1325022</v>
      </c>
      <c r="C9" s="38">
        <v>1325023</v>
      </c>
      <c r="D9" s="38">
        <v>1325023</v>
      </c>
      <c r="E9" s="38">
        <v>1325023</v>
      </c>
      <c r="F9" s="38">
        <v>1325023</v>
      </c>
      <c r="G9" s="38">
        <v>1325023</v>
      </c>
      <c r="H9" s="38">
        <v>1325023</v>
      </c>
      <c r="I9" s="38">
        <v>1325023</v>
      </c>
      <c r="J9" s="38">
        <v>1325023</v>
      </c>
      <c r="K9" s="38">
        <v>1325023</v>
      </c>
      <c r="L9" s="38">
        <v>1325023</v>
      </c>
      <c r="M9" s="38">
        <f>1325023-11</f>
        <v>1325012</v>
      </c>
      <c r="N9" s="39">
        <f t="shared" si="1"/>
        <v>15900264</v>
      </c>
      <c r="O9" s="31">
        <f>+'2'!G12</f>
        <v>15900264</v>
      </c>
    </row>
    <row r="10" spans="1:15" ht="18" customHeight="1" x14ac:dyDescent="0.25">
      <c r="A10" s="42" t="s">
        <v>18</v>
      </c>
      <c r="B10" s="321">
        <f>O10/12+0.67</f>
        <v>78659.003333333327</v>
      </c>
      <c r="C10" s="38">
        <v>78659</v>
      </c>
      <c r="D10" s="38">
        <v>78659</v>
      </c>
      <c r="E10" s="38">
        <v>78659</v>
      </c>
      <c r="F10" s="38">
        <v>78659</v>
      </c>
      <c r="G10" s="38">
        <v>78659</v>
      </c>
      <c r="H10" s="38">
        <v>78659</v>
      </c>
      <c r="I10" s="38">
        <v>78659</v>
      </c>
      <c r="J10" s="38">
        <v>78659</v>
      </c>
      <c r="K10" s="38">
        <v>78659</v>
      </c>
      <c r="L10" s="38">
        <v>78659</v>
      </c>
      <c r="M10" s="38">
        <v>78651</v>
      </c>
      <c r="N10" s="39">
        <f t="shared" si="1"/>
        <v>943900.0033333333</v>
      </c>
      <c r="O10" s="31">
        <f>'2'!G15</f>
        <v>943900</v>
      </c>
    </row>
    <row r="11" spans="1:15" ht="18" customHeight="1" x14ac:dyDescent="0.25">
      <c r="A11" s="42" t="s">
        <v>19</v>
      </c>
      <c r="B11" s="321">
        <f>O11/12-0.25</f>
        <v>187440</v>
      </c>
      <c r="C11" s="38">
        <v>187440</v>
      </c>
      <c r="D11" s="38">
        <v>187440</v>
      </c>
      <c r="E11" s="38">
        <v>187440</v>
      </c>
      <c r="F11" s="38">
        <v>187440</v>
      </c>
      <c r="G11" s="38">
        <v>187440</v>
      </c>
      <c r="H11" s="38">
        <v>187440</v>
      </c>
      <c r="I11" s="38">
        <v>187440</v>
      </c>
      <c r="J11" s="38">
        <v>187440</v>
      </c>
      <c r="K11" s="38">
        <v>187440</v>
      </c>
      <c r="L11" s="38">
        <v>187440</v>
      </c>
      <c r="M11" s="38">
        <v>187443</v>
      </c>
      <c r="N11" s="39">
        <f t="shared" si="1"/>
        <v>2249283</v>
      </c>
      <c r="O11" s="153">
        <f>+'2'!G18</f>
        <v>2249283</v>
      </c>
    </row>
    <row r="12" spans="1:15" ht="18" customHeight="1" x14ac:dyDescent="0.25">
      <c r="A12" s="42" t="s">
        <v>313</v>
      </c>
      <c r="B12" s="38">
        <v>338758</v>
      </c>
      <c r="C12" s="38">
        <v>338758</v>
      </c>
      <c r="D12" s="38">
        <v>338758</v>
      </c>
      <c r="E12" s="38">
        <f>338758+1375251</f>
        <v>1714009</v>
      </c>
      <c r="F12" s="38">
        <v>338758</v>
      </c>
      <c r="G12" s="38">
        <v>338758</v>
      </c>
      <c r="H12" s="38">
        <f>338758+774700</f>
        <v>1113458</v>
      </c>
      <c r="I12" s="38">
        <v>338758</v>
      </c>
      <c r="J12" s="38">
        <v>338758</v>
      </c>
      <c r="K12" s="38">
        <v>338758</v>
      </c>
      <c r="L12" s="38">
        <v>338758</v>
      </c>
      <c r="M12" s="38">
        <v>338752</v>
      </c>
      <c r="N12" s="39">
        <f t="shared" si="1"/>
        <v>6215041</v>
      </c>
      <c r="O12" s="31">
        <f>'2'!G26</f>
        <v>6215041</v>
      </c>
    </row>
    <row r="13" spans="1:15" ht="18" customHeight="1" x14ac:dyDescent="0.25">
      <c r="A13" s="42" t="s">
        <v>227</v>
      </c>
      <c r="B13" s="321"/>
      <c r="C13" s="38"/>
      <c r="D13" s="38"/>
      <c r="E13" s="38">
        <v>-19583</v>
      </c>
      <c r="F13" s="38"/>
      <c r="G13" s="38"/>
      <c r="H13" s="38"/>
      <c r="I13" s="38"/>
      <c r="J13" s="38"/>
      <c r="K13" s="38"/>
      <c r="L13" s="38"/>
      <c r="M13" s="38">
        <v>17958841</v>
      </c>
      <c r="N13" s="39">
        <f t="shared" si="1"/>
        <v>17939258</v>
      </c>
      <c r="O13" s="31">
        <f>'2'!G21+'2'!G20</f>
        <v>17939258</v>
      </c>
    </row>
    <row r="14" spans="1:15" ht="18" customHeight="1" x14ac:dyDescent="0.25">
      <c r="A14" s="42" t="s">
        <v>314</v>
      </c>
      <c r="B14" s="38">
        <v>879073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>
        <f t="shared" si="1"/>
        <v>879073</v>
      </c>
      <c r="O14" s="31">
        <f>'2'!G81</f>
        <v>879073</v>
      </c>
    </row>
    <row r="15" spans="1:15" ht="18" customHeight="1" x14ac:dyDescent="0.25">
      <c r="A15" s="43" t="s">
        <v>20</v>
      </c>
      <c r="B15" s="38">
        <f t="shared" ref="B15:M15" si="2">SUM(B7:B13)</f>
        <v>2970330.0033333334</v>
      </c>
      <c r="C15" s="38">
        <f t="shared" si="2"/>
        <v>2970331</v>
      </c>
      <c r="D15" s="38">
        <f t="shared" si="2"/>
        <v>3133771</v>
      </c>
      <c r="E15" s="38">
        <f t="shared" si="2"/>
        <v>4493031</v>
      </c>
      <c r="F15" s="38">
        <f t="shared" si="2"/>
        <v>2980172</v>
      </c>
      <c r="G15" s="38">
        <f t="shared" si="2"/>
        <v>2971229</v>
      </c>
      <c r="H15" s="38">
        <f t="shared" si="2"/>
        <v>3745929</v>
      </c>
      <c r="I15" s="38">
        <f t="shared" si="2"/>
        <v>2971229</v>
      </c>
      <c r="J15" s="38">
        <f t="shared" si="2"/>
        <v>2971229</v>
      </c>
      <c r="K15" s="38">
        <f t="shared" si="2"/>
        <v>2971229</v>
      </c>
      <c r="L15" s="38">
        <f t="shared" si="2"/>
        <v>2970331</v>
      </c>
      <c r="M15" s="38">
        <f t="shared" si="2"/>
        <v>20929043</v>
      </c>
      <c r="N15" s="39">
        <f>SUM(N7:N14)</f>
        <v>56956927.00333333</v>
      </c>
      <c r="O15" s="334">
        <f>SUM(O7:O14)</f>
        <v>56956927</v>
      </c>
    </row>
    <row r="16" spans="1:15" ht="18" customHeight="1" x14ac:dyDescent="0.25">
      <c r="A16" s="35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</row>
    <row r="17" spans="1:16" ht="18" customHeight="1" x14ac:dyDescent="0.25">
      <c r="A17" s="42" t="s">
        <v>21</v>
      </c>
      <c r="B17" s="38">
        <v>185000</v>
      </c>
      <c r="C17" s="38">
        <v>185000</v>
      </c>
      <c r="D17" s="38">
        <v>185000</v>
      </c>
      <c r="E17" s="38">
        <v>185000</v>
      </c>
      <c r="F17" s="38">
        <v>185000</v>
      </c>
      <c r="G17" s="38">
        <v>185000</v>
      </c>
      <c r="H17" s="38">
        <v>185000</v>
      </c>
      <c r="I17" s="38">
        <v>185000</v>
      </c>
      <c r="J17" s="38">
        <v>185000</v>
      </c>
      <c r="K17" s="38">
        <v>185000</v>
      </c>
      <c r="L17" s="38">
        <v>185000</v>
      </c>
      <c r="M17" s="38">
        <v>185000</v>
      </c>
      <c r="N17" s="39">
        <f t="shared" ref="N17:N22" si="3">SUM(B17:M17)</f>
        <v>2220000</v>
      </c>
      <c r="O17" s="31">
        <f>+'2'!D33</f>
        <v>2220000</v>
      </c>
    </row>
    <row r="18" spans="1:16" ht="18" customHeight="1" x14ac:dyDescent="0.25">
      <c r="A18" s="42" t="s">
        <v>199</v>
      </c>
      <c r="B18" s="38">
        <v>1061527</v>
      </c>
      <c r="C18" s="38">
        <v>1061527</v>
      </c>
      <c r="D18" s="38">
        <v>1061527</v>
      </c>
      <c r="E18" s="38">
        <v>1061527</v>
      </c>
      <c r="F18" s="38">
        <v>1061527</v>
      </c>
      <c r="G18" s="38">
        <v>1061527</v>
      </c>
      <c r="H18" s="38">
        <v>1061527</v>
      </c>
      <c r="I18" s="38">
        <v>1061527</v>
      </c>
      <c r="J18" s="38">
        <v>1061527</v>
      </c>
      <c r="K18" s="38">
        <v>1061527</v>
      </c>
      <c r="L18" s="38">
        <v>1061527</v>
      </c>
      <c r="M18" s="38">
        <v>1061532</v>
      </c>
      <c r="N18" s="39">
        <f t="shared" si="3"/>
        <v>12738329</v>
      </c>
      <c r="O18" s="248">
        <f>+'2'!D34</f>
        <v>12738329</v>
      </c>
    </row>
    <row r="19" spans="1:16" ht="18" customHeight="1" x14ac:dyDescent="0.25">
      <c r="A19" s="157" t="s">
        <v>144</v>
      </c>
      <c r="B19" s="38">
        <v>2024424</v>
      </c>
      <c r="C19" s="38">
        <v>2024424</v>
      </c>
      <c r="D19" s="38">
        <v>2024424</v>
      </c>
      <c r="E19" s="38">
        <f>2024424+32745</f>
        <v>2057169</v>
      </c>
      <c r="F19" s="38">
        <v>2024424</v>
      </c>
      <c r="G19" s="38">
        <v>2024424</v>
      </c>
      <c r="H19" s="38">
        <v>2024424</v>
      </c>
      <c r="I19" s="38">
        <v>2024424</v>
      </c>
      <c r="J19" s="38">
        <v>2024424</v>
      </c>
      <c r="K19" s="38">
        <v>2024424</v>
      </c>
      <c r="L19" s="38">
        <v>2024424</v>
      </c>
      <c r="M19" s="38">
        <v>2024424</v>
      </c>
      <c r="N19" s="39">
        <f t="shared" si="3"/>
        <v>24325833</v>
      </c>
      <c r="O19" s="153">
        <f>+'2'!G38</f>
        <v>24325833</v>
      </c>
    </row>
    <row r="20" spans="1:16" ht="18" customHeight="1" x14ac:dyDescent="0.25">
      <c r="A20" s="42" t="s">
        <v>324</v>
      </c>
      <c r="B20" s="38"/>
      <c r="C20" s="38"/>
      <c r="D20" s="38"/>
      <c r="E20" s="38"/>
      <c r="F20" s="38"/>
      <c r="G20" s="38">
        <v>124749</v>
      </c>
      <c r="H20" s="38"/>
      <c r="I20" s="38"/>
      <c r="J20" s="38"/>
      <c r="K20" s="38"/>
      <c r="L20" s="38"/>
      <c r="M20" s="38"/>
      <c r="N20" s="39">
        <f t="shared" si="3"/>
        <v>124749</v>
      </c>
      <c r="O20" s="153">
        <f>'2'!G42</f>
        <v>124749</v>
      </c>
      <c r="P20" s="153"/>
    </row>
    <row r="21" spans="1:16" ht="18" customHeight="1" x14ac:dyDescent="0.25">
      <c r="A21" s="42" t="s">
        <v>192</v>
      </c>
      <c r="B21" s="38"/>
      <c r="C21" s="38"/>
      <c r="D21" s="38"/>
      <c r="E21" s="38">
        <v>220000</v>
      </c>
      <c r="F21" s="38"/>
      <c r="G21" s="38">
        <v>1375251</v>
      </c>
      <c r="H21" s="38"/>
      <c r="I21" s="38"/>
      <c r="J21" s="38"/>
      <c r="K21" s="38"/>
      <c r="L21" s="38"/>
      <c r="M21" s="38"/>
      <c r="N21" s="39">
        <f t="shared" si="3"/>
        <v>1595251</v>
      </c>
      <c r="O21" s="31">
        <f>'2'!G58</f>
        <v>1595251</v>
      </c>
    </row>
    <row r="22" spans="1:16" ht="18" customHeight="1" x14ac:dyDescent="0.25">
      <c r="A22" s="42" t="s">
        <v>152</v>
      </c>
      <c r="B22" s="38">
        <f>O22</f>
        <v>15952765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>
        <f t="shared" si="3"/>
        <v>15952765</v>
      </c>
      <c r="O22" s="31">
        <f>'2'!D63</f>
        <v>15952765</v>
      </c>
    </row>
    <row r="23" spans="1:16" ht="18" customHeight="1" x14ac:dyDescent="0.25">
      <c r="A23" s="34" t="s">
        <v>23</v>
      </c>
      <c r="B23" s="38">
        <f>+B17+B18+B19+B20+B21+B22</f>
        <v>19223716</v>
      </c>
      <c r="C23" s="38">
        <f>+C17+C18+C19+C20+C21+C22</f>
        <v>3270951</v>
      </c>
      <c r="D23" s="38">
        <f t="shared" ref="D23:L23" si="4">+D17+D18+D19+D20+D21+D22</f>
        <v>3270951</v>
      </c>
      <c r="E23" s="38">
        <f t="shared" si="4"/>
        <v>3523696</v>
      </c>
      <c r="F23" s="38">
        <f t="shared" si="4"/>
        <v>3270951</v>
      </c>
      <c r="G23" s="38">
        <f t="shared" si="4"/>
        <v>4770951</v>
      </c>
      <c r="H23" s="38">
        <f t="shared" si="4"/>
        <v>3270951</v>
      </c>
      <c r="I23" s="38">
        <f t="shared" si="4"/>
        <v>3270951</v>
      </c>
      <c r="J23" s="38">
        <f t="shared" si="4"/>
        <v>3270951</v>
      </c>
      <c r="K23" s="38">
        <f t="shared" si="4"/>
        <v>3270951</v>
      </c>
      <c r="L23" s="38">
        <f t="shared" si="4"/>
        <v>3270951</v>
      </c>
      <c r="M23" s="38">
        <f>SUM(M17:M21)+M22</f>
        <v>3270956</v>
      </c>
      <c r="N23" s="39">
        <f>SUM(B23:M23)</f>
        <v>56956927</v>
      </c>
      <c r="O23" s="153">
        <f>SUM(O17:O22)</f>
        <v>56956927</v>
      </c>
    </row>
    <row r="24" spans="1:16" ht="18" customHeight="1" x14ac:dyDescent="0.25">
      <c r="A24" s="163"/>
      <c r="B24" s="322">
        <f>+B15-B23</f>
        <v>-16253385.996666666</v>
      </c>
      <c r="C24" s="322">
        <f t="shared" ref="C24:I24" si="5">+C15-C23</f>
        <v>-300620</v>
      </c>
      <c r="D24" s="322">
        <f t="shared" si="5"/>
        <v>-137180</v>
      </c>
      <c r="E24" s="322">
        <f t="shared" si="5"/>
        <v>969335</v>
      </c>
      <c r="F24" s="322">
        <f t="shared" si="5"/>
        <v>-290779</v>
      </c>
      <c r="G24" s="322">
        <f t="shared" si="5"/>
        <v>-1799722</v>
      </c>
      <c r="H24" s="322">
        <f t="shared" si="5"/>
        <v>474978</v>
      </c>
      <c r="I24" s="322">
        <f t="shared" si="5"/>
        <v>-299722</v>
      </c>
      <c r="J24" s="322">
        <f>+J15-J23</f>
        <v>-299722</v>
      </c>
      <c r="K24" s="322">
        <f>+K15-K23</f>
        <v>-299722</v>
      </c>
      <c r="L24" s="322">
        <f>+L15-L23</f>
        <v>-300620</v>
      </c>
      <c r="M24" s="322">
        <f>+M15-M23</f>
        <v>17658087</v>
      </c>
      <c r="N24" s="165"/>
      <c r="O24" s="153"/>
    </row>
    <row r="25" spans="1:16" ht="18" customHeight="1" x14ac:dyDescent="0.25">
      <c r="A25" s="163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5"/>
      <c r="O25" s="153"/>
    </row>
    <row r="26" spans="1:16" ht="18" customHeight="1" x14ac:dyDescent="0.25">
      <c r="A26" s="163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5"/>
      <c r="O26" s="153"/>
    </row>
    <row r="27" spans="1:16" ht="18" customHeight="1" x14ac:dyDescent="0.25">
      <c r="A27" s="163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5"/>
      <c r="O27" s="153"/>
    </row>
    <row r="28" spans="1:16" ht="18" customHeight="1" x14ac:dyDescent="0.25">
      <c r="A28" s="163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5"/>
      <c r="O28" s="153"/>
    </row>
    <row r="29" spans="1:16" ht="18" customHeight="1" x14ac:dyDescent="0.25">
      <c r="A29" s="163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5"/>
      <c r="O29" s="153"/>
    </row>
    <row r="30" spans="1:16" ht="18" customHeight="1" x14ac:dyDescent="0.25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5"/>
      <c r="O30" s="153"/>
    </row>
    <row r="31" spans="1:16" ht="18" customHeight="1" x14ac:dyDescent="0.25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5"/>
      <c r="O31" s="153"/>
    </row>
    <row r="32" spans="1:16" ht="18" customHeight="1" x14ac:dyDescent="0.25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5"/>
      <c r="O32" s="153"/>
    </row>
    <row r="33" spans="1:14" x14ac:dyDescent="0.25"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</row>
    <row r="39" spans="1:14" x14ac:dyDescent="0.25">
      <c r="A39" s="154"/>
    </row>
    <row r="40" spans="1:14" x14ac:dyDescent="0.25">
      <c r="A40" s="154"/>
    </row>
    <row r="41" spans="1:14" x14ac:dyDescent="0.25">
      <c r="A41" s="154"/>
    </row>
    <row r="42" spans="1:14" x14ac:dyDescent="0.25">
      <c r="A42" s="154"/>
    </row>
    <row r="43" spans="1:14" x14ac:dyDescent="0.25">
      <c r="A43" s="154"/>
    </row>
    <row r="44" spans="1:14" x14ac:dyDescent="0.25">
      <c r="A44" s="154"/>
    </row>
    <row r="45" spans="1:14" x14ac:dyDescent="0.25">
      <c r="A45" s="154"/>
    </row>
    <row r="46" spans="1:14" x14ac:dyDescent="0.25">
      <c r="A46" s="154"/>
    </row>
    <row r="47" spans="1:14" x14ac:dyDescent="0.25">
      <c r="A47" s="154"/>
    </row>
    <row r="48" spans="1:14" x14ac:dyDescent="0.25">
      <c r="A48" s="154"/>
    </row>
    <row r="49" spans="1:17" x14ac:dyDescent="0.25">
      <c r="A49" s="154"/>
    </row>
    <row r="50" spans="1:17" x14ac:dyDescent="0.25">
      <c r="A50" s="154"/>
      <c r="Q50" s="31">
        <f>+O50+O40</f>
        <v>0</v>
      </c>
    </row>
    <row r="51" spans="1:17" x14ac:dyDescent="0.25">
      <c r="A51" s="154"/>
    </row>
    <row r="52" spans="1:17" x14ac:dyDescent="0.25">
      <c r="A52" s="154"/>
    </row>
    <row r="53" spans="1:17" x14ac:dyDescent="0.25">
      <c r="A53" s="154"/>
    </row>
    <row r="54" spans="1:17" x14ac:dyDescent="0.25">
      <c r="A54" s="154"/>
    </row>
    <row r="55" spans="1:17" x14ac:dyDescent="0.25">
      <c r="A55" s="154"/>
    </row>
    <row r="56" spans="1:17" x14ac:dyDescent="0.25">
      <c r="A56" s="154"/>
    </row>
    <row r="57" spans="1:17" x14ac:dyDescent="0.25">
      <c r="A57" s="154"/>
    </row>
    <row r="58" spans="1:17" x14ac:dyDescent="0.25">
      <c r="A58" s="154"/>
    </row>
    <row r="59" spans="1:17" x14ac:dyDescent="0.25">
      <c r="A59" s="154"/>
    </row>
    <row r="63" spans="1:17" x14ac:dyDescent="0.25">
      <c r="L63" s="155"/>
    </row>
  </sheetData>
  <mergeCells count="4">
    <mergeCell ref="A1:N1"/>
    <mergeCell ref="M5:N5"/>
    <mergeCell ref="A3:N4"/>
    <mergeCell ref="A2:N2"/>
  </mergeCells>
  <phoneticPr fontId="3" type="noConversion"/>
  <printOptions horizontalCentered="1"/>
  <pageMargins left="0.19685039370078741" right="0.17" top="0.71" bottom="0.6692913385826772" header="0.51181102362204722" footer="0.51181102362204722"/>
  <pageSetup paperSize="9"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workbookViewId="0">
      <selection activeCell="A6" sqref="A6:A8"/>
    </sheetView>
  </sheetViews>
  <sheetFormatPr defaultRowHeight="13.2" x14ac:dyDescent="0.25"/>
  <cols>
    <col min="3" max="3" width="60.6640625" bestFit="1" customWidth="1"/>
    <col min="4" max="4" width="17" bestFit="1" customWidth="1"/>
    <col min="5" max="5" width="14" bestFit="1" customWidth="1"/>
    <col min="6" max="6" width="16.109375" bestFit="1" customWidth="1"/>
  </cols>
  <sheetData>
    <row r="1" spans="1:6" ht="17.399999999999999" x14ac:dyDescent="0.3">
      <c r="A1" s="381" t="s">
        <v>278</v>
      </c>
      <c r="B1" s="398"/>
      <c r="C1" s="398"/>
      <c r="D1" s="398"/>
      <c r="E1" s="398"/>
      <c r="F1" s="398"/>
    </row>
    <row r="2" spans="1:6" ht="15.6" x14ac:dyDescent="0.25">
      <c r="A2" s="338"/>
      <c r="B2" s="338"/>
      <c r="C2" s="338"/>
      <c r="D2" s="338"/>
      <c r="E2" s="338"/>
      <c r="F2" s="338"/>
    </row>
    <row r="3" spans="1:6" ht="15.6" x14ac:dyDescent="0.3">
      <c r="A3" s="382" t="s">
        <v>242</v>
      </c>
      <c r="B3" s="382"/>
      <c r="C3" s="382"/>
      <c r="D3" s="382"/>
      <c r="E3" s="382"/>
      <c r="F3" s="382"/>
    </row>
    <row r="4" spans="1:6" ht="15.6" x14ac:dyDescent="0.25">
      <c r="A4" s="338" t="s">
        <v>264</v>
      </c>
      <c r="B4" s="338"/>
      <c r="C4" s="338"/>
      <c r="D4" s="338"/>
      <c r="E4" s="338"/>
      <c r="F4" s="338"/>
    </row>
    <row r="5" spans="1:6" ht="16.2" thickBot="1" x14ac:dyDescent="0.35">
      <c r="A5" s="383" t="s">
        <v>315</v>
      </c>
      <c r="B5" s="383"/>
      <c r="C5" s="383"/>
      <c r="D5" s="383"/>
      <c r="E5" s="383"/>
      <c r="F5" s="383"/>
    </row>
    <row r="6" spans="1:6" x14ac:dyDescent="0.25">
      <c r="A6" s="394" t="s">
        <v>201</v>
      </c>
      <c r="B6" s="386" t="s">
        <v>188</v>
      </c>
      <c r="C6" s="386"/>
      <c r="D6" s="390">
        <v>2018</v>
      </c>
      <c r="E6" s="392">
        <v>2019</v>
      </c>
      <c r="F6" s="502">
        <v>2020</v>
      </c>
    </row>
    <row r="7" spans="1:6" x14ac:dyDescent="0.25">
      <c r="A7" s="395"/>
      <c r="B7" s="378"/>
      <c r="C7" s="378"/>
      <c r="D7" s="391"/>
      <c r="E7" s="393"/>
      <c r="F7" s="503"/>
    </row>
    <row r="8" spans="1:6" x14ac:dyDescent="0.25">
      <c r="A8" s="395"/>
      <c r="B8" s="378"/>
      <c r="C8" s="378"/>
      <c r="D8" s="391"/>
      <c r="E8" s="391"/>
      <c r="F8" s="343"/>
    </row>
    <row r="9" spans="1:6" ht="15.6" x14ac:dyDescent="0.25">
      <c r="A9" s="298"/>
      <c r="B9" s="378" t="s">
        <v>202</v>
      </c>
      <c r="C9" s="378"/>
      <c r="D9" s="259"/>
      <c r="E9" s="259"/>
      <c r="F9" s="190"/>
    </row>
    <row r="10" spans="1:6" ht="15.6" x14ac:dyDescent="0.25">
      <c r="A10" s="9">
        <v>1</v>
      </c>
      <c r="B10" s="376" t="s">
        <v>189</v>
      </c>
      <c r="C10" s="376"/>
      <c r="D10" s="13">
        <f>'2'!D10</f>
        <v>10270629</v>
      </c>
      <c r="E10" s="13">
        <f>'2'!E10</f>
        <v>10270629</v>
      </c>
      <c r="F10" s="306">
        <v>10270629</v>
      </c>
    </row>
    <row r="11" spans="1:6" ht="15.6" x14ac:dyDescent="0.25">
      <c r="A11" s="9">
        <v>2</v>
      </c>
      <c r="B11" s="376" t="s">
        <v>197</v>
      </c>
      <c r="C11" s="376"/>
      <c r="D11" s="13">
        <f>'2'!D11</f>
        <v>2214778</v>
      </c>
      <c r="E11" s="13">
        <f>'2'!E11</f>
        <v>2214778</v>
      </c>
      <c r="F11" s="306">
        <v>2214778</v>
      </c>
    </row>
    <row r="12" spans="1:6" ht="15.6" x14ac:dyDescent="0.25">
      <c r="A12" s="9">
        <v>3</v>
      </c>
      <c r="B12" s="376" t="s">
        <v>198</v>
      </c>
      <c r="C12" s="376"/>
      <c r="D12" s="13">
        <f>'2'!D12</f>
        <v>15183244</v>
      </c>
      <c r="E12" s="13">
        <f>'2'!E12</f>
        <v>15183244</v>
      </c>
      <c r="F12" s="306">
        <v>15183244</v>
      </c>
    </row>
    <row r="13" spans="1:6" ht="15.6" x14ac:dyDescent="0.25">
      <c r="A13" s="9" t="s">
        <v>46</v>
      </c>
      <c r="B13" s="376" t="s">
        <v>181</v>
      </c>
      <c r="C13" s="376"/>
      <c r="D13" s="13">
        <f>'2'!D13</f>
        <v>0</v>
      </c>
      <c r="E13" s="13">
        <f>'2'!E13</f>
        <v>0</v>
      </c>
      <c r="F13" s="306"/>
    </row>
    <row r="14" spans="1:6" ht="15.6" x14ac:dyDescent="0.25">
      <c r="A14" s="9" t="s">
        <v>48</v>
      </c>
      <c r="B14" s="379" t="s">
        <v>175</v>
      </c>
      <c r="C14" s="379"/>
      <c r="D14" s="13">
        <f>'2'!D14</f>
        <v>3193183</v>
      </c>
      <c r="E14" s="13">
        <v>3193183</v>
      </c>
      <c r="F14" s="306">
        <v>3193183</v>
      </c>
    </row>
    <row r="15" spans="1:6" ht="15.6" x14ac:dyDescent="0.25">
      <c r="A15" s="9" t="s">
        <v>166</v>
      </c>
      <c r="B15" s="369" t="s">
        <v>169</v>
      </c>
      <c r="C15" s="369"/>
      <c r="D15" s="13">
        <f>'2'!D15</f>
        <v>943900</v>
      </c>
      <c r="E15" s="13">
        <v>975549</v>
      </c>
      <c r="F15" s="306">
        <v>975549</v>
      </c>
    </row>
    <row r="16" spans="1:6" ht="15.6" x14ac:dyDescent="0.25">
      <c r="A16" s="9" t="s">
        <v>167</v>
      </c>
      <c r="B16" s="369" t="s">
        <v>235</v>
      </c>
      <c r="C16" s="369"/>
      <c r="D16" s="13">
        <f>'2'!D16</f>
        <v>0</v>
      </c>
      <c r="E16" s="13">
        <f>'2'!E16</f>
        <v>0</v>
      </c>
      <c r="F16" s="306"/>
    </row>
    <row r="17" spans="1:6" ht="15.6" x14ac:dyDescent="0.3">
      <c r="A17" s="9"/>
      <c r="B17" s="400"/>
      <c r="C17" s="400"/>
      <c r="D17" s="13">
        <f>'2'!D17</f>
        <v>0</v>
      </c>
      <c r="E17" s="13">
        <f>'2'!E17</f>
        <v>0</v>
      </c>
      <c r="F17" s="306"/>
    </row>
    <row r="18" spans="1:6" ht="15.6" x14ac:dyDescent="0.25">
      <c r="A18" s="9" t="s">
        <v>168</v>
      </c>
      <c r="B18" s="368" t="s">
        <v>171</v>
      </c>
      <c r="C18" s="368"/>
      <c r="D18" s="13">
        <f>'2'!D18</f>
        <v>2249283</v>
      </c>
      <c r="E18" s="13">
        <f>'2'!E18</f>
        <v>2249283</v>
      </c>
      <c r="F18" s="306">
        <v>2217634</v>
      </c>
    </row>
    <row r="19" spans="1:6" ht="15.6" x14ac:dyDescent="0.25">
      <c r="A19" s="9" t="s">
        <v>73</v>
      </c>
      <c r="B19" s="368" t="s">
        <v>265</v>
      </c>
      <c r="C19" s="399"/>
      <c r="D19" s="13">
        <f>'2'!D19</f>
        <v>0</v>
      </c>
      <c r="E19" s="13">
        <f>'2'!E19</f>
        <v>0</v>
      </c>
      <c r="F19" s="306"/>
    </row>
    <row r="20" spans="1:6" ht="15.6" x14ac:dyDescent="0.25">
      <c r="A20" s="9"/>
      <c r="B20" s="376" t="s">
        <v>266</v>
      </c>
      <c r="C20" s="376"/>
      <c r="D20" s="13">
        <f>'2'!D20-2065556</f>
        <v>4326787</v>
      </c>
      <c r="E20" s="13">
        <f>'2'!E20-2065556</f>
        <v>4326787</v>
      </c>
      <c r="F20" s="306">
        <v>4326787</v>
      </c>
    </row>
    <row r="21" spans="1:6" ht="15.6" x14ac:dyDescent="0.3">
      <c r="A21" s="9"/>
      <c r="B21" s="376" t="s">
        <v>267</v>
      </c>
      <c r="C21" s="376"/>
      <c r="D21" s="13">
        <v>4062796</v>
      </c>
      <c r="E21" s="13">
        <v>4062796</v>
      </c>
      <c r="F21" s="315">
        <v>4062796</v>
      </c>
    </row>
    <row r="22" spans="1:6" ht="15.6" x14ac:dyDescent="0.25">
      <c r="A22" s="9" t="s">
        <v>194</v>
      </c>
      <c r="B22" s="297" t="s">
        <v>165</v>
      </c>
      <c r="C22" s="145"/>
      <c r="D22" s="13">
        <f>+D10+D11+D12+D13+D14+D21+D20</f>
        <v>39251417</v>
      </c>
      <c r="E22" s="13">
        <f t="shared" ref="E22:F22" si="0">+E10+E11+E12+E13+E14+E21+E20</f>
        <v>39251417</v>
      </c>
      <c r="F22" s="306">
        <f t="shared" si="0"/>
        <v>39251417</v>
      </c>
    </row>
    <row r="23" spans="1:6" ht="15.6" x14ac:dyDescent="0.3">
      <c r="A23" s="9" t="s">
        <v>49</v>
      </c>
      <c r="B23" s="376" t="s">
        <v>191</v>
      </c>
      <c r="C23" s="376"/>
      <c r="D23" s="13"/>
      <c r="E23" s="13"/>
      <c r="F23" s="315"/>
    </row>
    <row r="24" spans="1:6" ht="15.6" x14ac:dyDescent="0.3">
      <c r="A24" s="9" t="s">
        <v>50</v>
      </c>
      <c r="B24" s="376" t="s">
        <v>190</v>
      </c>
      <c r="C24" s="376"/>
      <c r="D24" s="13"/>
      <c r="E24" s="13"/>
      <c r="F24" s="315"/>
    </row>
    <row r="25" spans="1:6" ht="15.6" x14ac:dyDescent="0.3">
      <c r="A25" s="9" t="s">
        <v>52</v>
      </c>
      <c r="B25" s="376" t="s">
        <v>268</v>
      </c>
      <c r="C25" s="376"/>
      <c r="D25" s="13">
        <f>'2'!D25</f>
        <v>0</v>
      </c>
      <c r="E25" s="13">
        <f>'2'!E25</f>
        <v>0</v>
      </c>
      <c r="F25" s="315"/>
    </row>
    <row r="26" spans="1:6" ht="15.6" x14ac:dyDescent="0.3">
      <c r="A26" s="9" t="s">
        <v>195</v>
      </c>
      <c r="B26" s="376" t="s">
        <v>233</v>
      </c>
      <c r="C26" s="376"/>
      <c r="D26" s="286">
        <f>SUM(D23:D25)</f>
        <v>0</v>
      </c>
      <c r="E26" s="286">
        <f t="shared" ref="E26:F26" si="1">SUM(E23:E25)</f>
        <v>0</v>
      </c>
      <c r="F26" s="315">
        <f t="shared" si="1"/>
        <v>0</v>
      </c>
    </row>
    <row r="27" spans="1:6" ht="15.6" x14ac:dyDescent="0.3">
      <c r="A27" s="9" t="s">
        <v>196</v>
      </c>
      <c r="B27" s="376"/>
      <c r="C27" s="376"/>
      <c r="D27" s="286"/>
      <c r="E27" s="286"/>
      <c r="F27" s="315"/>
    </row>
    <row r="28" spans="1:6" ht="15.6" x14ac:dyDescent="0.3">
      <c r="A28" s="9" t="s">
        <v>182</v>
      </c>
      <c r="B28" s="403"/>
      <c r="C28" s="403"/>
      <c r="D28" s="287"/>
      <c r="E28" s="287"/>
      <c r="F28" s="317"/>
    </row>
    <row r="29" spans="1:6" ht="15.6" x14ac:dyDescent="0.3">
      <c r="A29" s="9" t="s">
        <v>183</v>
      </c>
      <c r="B29" s="403"/>
      <c r="C29" s="403"/>
      <c r="D29" s="288"/>
      <c r="E29" s="288"/>
      <c r="F29" s="318"/>
    </row>
    <row r="30" spans="1:6" ht="17.399999999999999" x14ac:dyDescent="0.3">
      <c r="A30" s="151" t="s">
        <v>173</v>
      </c>
      <c r="B30" s="364" t="s">
        <v>174</v>
      </c>
      <c r="C30" s="364"/>
      <c r="D30" s="286">
        <f>+D22+D26+D27+D28+D29</f>
        <v>39251417</v>
      </c>
      <c r="E30" s="286">
        <f t="shared" ref="E30:F30" si="2">+E22+E26+E27+E28+E29</f>
        <v>39251417</v>
      </c>
      <c r="F30" s="315">
        <f t="shared" si="2"/>
        <v>39251417</v>
      </c>
    </row>
    <row r="31" spans="1:6" ht="15.6" x14ac:dyDescent="0.3">
      <c r="A31" s="18"/>
      <c r="B31" s="363"/>
      <c r="C31" s="363"/>
      <c r="D31" s="19"/>
      <c r="E31" s="19"/>
      <c r="F31" s="20"/>
    </row>
    <row r="32" spans="1:6" ht="15.6" x14ac:dyDescent="0.3">
      <c r="A32" s="9"/>
      <c r="B32" s="348" t="s">
        <v>203</v>
      </c>
      <c r="C32" s="348"/>
      <c r="D32" s="286"/>
      <c r="E32" s="286"/>
      <c r="F32" s="14"/>
    </row>
    <row r="33" spans="1:6" ht="15.6" x14ac:dyDescent="0.3">
      <c r="A33" s="9" t="s">
        <v>30</v>
      </c>
      <c r="B33" s="345" t="s">
        <v>231</v>
      </c>
      <c r="C33" s="345"/>
      <c r="D33" s="308">
        <f>'2'!D33</f>
        <v>2220000</v>
      </c>
      <c r="E33" s="308">
        <f>'2'!E33</f>
        <v>2220000</v>
      </c>
      <c r="F33" s="309">
        <v>2220000</v>
      </c>
    </row>
    <row r="34" spans="1:6" ht="15.6" x14ac:dyDescent="0.3">
      <c r="A34" s="9" t="s">
        <v>44</v>
      </c>
      <c r="B34" s="345" t="s">
        <v>199</v>
      </c>
      <c r="C34" s="345"/>
      <c r="D34" s="308">
        <f>'2'!D34</f>
        <v>12738329</v>
      </c>
      <c r="E34" s="308">
        <f>'2'!E34</f>
        <v>12738329</v>
      </c>
      <c r="F34" s="312">
        <v>12738329</v>
      </c>
    </row>
    <row r="35" spans="1:6" ht="15.6" x14ac:dyDescent="0.3">
      <c r="A35" s="9"/>
      <c r="B35" s="218" t="s">
        <v>75</v>
      </c>
      <c r="C35" s="125" t="s">
        <v>177</v>
      </c>
      <c r="D35" s="308">
        <f>'2'!D35</f>
        <v>11279375</v>
      </c>
      <c r="E35" s="308">
        <f>'2'!E35</f>
        <v>11279375</v>
      </c>
      <c r="F35" s="309">
        <v>11279375</v>
      </c>
    </row>
    <row r="36" spans="1:6" ht="15.6" x14ac:dyDescent="0.3">
      <c r="A36" s="9"/>
      <c r="B36" s="218" t="s">
        <v>76</v>
      </c>
      <c r="C36" s="125" t="s">
        <v>178</v>
      </c>
      <c r="D36" s="308">
        <f>'2'!D36</f>
        <v>1078602</v>
      </c>
      <c r="E36" s="308">
        <f>'2'!E36</f>
        <v>1078602</v>
      </c>
      <c r="F36" s="309">
        <v>1078602</v>
      </c>
    </row>
    <row r="37" spans="1:6" ht="15.6" x14ac:dyDescent="0.3">
      <c r="A37" s="9"/>
      <c r="B37" s="218" t="s">
        <v>77</v>
      </c>
      <c r="C37" s="125" t="s">
        <v>179</v>
      </c>
      <c r="D37" s="308">
        <f>'2'!D37</f>
        <v>380352</v>
      </c>
      <c r="E37" s="308">
        <f>'2'!E37</f>
        <v>380352</v>
      </c>
      <c r="F37" s="309">
        <v>380352</v>
      </c>
    </row>
    <row r="38" spans="1:6" ht="15.6" x14ac:dyDescent="0.3">
      <c r="A38" s="9" t="s">
        <v>45</v>
      </c>
      <c r="B38" s="345" t="s">
        <v>144</v>
      </c>
      <c r="C38" s="345"/>
      <c r="D38" s="308">
        <f>'2'!D38</f>
        <v>24293088</v>
      </c>
      <c r="E38" s="308">
        <f>'2'!E38</f>
        <v>24293088</v>
      </c>
      <c r="F38" s="311">
        <v>24293088</v>
      </c>
    </row>
    <row r="39" spans="1:6" ht="15.6" x14ac:dyDescent="0.3">
      <c r="A39" s="9"/>
      <c r="B39" s="219" t="s">
        <v>78</v>
      </c>
      <c r="C39" s="296" t="s">
        <v>234</v>
      </c>
      <c r="D39" s="308">
        <f>'2'!D39</f>
        <v>21976815</v>
      </c>
      <c r="E39" s="308">
        <f>'2'!E39</f>
        <v>21976815</v>
      </c>
      <c r="F39" s="312">
        <v>21976815</v>
      </c>
    </row>
    <row r="40" spans="1:6" ht="15.6" x14ac:dyDescent="0.3">
      <c r="A40" s="9"/>
      <c r="B40" s="219" t="s">
        <v>79</v>
      </c>
      <c r="C40" s="296" t="s">
        <v>81</v>
      </c>
      <c r="D40" s="308">
        <f>'2'!D40</f>
        <v>0</v>
      </c>
      <c r="E40" s="308">
        <f>'2'!E40</f>
        <v>0</v>
      </c>
      <c r="F40" s="312"/>
    </row>
    <row r="41" spans="1:6" ht="15.6" x14ac:dyDescent="0.3">
      <c r="A41" s="9"/>
      <c r="B41" s="219" t="s">
        <v>80</v>
      </c>
      <c r="C41" s="296" t="s">
        <v>259</v>
      </c>
      <c r="D41" s="308">
        <f>'2'!D41</f>
        <v>2316273</v>
      </c>
      <c r="E41" s="308">
        <f>'2'!E41</f>
        <v>2316273</v>
      </c>
      <c r="F41" s="312">
        <v>2316273</v>
      </c>
    </row>
    <row r="42" spans="1:6" ht="15.6" x14ac:dyDescent="0.3">
      <c r="A42" s="9" t="s">
        <v>46</v>
      </c>
      <c r="B42" s="345" t="s">
        <v>145</v>
      </c>
      <c r="C42" s="345"/>
      <c r="D42" s="308">
        <f>'2'!D42</f>
        <v>0</v>
      </c>
      <c r="E42" s="308">
        <f>'2'!E42</f>
        <v>0</v>
      </c>
      <c r="F42" s="312">
        <f>SUM(F43:F46)</f>
        <v>0</v>
      </c>
    </row>
    <row r="43" spans="1:6" ht="15.6" x14ac:dyDescent="0.3">
      <c r="A43" s="9"/>
      <c r="B43" s="219" t="s">
        <v>82</v>
      </c>
      <c r="C43" s="296" t="s">
        <v>86</v>
      </c>
      <c r="D43" s="308">
        <f>'2'!D43</f>
        <v>0</v>
      </c>
      <c r="E43" s="308">
        <f>'2'!E43</f>
        <v>0</v>
      </c>
      <c r="F43" s="312"/>
    </row>
    <row r="44" spans="1:6" ht="15.6" x14ac:dyDescent="0.3">
      <c r="A44" s="9"/>
      <c r="B44" s="219" t="s">
        <v>83</v>
      </c>
      <c r="C44" s="296" t="s">
        <v>87</v>
      </c>
      <c r="D44" s="308">
        <f>'2'!D44</f>
        <v>0</v>
      </c>
      <c r="E44" s="308">
        <f>'2'!E44</f>
        <v>0</v>
      </c>
      <c r="F44" s="312"/>
    </row>
    <row r="45" spans="1:6" ht="15.6" x14ac:dyDescent="0.3">
      <c r="A45" s="9"/>
      <c r="B45" s="219" t="s">
        <v>84</v>
      </c>
      <c r="C45" s="296" t="s">
        <v>269</v>
      </c>
      <c r="D45" s="308">
        <f>'2'!D45</f>
        <v>0</v>
      </c>
      <c r="E45" s="308">
        <f>'2'!E45</f>
        <v>0</v>
      </c>
      <c r="F45" s="312"/>
    </row>
    <row r="46" spans="1:6" ht="15.6" x14ac:dyDescent="0.3">
      <c r="A46" s="9"/>
      <c r="B46" s="219" t="s">
        <v>85</v>
      </c>
      <c r="C46" s="296" t="s">
        <v>89</v>
      </c>
      <c r="D46" s="308">
        <f>'2'!D46</f>
        <v>0</v>
      </c>
      <c r="E46" s="308">
        <f>'2'!E46</f>
        <v>0</v>
      </c>
      <c r="F46" s="311">
        <f>SUM(D46:D46)</f>
        <v>0</v>
      </c>
    </row>
    <row r="47" spans="1:6" ht="15.6" x14ac:dyDescent="0.3">
      <c r="A47" s="220" t="s">
        <v>194</v>
      </c>
      <c r="B47" s="402" t="s">
        <v>90</v>
      </c>
      <c r="C47" s="402"/>
      <c r="D47" s="310">
        <f>+D33+D34+D38+D42</f>
        <v>39251417</v>
      </c>
      <c r="E47" s="310">
        <f>+E33+E34+E38+E42</f>
        <v>39251417</v>
      </c>
      <c r="F47" s="312">
        <f>+F33+F34+F38+F42</f>
        <v>39251417</v>
      </c>
    </row>
    <row r="48" spans="1:6" ht="15.6" x14ac:dyDescent="0.3">
      <c r="A48" s="9" t="s">
        <v>48</v>
      </c>
      <c r="B48" s="345" t="s">
        <v>192</v>
      </c>
      <c r="C48" s="345"/>
      <c r="D48" s="310"/>
      <c r="E48" s="310"/>
      <c r="F48" s="312"/>
    </row>
    <row r="49" spans="1:6" ht="15.6" x14ac:dyDescent="0.3">
      <c r="A49" s="9"/>
      <c r="B49" s="219" t="s">
        <v>91</v>
      </c>
      <c r="C49" s="296" t="s">
        <v>93</v>
      </c>
      <c r="D49" s="310"/>
      <c r="E49" s="310"/>
      <c r="F49" s="312"/>
    </row>
    <row r="50" spans="1:6" ht="15.6" x14ac:dyDescent="0.3">
      <c r="A50" s="9"/>
      <c r="B50" s="219" t="s">
        <v>92</v>
      </c>
      <c r="C50" s="296" t="s">
        <v>1</v>
      </c>
      <c r="D50" s="310"/>
      <c r="E50" s="310"/>
      <c r="F50" s="312"/>
    </row>
    <row r="51" spans="1:6" ht="15.6" x14ac:dyDescent="0.3">
      <c r="A51" s="9" t="s">
        <v>49</v>
      </c>
      <c r="B51" s="345" t="s">
        <v>146</v>
      </c>
      <c r="C51" s="345"/>
      <c r="D51" s="310">
        <f>SUM(D52:D53)</f>
        <v>0</v>
      </c>
      <c r="E51" s="310">
        <f>SUM(E52:E53)</f>
        <v>0</v>
      </c>
      <c r="F51" s="311">
        <f t="shared" ref="F51:F57" si="3">SUM(D51:D51)</f>
        <v>0</v>
      </c>
    </row>
    <row r="52" spans="1:6" ht="15.6" x14ac:dyDescent="0.3">
      <c r="A52" s="9"/>
      <c r="B52" s="219" t="s">
        <v>94</v>
      </c>
      <c r="C52" s="296" t="s">
        <v>96</v>
      </c>
      <c r="D52" s="310"/>
      <c r="E52" s="310"/>
      <c r="F52" s="311">
        <f t="shared" si="3"/>
        <v>0</v>
      </c>
    </row>
    <row r="53" spans="1:6" ht="15.6" x14ac:dyDescent="0.3">
      <c r="A53" s="9"/>
      <c r="B53" s="219" t="s">
        <v>95</v>
      </c>
      <c r="C53" s="296" t="s">
        <v>97</v>
      </c>
      <c r="D53" s="310">
        <v>0</v>
      </c>
      <c r="E53" s="310"/>
      <c r="F53" s="311">
        <f t="shared" si="3"/>
        <v>0</v>
      </c>
    </row>
    <row r="54" spans="1:6" ht="15.6" x14ac:dyDescent="0.3">
      <c r="A54" s="9" t="s">
        <v>50</v>
      </c>
      <c r="B54" s="345" t="s">
        <v>147</v>
      </c>
      <c r="C54" s="345"/>
      <c r="D54" s="310">
        <f>SUM(D55:D57)</f>
        <v>0</v>
      </c>
      <c r="E54" s="310">
        <f>SUM(E55:E57)</f>
        <v>0</v>
      </c>
      <c r="F54" s="311">
        <f>SUM(F55:F57)</f>
        <v>0</v>
      </c>
    </row>
    <row r="55" spans="1:6" ht="15.6" x14ac:dyDescent="0.3">
      <c r="A55" s="9"/>
      <c r="B55" s="219" t="s">
        <v>98</v>
      </c>
      <c r="C55" s="296" t="s">
        <v>101</v>
      </c>
      <c r="D55" s="310">
        <v>0</v>
      </c>
      <c r="E55" s="310"/>
      <c r="F55" s="311"/>
    </row>
    <row r="56" spans="1:6" ht="15.6" x14ac:dyDescent="0.3">
      <c r="A56" s="9"/>
      <c r="B56" s="219" t="s">
        <v>99</v>
      </c>
      <c r="C56" s="296" t="s">
        <v>2</v>
      </c>
      <c r="D56" s="310"/>
      <c r="E56" s="310"/>
      <c r="F56" s="311">
        <f t="shared" si="3"/>
        <v>0</v>
      </c>
    </row>
    <row r="57" spans="1:6" ht="15.6" x14ac:dyDescent="0.3">
      <c r="A57" s="9"/>
      <c r="B57" s="219" t="s">
        <v>100</v>
      </c>
      <c r="C57" s="296" t="s">
        <v>102</v>
      </c>
      <c r="D57" s="310"/>
      <c r="E57" s="310"/>
      <c r="F57" s="311">
        <f t="shared" si="3"/>
        <v>0</v>
      </c>
    </row>
    <row r="58" spans="1:6" ht="15.6" x14ac:dyDescent="0.3">
      <c r="A58" s="220" t="s">
        <v>195</v>
      </c>
      <c r="B58" s="402" t="s">
        <v>215</v>
      </c>
      <c r="C58" s="402"/>
      <c r="D58" s="310">
        <f>+D48+D51+D54</f>
        <v>0</v>
      </c>
      <c r="E58" s="310">
        <f>+E48+E51+E54</f>
        <v>0</v>
      </c>
      <c r="F58" s="312">
        <f>+F48+F51+F54</f>
        <v>0</v>
      </c>
    </row>
    <row r="59" spans="1:6" ht="15.6" x14ac:dyDescent="0.3">
      <c r="A59" s="220" t="s">
        <v>196</v>
      </c>
      <c r="B59" s="402" t="s">
        <v>148</v>
      </c>
      <c r="C59" s="402"/>
      <c r="D59" s="313"/>
      <c r="E59" s="313"/>
      <c r="F59" s="314"/>
    </row>
    <row r="60" spans="1:6" ht="15.6" x14ac:dyDescent="0.3">
      <c r="A60" s="220" t="s">
        <v>182</v>
      </c>
      <c r="B60" s="402" t="s">
        <v>22</v>
      </c>
      <c r="C60" s="402"/>
      <c r="D60" s="313"/>
      <c r="E60" s="313"/>
      <c r="F60" s="314"/>
    </row>
    <row r="61" spans="1:6" ht="17.399999999999999" x14ac:dyDescent="0.3">
      <c r="A61" s="151" t="s">
        <v>149</v>
      </c>
      <c r="B61" s="357" t="s">
        <v>150</v>
      </c>
      <c r="C61" s="357"/>
      <c r="D61" s="310">
        <f>+D47+D58+D59+D60</f>
        <v>39251417</v>
      </c>
      <c r="E61" s="310">
        <f>+E47+E58+E59+E60</f>
        <v>39251417</v>
      </c>
      <c r="F61" s="312">
        <f>+F47+F58+F59+F60</f>
        <v>39251417</v>
      </c>
    </row>
    <row r="62" spans="1:6" ht="17.399999999999999" x14ac:dyDescent="0.3">
      <c r="A62" s="151"/>
      <c r="B62" s="357" t="s">
        <v>151</v>
      </c>
      <c r="C62" s="357"/>
      <c r="D62" s="286">
        <f>+D30-D61</f>
        <v>0</v>
      </c>
      <c r="E62" s="286">
        <f>+E30-E61</f>
        <v>0</v>
      </c>
      <c r="F62" s="315">
        <f>+F30-F61</f>
        <v>0</v>
      </c>
    </row>
    <row r="63" spans="1:6" ht="17.399999999999999" x14ac:dyDescent="0.3">
      <c r="A63" s="151"/>
      <c r="B63" s="402" t="s">
        <v>270</v>
      </c>
      <c r="C63" s="402"/>
      <c r="D63" s="289"/>
      <c r="E63" s="289"/>
      <c r="F63" s="307"/>
    </row>
    <row r="64" spans="1:6" ht="15.6" x14ac:dyDescent="0.3">
      <c r="A64" s="220" t="s">
        <v>183</v>
      </c>
      <c r="B64" s="402" t="s">
        <v>152</v>
      </c>
      <c r="C64" s="402"/>
      <c r="D64" s="286">
        <f>'2'!D63</f>
        <v>15952765</v>
      </c>
      <c r="E64" s="286">
        <f>'2'!E63</f>
        <v>15952765</v>
      </c>
      <c r="F64" s="315">
        <v>15952765</v>
      </c>
    </row>
    <row r="65" spans="1:6" ht="18" x14ac:dyDescent="0.35">
      <c r="A65" s="151"/>
      <c r="B65" s="260" t="s">
        <v>30</v>
      </c>
      <c r="C65" s="296" t="s">
        <v>103</v>
      </c>
      <c r="D65" s="286">
        <f>'2'!D64</f>
        <v>12292672</v>
      </c>
      <c r="E65" s="286">
        <f>'2'!E64</f>
        <v>12292672</v>
      </c>
      <c r="F65" s="316">
        <v>12292672</v>
      </c>
    </row>
    <row r="66" spans="1:6" ht="17.399999999999999" x14ac:dyDescent="0.3">
      <c r="A66" s="151"/>
      <c r="B66" s="260" t="s">
        <v>44</v>
      </c>
      <c r="C66" s="296" t="s">
        <v>104</v>
      </c>
      <c r="D66" s="286">
        <f>'2'!D65</f>
        <v>3660093</v>
      </c>
      <c r="E66" s="286">
        <f>'2'!E65</f>
        <v>3660093</v>
      </c>
      <c r="F66" s="14">
        <v>3660093</v>
      </c>
    </row>
    <row r="67" spans="1:6" ht="17.399999999999999" x14ac:dyDescent="0.3">
      <c r="A67" s="151" t="s">
        <v>153</v>
      </c>
      <c r="B67" s="364" t="s">
        <v>157</v>
      </c>
      <c r="C67" s="364"/>
      <c r="D67" s="289"/>
      <c r="E67" s="289"/>
      <c r="F67" s="307"/>
    </row>
    <row r="68" spans="1:6" ht="17.399999999999999" x14ac:dyDescent="0.3">
      <c r="A68" s="9" t="s">
        <v>184</v>
      </c>
      <c r="B68" s="345" t="s">
        <v>154</v>
      </c>
      <c r="C68" s="345"/>
      <c r="D68" s="289"/>
      <c r="E68" s="289"/>
      <c r="F68" s="12">
        <f t="shared" ref="F68:F79" si="4">SUM(D68:E68)</f>
        <v>0</v>
      </c>
    </row>
    <row r="69" spans="1:6" ht="17.399999999999999" x14ac:dyDescent="0.3">
      <c r="A69" s="9" t="s">
        <v>185</v>
      </c>
      <c r="B69" s="345" t="s">
        <v>155</v>
      </c>
      <c r="C69" s="345"/>
      <c r="D69" s="289">
        <f>SUM(D70:D73)</f>
        <v>0</v>
      </c>
      <c r="E69" s="289"/>
      <c r="F69" s="12">
        <f t="shared" si="4"/>
        <v>0</v>
      </c>
    </row>
    <row r="70" spans="1:6" ht="18" x14ac:dyDescent="0.35">
      <c r="A70" s="9"/>
      <c r="B70" s="219" t="s">
        <v>30</v>
      </c>
      <c r="C70" s="296" t="s">
        <v>105</v>
      </c>
      <c r="D70" s="290"/>
      <c r="E70" s="290"/>
      <c r="F70" s="316">
        <f t="shared" si="4"/>
        <v>0</v>
      </c>
    </row>
    <row r="71" spans="1:6" ht="17.399999999999999" x14ac:dyDescent="0.3">
      <c r="A71" s="9"/>
      <c r="B71" s="219" t="s">
        <v>44</v>
      </c>
      <c r="C71" s="296" t="s">
        <v>106</v>
      </c>
      <c r="D71" s="289"/>
      <c r="E71" s="289"/>
      <c r="F71" s="12">
        <f t="shared" si="4"/>
        <v>0</v>
      </c>
    </row>
    <row r="72" spans="1:6" ht="18" x14ac:dyDescent="0.35">
      <c r="A72" s="9"/>
      <c r="B72" s="219" t="s">
        <v>45</v>
      </c>
      <c r="C72" s="296" t="s">
        <v>229</v>
      </c>
      <c r="D72" s="290"/>
      <c r="E72" s="289"/>
      <c r="F72" s="12"/>
    </row>
    <row r="73" spans="1:6" ht="18" x14ac:dyDescent="0.35">
      <c r="A73" s="9"/>
      <c r="B73" s="219" t="s">
        <v>46</v>
      </c>
      <c r="C73" s="296" t="s">
        <v>230</v>
      </c>
      <c r="D73" s="290"/>
      <c r="E73" s="289"/>
      <c r="F73" s="12"/>
    </row>
    <row r="74" spans="1:6" ht="17.399999999999999" x14ac:dyDescent="0.3">
      <c r="A74" s="151" t="s">
        <v>156</v>
      </c>
      <c r="B74" s="401" t="s">
        <v>158</v>
      </c>
      <c r="C74" s="401"/>
      <c r="D74" s="289">
        <f>+D68+D69</f>
        <v>0</v>
      </c>
      <c r="E74" s="289"/>
      <c r="F74" s="12">
        <f t="shared" si="4"/>
        <v>0</v>
      </c>
    </row>
    <row r="75" spans="1:6" ht="17.399999999999999" x14ac:dyDescent="0.3">
      <c r="A75" s="151" t="s">
        <v>159</v>
      </c>
      <c r="B75" s="357" t="s">
        <v>160</v>
      </c>
      <c r="C75" s="357"/>
      <c r="D75" s="289">
        <f>+D67+D74</f>
        <v>0</v>
      </c>
      <c r="E75" s="289">
        <f>+E67+E74</f>
        <v>0</v>
      </c>
      <c r="F75" s="307">
        <f>+F67+F74</f>
        <v>0</v>
      </c>
    </row>
    <row r="76" spans="1:6" ht="17.399999999999999" x14ac:dyDescent="0.3">
      <c r="A76" s="9" t="s">
        <v>186</v>
      </c>
      <c r="B76" s="345" t="s">
        <v>271</v>
      </c>
      <c r="C76" s="345"/>
      <c r="D76" s="289"/>
      <c r="E76" s="289"/>
      <c r="F76" s="12"/>
    </row>
    <row r="77" spans="1:6" ht="18" x14ac:dyDescent="0.35">
      <c r="A77" s="9" t="s">
        <v>187</v>
      </c>
      <c r="B77" s="345" t="s">
        <v>162</v>
      </c>
      <c r="C77" s="345"/>
      <c r="D77" s="290">
        <f>E77+F77</f>
        <v>0</v>
      </c>
      <c r="E77" s="290">
        <f>E78+E79</f>
        <v>0</v>
      </c>
      <c r="F77" s="319">
        <f>F78+F79</f>
        <v>0</v>
      </c>
    </row>
    <row r="78" spans="1:6" ht="18" x14ac:dyDescent="0.35">
      <c r="A78" s="9"/>
      <c r="B78" s="219" t="s">
        <v>30</v>
      </c>
      <c r="C78" s="296" t="s">
        <v>226</v>
      </c>
      <c r="D78" s="290"/>
      <c r="E78" s="290"/>
      <c r="F78" s="316">
        <f t="shared" si="4"/>
        <v>0</v>
      </c>
    </row>
    <row r="79" spans="1:6" ht="18" x14ac:dyDescent="0.35">
      <c r="A79" s="9"/>
      <c r="B79" s="219" t="s">
        <v>44</v>
      </c>
      <c r="C79" s="296" t="s">
        <v>225</v>
      </c>
      <c r="D79" s="290"/>
      <c r="E79" s="290"/>
      <c r="F79" s="316">
        <f t="shared" si="4"/>
        <v>0</v>
      </c>
    </row>
    <row r="80" spans="1:6" ht="18" x14ac:dyDescent="0.35">
      <c r="A80" s="9" t="s">
        <v>257</v>
      </c>
      <c r="B80" s="345" t="s">
        <v>272</v>
      </c>
      <c r="C80" s="501"/>
      <c r="D80" s="290"/>
      <c r="E80" s="290"/>
      <c r="F80" s="319"/>
    </row>
    <row r="81" spans="1:6" ht="17.399999999999999" x14ac:dyDescent="0.3">
      <c r="A81" s="151" t="s">
        <v>163</v>
      </c>
      <c r="B81" s="357" t="s">
        <v>164</v>
      </c>
      <c r="C81" s="357"/>
      <c r="D81" s="289"/>
      <c r="E81" s="289"/>
      <c r="F81" s="307"/>
    </row>
    <row r="82" spans="1:6" ht="17.399999999999999" x14ac:dyDescent="0.3">
      <c r="A82" s="151" t="s">
        <v>204</v>
      </c>
      <c r="B82" s="357" t="s">
        <v>206</v>
      </c>
      <c r="C82" s="357"/>
      <c r="D82" s="323">
        <f>+D30+D81</f>
        <v>39251417</v>
      </c>
      <c r="E82" s="323">
        <f>+E30+E81</f>
        <v>39251417</v>
      </c>
      <c r="F82" s="324">
        <f>+F30+F81</f>
        <v>39251417</v>
      </c>
    </row>
    <row r="83" spans="1:6" ht="18" thickBot="1" x14ac:dyDescent="0.35">
      <c r="A83" s="169" t="s">
        <v>205</v>
      </c>
      <c r="B83" s="170" t="s">
        <v>207</v>
      </c>
      <c r="C83" s="170"/>
      <c r="D83" s="325">
        <f>+D61+D75+D63</f>
        <v>39251417</v>
      </c>
      <c r="E83" s="325">
        <f t="shared" ref="E83:F83" si="5">+E61+E75+E63</f>
        <v>39251417</v>
      </c>
      <c r="F83" s="326">
        <f t="shared" si="5"/>
        <v>39251417</v>
      </c>
    </row>
    <row r="84" spans="1:6" ht="15.6" x14ac:dyDescent="0.25">
      <c r="A84" s="2"/>
      <c r="B84" s="15"/>
      <c r="C84" s="15"/>
      <c r="D84" s="16"/>
      <c r="E84" s="16"/>
      <c r="F84" s="16"/>
    </row>
    <row r="85" spans="1:6" ht="15.6" x14ac:dyDescent="0.25">
      <c r="A85" s="2"/>
      <c r="B85" s="15"/>
      <c r="C85" s="15"/>
      <c r="D85" s="175">
        <f>+D83-D82</f>
        <v>0</v>
      </c>
      <c r="E85" s="175">
        <f>+E83-E82</f>
        <v>0</v>
      </c>
      <c r="F85" s="175">
        <f>+F83-F82</f>
        <v>0</v>
      </c>
    </row>
  </sheetData>
  <mergeCells count="59">
    <mergeCell ref="B13:C13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  <mergeCell ref="D8:F8"/>
    <mergeCell ref="B9:C9"/>
    <mergeCell ref="B10:C10"/>
    <mergeCell ref="B11:C11"/>
    <mergeCell ref="B12:C12"/>
    <mergeCell ref="B26:C26"/>
    <mergeCell ref="B14:C14"/>
    <mergeCell ref="B15:C15"/>
    <mergeCell ref="B16:C16"/>
    <mergeCell ref="B17:C17"/>
    <mergeCell ref="B18:C18"/>
    <mergeCell ref="B19:C19"/>
    <mergeCell ref="B20:C20"/>
    <mergeCell ref="B21:C21"/>
    <mergeCell ref="B23:C23"/>
    <mergeCell ref="B24:C24"/>
    <mergeCell ref="B25:C25"/>
    <mergeCell ref="B48:C48"/>
    <mergeCell ref="B27:C27"/>
    <mergeCell ref="B28:C28"/>
    <mergeCell ref="B29:C29"/>
    <mergeCell ref="B30:C30"/>
    <mergeCell ref="B31:C31"/>
    <mergeCell ref="B32:C32"/>
    <mergeCell ref="B33:C33"/>
    <mergeCell ref="B34:C34"/>
    <mergeCell ref="B38:C38"/>
    <mergeCell ref="B42:C42"/>
    <mergeCell ref="B47:C47"/>
    <mergeCell ref="B69:C69"/>
    <mergeCell ref="B51:C51"/>
    <mergeCell ref="B54:C54"/>
    <mergeCell ref="B58:C58"/>
    <mergeCell ref="B59:C59"/>
    <mergeCell ref="B60:C60"/>
    <mergeCell ref="B61:C61"/>
    <mergeCell ref="B62:C62"/>
    <mergeCell ref="B63:C63"/>
    <mergeCell ref="B64:C64"/>
    <mergeCell ref="B67:C67"/>
    <mergeCell ref="B68:C68"/>
    <mergeCell ref="B82:C82"/>
    <mergeCell ref="B74:C74"/>
    <mergeCell ref="B75:C75"/>
    <mergeCell ref="B76:C76"/>
    <mergeCell ref="B77:C77"/>
    <mergeCell ref="B80:C80"/>
    <mergeCell ref="B81:C81"/>
  </mergeCells>
  <pageMargins left="0.19685039370078741" right="0.15748031496062992" top="0.15748031496062992" bottom="0.15748031496062992" header="0.15748031496062992" footer="0.19685039370078741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0"/>
  <sheetViews>
    <sheetView topLeftCell="A7" zoomScale="75" zoomScaleNormal="75" zoomScaleSheetLayoutView="75" workbookViewId="0">
      <selection activeCell="J22" sqref="J22"/>
    </sheetView>
  </sheetViews>
  <sheetFormatPr defaultRowHeight="13.2" x14ac:dyDescent="0.25"/>
  <cols>
    <col min="1" max="1" width="3.44140625" customWidth="1"/>
    <col min="2" max="2" width="6.109375" customWidth="1"/>
    <col min="3" max="3" width="65" customWidth="1"/>
    <col min="4" max="5" width="16.88671875" customWidth="1"/>
    <col min="6" max="6" width="3.109375" customWidth="1"/>
    <col min="7" max="7" width="46.6640625" customWidth="1"/>
    <col min="8" max="8" width="24" customWidth="1"/>
    <col min="9" max="9" width="17.33203125" customWidth="1"/>
    <col min="10" max="10" width="17.6640625" bestFit="1" customWidth="1"/>
  </cols>
  <sheetData>
    <row r="1" spans="1:10" ht="17.399999999999999" x14ac:dyDescent="0.3">
      <c r="B1" s="381" t="s">
        <v>278</v>
      </c>
      <c r="C1" s="381"/>
      <c r="D1" s="381"/>
      <c r="E1" s="381"/>
      <c r="F1" s="381"/>
      <c r="G1" s="381"/>
      <c r="H1" s="381"/>
      <c r="I1" s="381"/>
    </row>
    <row r="2" spans="1:10" ht="15.6" x14ac:dyDescent="0.3">
      <c r="B2" s="382" t="s">
        <v>242</v>
      </c>
      <c r="C2" s="382"/>
      <c r="D2" s="382"/>
      <c r="E2" s="382"/>
      <c r="F2" s="382"/>
      <c r="G2" s="382"/>
      <c r="H2" s="382"/>
      <c r="I2" s="382"/>
    </row>
    <row r="3" spans="1:10" ht="15.6" x14ac:dyDescent="0.3">
      <c r="B3" s="382" t="s">
        <v>221</v>
      </c>
      <c r="C3" s="382"/>
      <c r="D3" s="382"/>
      <c r="E3" s="382"/>
      <c r="F3" s="382"/>
      <c r="G3" s="382"/>
      <c r="H3" s="382"/>
      <c r="I3" s="382"/>
    </row>
    <row r="4" spans="1:10" ht="15.6" x14ac:dyDescent="0.3">
      <c r="B4" s="383" t="s">
        <v>236</v>
      </c>
      <c r="C4" s="383"/>
      <c r="D4" s="383"/>
      <c r="E4" s="383"/>
      <c r="F4" s="383"/>
      <c r="G4" s="383"/>
      <c r="H4" s="383"/>
      <c r="I4" s="383"/>
    </row>
    <row r="5" spans="1:10" ht="16.2" thickBot="1" x14ac:dyDescent="0.35">
      <c r="A5" s="166"/>
      <c r="B5" s="168"/>
      <c r="C5" s="168"/>
      <c r="D5" s="168"/>
      <c r="E5" s="330"/>
      <c r="F5" s="168"/>
      <c r="G5" s="168"/>
      <c r="H5" s="168"/>
      <c r="I5" s="168"/>
    </row>
    <row r="6" spans="1:10" ht="27.6" x14ac:dyDescent="0.25">
      <c r="A6" s="167"/>
      <c r="B6" s="384" t="s">
        <v>201</v>
      </c>
      <c r="C6" s="387" t="s">
        <v>188</v>
      </c>
      <c r="D6" s="193" t="s">
        <v>37</v>
      </c>
      <c r="E6" s="331"/>
      <c r="F6" s="193"/>
      <c r="G6" s="386" t="s">
        <v>188</v>
      </c>
      <c r="H6" s="386"/>
      <c r="I6" s="342" t="s">
        <v>37</v>
      </c>
      <c r="J6" s="342" t="s">
        <v>37</v>
      </c>
    </row>
    <row r="7" spans="1:10" ht="13.8" x14ac:dyDescent="0.25">
      <c r="A7" s="161"/>
      <c r="B7" s="385"/>
      <c r="C7" s="388"/>
      <c r="D7" s="182"/>
      <c r="E7" s="332"/>
      <c r="F7" s="182"/>
      <c r="G7" s="378"/>
      <c r="H7" s="378"/>
      <c r="I7" s="343"/>
      <c r="J7" s="343"/>
    </row>
    <row r="8" spans="1:10" ht="12.75" customHeight="1" x14ac:dyDescent="0.25">
      <c r="A8" s="161"/>
      <c r="B8" s="385"/>
      <c r="C8" s="389"/>
      <c r="D8" s="182"/>
      <c r="E8" s="332"/>
      <c r="F8" s="182"/>
      <c r="G8" s="378"/>
      <c r="H8" s="378"/>
      <c r="I8" s="174"/>
      <c r="J8" s="333"/>
    </row>
    <row r="9" spans="1:10" ht="15.6" x14ac:dyDescent="0.3">
      <c r="A9" s="161"/>
      <c r="B9" s="348" t="s">
        <v>203</v>
      </c>
      <c r="C9" s="348"/>
      <c r="D9" s="184"/>
      <c r="E9" s="184"/>
      <c r="F9" s="182"/>
      <c r="G9" s="378" t="s">
        <v>202</v>
      </c>
      <c r="H9" s="378"/>
      <c r="I9" s="190"/>
      <c r="J9" s="190"/>
    </row>
    <row r="10" spans="1:10" ht="15.6" x14ac:dyDescent="0.3">
      <c r="A10" s="161" t="s">
        <v>30</v>
      </c>
      <c r="B10" s="345" t="s">
        <v>231</v>
      </c>
      <c r="C10" s="345"/>
      <c r="D10" s="184">
        <f>+'2'!D33</f>
        <v>2220000</v>
      </c>
      <c r="E10" s="184">
        <f>+'2'!E33</f>
        <v>2220000</v>
      </c>
      <c r="F10" s="185" t="s">
        <v>30</v>
      </c>
      <c r="G10" s="376" t="s">
        <v>189</v>
      </c>
      <c r="H10" s="376"/>
      <c r="I10" s="14">
        <f>+'2'!D10</f>
        <v>10270629</v>
      </c>
      <c r="J10" s="14">
        <f>+'2'!G10</f>
        <v>10550507</v>
      </c>
    </row>
    <row r="11" spans="1:10" ht="15.6" x14ac:dyDescent="0.3">
      <c r="A11" s="161" t="s">
        <v>44</v>
      </c>
      <c r="B11" s="345" t="s">
        <v>199</v>
      </c>
      <c r="C11" s="345"/>
      <c r="D11" s="184">
        <f>+'2'!D34</f>
        <v>12738329</v>
      </c>
      <c r="E11" s="184">
        <f>+'2'!E34</f>
        <v>12738329</v>
      </c>
      <c r="F11" s="185" t="s">
        <v>44</v>
      </c>
      <c r="G11" s="376" t="s">
        <v>197</v>
      </c>
      <c r="H11" s="376"/>
      <c r="I11" s="14">
        <f>+'2'!D11</f>
        <v>2214778</v>
      </c>
      <c r="J11" s="14">
        <f>+'2'!G11</f>
        <v>2279601</v>
      </c>
    </row>
    <row r="12" spans="1:10" ht="15.6" x14ac:dyDescent="0.3">
      <c r="A12" s="161" t="s">
        <v>45</v>
      </c>
      <c r="B12" s="345" t="s">
        <v>144</v>
      </c>
      <c r="C12" s="345"/>
      <c r="D12" s="184">
        <f>+'2'!D38</f>
        <v>24293088</v>
      </c>
      <c r="E12" s="184">
        <f>+'2'!G38</f>
        <v>24325833</v>
      </c>
      <c r="F12" s="185" t="s">
        <v>45</v>
      </c>
      <c r="G12" s="376" t="s">
        <v>198</v>
      </c>
      <c r="H12" s="376"/>
      <c r="I12" s="14">
        <f>+'2'!D12</f>
        <v>15183244</v>
      </c>
      <c r="J12" s="14">
        <f>+'2'!G12</f>
        <v>15900264</v>
      </c>
    </row>
    <row r="13" spans="1:10" ht="15.6" x14ac:dyDescent="0.3">
      <c r="A13" s="161" t="s">
        <v>46</v>
      </c>
      <c r="B13" s="345" t="s">
        <v>145</v>
      </c>
      <c r="C13" s="345"/>
      <c r="D13" s="184">
        <f>+'2'!D42</f>
        <v>0</v>
      </c>
      <c r="E13" s="184">
        <f>'2'!G42</f>
        <v>124749</v>
      </c>
      <c r="F13" s="185" t="s">
        <v>46</v>
      </c>
      <c r="G13" s="379" t="s">
        <v>175</v>
      </c>
      <c r="H13" s="380"/>
      <c r="I13" s="14">
        <f>SUM(I14:I17)</f>
        <v>3193183</v>
      </c>
      <c r="J13" s="14">
        <f>SUM(J14:J17)</f>
        <v>3193183</v>
      </c>
    </row>
    <row r="14" spans="1:10" ht="15.6" x14ac:dyDescent="0.3">
      <c r="A14" s="194"/>
      <c r="B14" s="346"/>
      <c r="C14" s="346"/>
      <c r="D14" s="19"/>
      <c r="E14" s="19"/>
      <c r="F14" s="185" t="s">
        <v>166</v>
      </c>
      <c r="G14" s="369" t="s">
        <v>169</v>
      </c>
      <c r="H14" s="370"/>
      <c r="I14" s="14">
        <f>'2'!D15</f>
        <v>943900</v>
      </c>
      <c r="J14" s="14">
        <f>'2'!G15</f>
        <v>943900</v>
      </c>
    </row>
    <row r="15" spans="1:10" ht="15.6" x14ac:dyDescent="0.3">
      <c r="A15" s="194"/>
      <c r="B15" s="346"/>
      <c r="C15" s="346"/>
      <c r="D15" s="19"/>
      <c r="E15" s="19"/>
      <c r="F15" s="185" t="s">
        <v>167</v>
      </c>
      <c r="G15" s="369" t="s">
        <v>170</v>
      </c>
      <c r="H15" s="370"/>
      <c r="I15" s="14"/>
      <c r="J15" s="14"/>
    </row>
    <row r="16" spans="1:10" ht="15.6" x14ac:dyDescent="0.3">
      <c r="A16" s="194"/>
      <c r="B16" s="346"/>
      <c r="C16" s="346"/>
      <c r="D16" s="19"/>
      <c r="E16" s="19"/>
      <c r="F16" s="185" t="s">
        <v>168</v>
      </c>
      <c r="G16" s="368" t="s">
        <v>171</v>
      </c>
      <c r="H16" s="368"/>
      <c r="I16" s="14">
        <f>'2'!D18</f>
        <v>2249283</v>
      </c>
      <c r="J16" s="14">
        <f>'2'!E18</f>
        <v>2249283</v>
      </c>
    </row>
    <row r="17" spans="1:10" ht="16.2" x14ac:dyDescent="0.3">
      <c r="A17" s="196"/>
      <c r="B17" s="349"/>
      <c r="C17" s="349"/>
      <c r="D17" s="197"/>
      <c r="E17" s="197"/>
      <c r="F17" s="198" t="s">
        <v>73</v>
      </c>
      <c r="G17" s="371" t="s">
        <v>176</v>
      </c>
      <c r="H17" s="372"/>
      <c r="I17" s="199">
        <f>+'2'!D17</f>
        <v>0</v>
      </c>
      <c r="J17" s="199">
        <f>+'2'!E17</f>
        <v>0</v>
      </c>
    </row>
    <row r="18" spans="1:10" ht="15.6" x14ac:dyDescent="0.3">
      <c r="A18" s="212"/>
      <c r="B18" s="213"/>
      <c r="C18" s="213"/>
      <c r="D18" s="214"/>
      <c r="E18" s="214"/>
      <c r="F18" s="215" t="s">
        <v>48</v>
      </c>
      <c r="G18" s="368"/>
      <c r="H18" s="368"/>
      <c r="I18" s="199"/>
      <c r="J18" s="199"/>
    </row>
    <row r="19" spans="1:10" ht="16.5" customHeight="1" thickBot="1" x14ac:dyDescent="0.35">
      <c r="A19" s="212"/>
      <c r="B19" s="213"/>
      <c r="C19" s="213"/>
      <c r="D19" s="214"/>
      <c r="E19" s="214"/>
      <c r="F19" s="266"/>
      <c r="G19" s="366" t="s">
        <v>232</v>
      </c>
      <c r="H19" s="367"/>
      <c r="I19" s="267">
        <f>'2'!D21+'2'!D20</f>
        <v>19398185</v>
      </c>
      <c r="J19" s="267">
        <f>'2'!G21+'2'!G20</f>
        <v>17939258</v>
      </c>
    </row>
    <row r="20" spans="1:10" s="181" customFormat="1" ht="14.4" thickBot="1" x14ac:dyDescent="0.3">
      <c r="A20" s="203" t="s">
        <v>173</v>
      </c>
      <c r="B20" s="350" t="s">
        <v>214</v>
      </c>
      <c r="C20" s="350"/>
      <c r="D20" s="204">
        <f>SUM(D10:D18)</f>
        <v>39251417</v>
      </c>
      <c r="E20" s="204">
        <f>SUM(E10:E18)</f>
        <v>39408911</v>
      </c>
      <c r="F20" s="205" t="s">
        <v>173</v>
      </c>
      <c r="G20" s="206" t="s">
        <v>165</v>
      </c>
      <c r="H20" s="207"/>
      <c r="I20" s="208">
        <f>+I10+I11+I12+I13+I19</f>
        <v>50260019</v>
      </c>
      <c r="J20" s="208">
        <f>+J10+J11+J12+J13+J19</f>
        <v>49862813</v>
      </c>
    </row>
    <row r="21" spans="1:10" s="181" customFormat="1" ht="13.8" x14ac:dyDescent="0.25">
      <c r="A21" s="227" t="s">
        <v>194</v>
      </c>
      <c r="B21" s="352" t="s">
        <v>108</v>
      </c>
      <c r="C21" s="353"/>
      <c r="D21" s="222">
        <f>+I20-D20</f>
        <v>11008602</v>
      </c>
      <c r="E21" s="222">
        <f>+J20-E20</f>
        <v>10453902</v>
      </c>
      <c r="F21" s="223"/>
      <c r="G21" s="224"/>
      <c r="H21" s="225"/>
      <c r="I21" s="226"/>
      <c r="J21" s="226"/>
    </row>
    <row r="22" spans="1:10" ht="15.6" x14ac:dyDescent="0.3">
      <c r="A22" s="159" t="s">
        <v>48</v>
      </c>
      <c r="B22" s="347" t="s">
        <v>192</v>
      </c>
      <c r="C22" s="347"/>
      <c r="D22" s="200">
        <f>+'2'!D48</f>
        <v>0</v>
      </c>
      <c r="E22" s="200">
        <f>+'2'!G48</f>
        <v>220000</v>
      </c>
      <c r="F22" s="201" t="s">
        <v>49</v>
      </c>
      <c r="G22" s="375" t="s">
        <v>213</v>
      </c>
      <c r="H22" s="375"/>
      <c r="I22" s="202">
        <f>+'2'!D23</f>
        <v>1500000</v>
      </c>
      <c r="J22" s="202">
        <f>+'2'!G23</f>
        <v>3649951</v>
      </c>
    </row>
    <row r="23" spans="1:10" ht="15.6" x14ac:dyDescent="0.3">
      <c r="A23" s="161" t="s">
        <v>49</v>
      </c>
      <c r="B23" s="345" t="s">
        <v>146</v>
      </c>
      <c r="C23" s="345"/>
      <c r="D23" s="184">
        <f>+'2'!D51</f>
        <v>0</v>
      </c>
      <c r="E23" s="184">
        <f>'2'!G54</f>
        <v>1375251</v>
      </c>
      <c r="F23" s="185" t="s">
        <v>50</v>
      </c>
      <c r="G23" s="376" t="s">
        <v>190</v>
      </c>
      <c r="H23" s="376"/>
      <c r="I23" s="14">
        <f>'2'!D24</f>
        <v>2565090</v>
      </c>
      <c r="J23" s="14">
        <f>'2'!E24</f>
        <v>2565090</v>
      </c>
    </row>
    <row r="24" spans="1:10" ht="16.2" thickBot="1" x14ac:dyDescent="0.35">
      <c r="A24" s="160" t="s">
        <v>50</v>
      </c>
      <c r="B24" s="354" t="s">
        <v>147</v>
      </c>
      <c r="C24" s="354"/>
      <c r="D24" s="209">
        <f>+'2'!D54</f>
        <v>0</v>
      </c>
      <c r="E24" s="209">
        <f>+'2'!E54</f>
        <v>0</v>
      </c>
      <c r="F24" s="198" t="s">
        <v>52</v>
      </c>
      <c r="G24" s="377" t="s">
        <v>172</v>
      </c>
      <c r="H24" s="377"/>
      <c r="I24" s="199"/>
      <c r="J24" s="199"/>
    </row>
    <row r="25" spans="1:10" s="181" customFormat="1" ht="14.4" thickBot="1" x14ac:dyDescent="0.3">
      <c r="A25" s="203" t="s">
        <v>149</v>
      </c>
      <c r="B25" s="350" t="s">
        <v>215</v>
      </c>
      <c r="C25" s="350"/>
      <c r="D25" s="204">
        <f>SUM(D22:D24)</f>
        <v>0</v>
      </c>
      <c r="E25" s="204">
        <f>SUM(E22:E24)</f>
        <v>1595251</v>
      </c>
      <c r="F25" s="205" t="s">
        <v>149</v>
      </c>
      <c r="G25" s="358" t="s">
        <v>218</v>
      </c>
      <c r="H25" s="358"/>
      <c r="I25" s="210">
        <f>SUM(I22:I24)</f>
        <v>4065090</v>
      </c>
      <c r="J25" s="210">
        <f>SUM(J22:J24)</f>
        <v>6215041</v>
      </c>
    </row>
    <row r="26" spans="1:10" s="181" customFormat="1" ht="13.8" x14ac:dyDescent="0.25">
      <c r="A26" s="227" t="s">
        <v>195</v>
      </c>
      <c r="B26" s="352" t="s">
        <v>220</v>
      </c>
      <c r="C26" s="353"/>
      <c r="D26" s="222">
        <f>+I25-D25</f>
        <v>4065090</v>
      </c>
      <c r="E26" s="222">
        <f>+J25-E25</f>
        <v>4619790</v>
      </c>
      <c r="F26" s="223"/>
      <c r="G26" s="228"/>
      <c r="H26" s="228"/>
      <c r="I26" s="229"/>
      <c r="J26" s="229"/>
    </row>
    <row r="27" spans="1:10" ht="15.6" x14ac:dyDescent="0.3">
      <c r="A27" s="159" t="s">
        <v>52</v>
      </c>
      <c r="B27" s="347" t="s">
        <v>148</v>
      </c>
      <c r="C27" s="347"/>
      <c r="D27" s="200"/>
      <c r="E27" s="200"/>
      <c r="F27" s="211"/>
      <c r="G27" s="355"/>
      <c r="H27" s="355"/>
      <c r="I27" s="195"/>
      <c r="J27" s="195"/>
    </row>
    <row r="28" spans="1:10" ht="15.6" x14ac:dyDescent="0.3">
      <c r="A28" s="161" t="s">
        <v>53</v>
      </c>
      <c r="B28" s="345" t="s">
        <v>152</v>
      </c>
      <c r="C28" s="345"/>
      <c r="D28" s="184"/>
      <c r="E28" s="184"/>
      <c r="F28" s="189"/>
      <c r="G28" s="356"/>
      <c r="H28" s="356"/>
      <c r="I28" s="195"/>
      <c r="J28" s="195"/>
    </row>
    <row r="29" spans="1:10" ht="15.6" x14ac:dyDescent="0.3">
      <c r="A29" s="161" t="s">
        <v>31</v>
      </c>
      <c r="B29" s="345" t="s">
        <v>154</v>
      </c>
      <c r="C29" s="345"/>
      <c r="D29" s="184"/>
      <c r="E29" s="184"/>
      <c r="F29" s="211"/>
      <c r="G29" s="355"/>
      <c r="H29" s="355"/>
      <c r="I29" s="195"/>
      <c r="J29" s="195"/>
    </row>
    <row r="30" spans="1:10" ht="15.6" x14ac:dyDescent="0.3">
      <c r="A30" s="161" t="s">
        <v>55</v>
      </c>
      <c r="B30" s="345" t="s">
        <v>155</v>
      </c>
      <c r="C30" s="345"/>
      <c r="D30" s="184"/>
      <c r="E30" s="184"/>
      <c r="F30" s="211"/>
      <c r="G30" s="360"/>
      <c r="H30" s="361"/>
      <c r="I30" s="195"/>
      <c r="J30" s="195"/>
    </row>
    <row r="31" spans="1:10" ht="15.6" x14ac:dyDescent="0.3">
      <c r="A31" s="191" t="s">
        <v>153</v>
      </c>
      <c r="B31" s="344" t="s">
        <v>216</v>
      </c>
      <c r="C31" s="344"/>
      <c r="D31" s="186">
        <f>+'2'!D66</f>
        <v>15952765</v>
      </c>
      <c r="E31" s="186">
        <f>+'2'!E66</f>
        <v>15952765</v>
      </c>
      <c r="F31" s="183" t="s">
        <v>156</v>
      </c>
      <c r="G31" s="373" t="s">
        <v>29</v>
      </c>
      <c r="H31" s="374"/>
      <c r="I31" s="17">
        <f>'2'!D81</f>
        <v>879073</v>
      </c>
      <c r="J31" s="17">
        <f>'2'!E81</f>
        <v>879073</v>
      </c>
    </row>
    <row r="32" spans="1:10" ht="17.399999999999999" x14ac:dyDescent="0.3">
      <c r="A32" s="161"/>
      <c r="B32" s="345"/>
      <c r="C32" s="345"/>
      <c r="D32" s="188"/>
      <c r="E32" s="188"/>
      <c r="F32" s="189"/>
      <c r="G32" s="363"/>
      <c r="H32" s="363"/>
      <c r="I32" s="20"/>
      <c r="J32" s="20"/>
    </row>
    <row r="33" spans="1:10" ht="17.399999999999999" x14ac:dyDescent="0.3">
      <c r="A33" s="191" t="s">
        <v>156</v>
      </c>
      <c r="B33" s="357" t="s">
        <v>217</v>
      </c>
      <c r="C33" s="357"/>
      <c r="D33" s="188">
        <f>+D20+D25+D31</f>
        <v>55204182</v>
      </c>
      <c r="E33" s="188">
        <f>+E20+E25+E31</f>
        <v>56956927</v>
      </c>
      <c r="F33" s="187" t="s">
        <v>159</v>
      </c>
      <c r="G33" s="364" t="s">
        <v>219</v>
      </c>
      <c r="H33" s="364"/>
      <c r="I33" s="12">
        <f>+I20+I25+I29+I31+I27</f>
        <v>55204182</v>
      </c>
      <c r="J33" s="12">
        <f>+J20+J25+J29+J31+J27</f>
        <v>56956927</v>
      </c>
    </row>
    <row r="34" spans="1:10" ht="18" thickBot="1" x14ac:dyDescent="0.35">
      <c r="A34" s="162"/>
      <c r="B34" s="359" t="s">
        <v>143</v>
      </c>
      <c r="C34" s="359"/>
      <c r="D34" s="37">
        <f>+D33-I33</f>
        <v>0</v>
      </c>
      <c r="E34" s="37">
        <f>+E33-J33</f>
        <v>0</v>
      </c>
      <c r="F34" s="171"/>
      <c r="G34" s="365"/>
      <c r="H34" s="365"/>
      <c r="I34" s="192"/>
      <c r="J34" s="192"/>
    </row>
    <row r="35" spans="1:10" ht="15.6" x14ac:dyDescent="0.3">
      <c r="B35" s="176"/>
      <c r="C35" s="176"/>
      <c r="D35" s="176"/>
      <c r="E35" s="176"/>
      <c r="F35" s="176"/>
      <c r="G35" s="362"/>
      <c r="H35" s="362"/>
      <c r="I35" s="177"/>
    </row>
    <row r="36" spans="1:10" ht="15.6" x14ac:dyDescent="0.3">
      <c r="B36" s="176"/>
      <c r="C36" s="176"/>
      <c r="D36" s="216"/>
      <c r="E36" s="216"/>
      <c r="F36" s="176"/>
      <c r="G36" s="362"/>
      <c r="H36" s="362"/>
      <c r="I36" s="177"/>
    </row>
    <row r="37" spans="1:10" ht="15.6" x14ac:dyDescent="0.3">
      <c r="B37" s="176"/>
      <c r="C37" s="176"/>
      <c r="D37" s="176"/>
      <c r="E37" s="176"/>
      <c r="F37" s="176"/>
      <c r="G37" s="362"/>
      <c r="H37" s="362"/>
      <c r="I37" s="177"/>
    </row>
    <row r="38" spans="1:10" ht="15.6" x14ac:dyDescent="0.3">
      <c r="B38" s="176"/>
      <c r="C38" s="176"/>
      <c r="D38" s="176"/>
      <c r="E38" s="176"/>
      <c r="F38" s="176"/>
      <c r="G38" s="362"/>
      <c r="H38" s="362"/>
      <c r="I38" s="177"/>
    </row>
    <row r="39" spans="1:10" ht="15.6" x14ac:dyDescent="0.3">
      <c r="B39" s="176"/>
      <c r="C39" s="176"/>
      <c r="D39" s="176"/>
      <c r="E39" s="176"/>
      <c r="F39" s="176"/>
      <c r="G39" s="362"/>
      <c r="H39" s="362"/>
      <c r="I39" s="177"/>
    </row>
    <row r="40" spans="1:10" ht="15.6" x14ac:dyDescent="0.3">
      <c r="B40" s="176"/>
      <c r="C40" s="176"/>
      <c r="D40" s="176"/>
      <c r="E40" s="176"/>
      <c r="F40" s="176"/>
      <c r="G40" s="362"/>
      <c r="H40" s="362"/>
      <c r="I40" s="177"/>
    </row>
    <row r="41" spans="1:10" ht="15.6" x14ac:dyDescent="0.3">
      <c r="B41" s="176"/>
      <c r="C41" s="176"/>
      <c r="D41" s="176"/>
      <c r="E41" s="176"/>
      <c r="F41" s="176"/>
      <c r="G41" s="362"/>
      <c r="H41" s="362"/>
      <c r="I41" s="177"/>
    </row>
    <row r="42" spans="1:10" ht="15.6" x14ac:dyDescent="0.3">
      <c r="B42" s="176"/>
      <c r="C42" s="176"/>
      <c r="D42" s="176"/>
      <c r="E42" s="176"/>
      <c r="F42" s="176"/>
      <c r="G42" s="362"/>
      <c r="H42" s="362"/>
      <c r="I42" s="177"/>
    </row>
    <row r="43" spans="1:10" ht="15.6" x14ac:dyDescent="0.3">
      <c r="B43" s="176"/>
      <c r="C43" s="176"/>
      <c r="D43" s="176"/>
      <c r="E43" s="176"/>
      <c r="F43" s="176"/>
      <c r="G43" s="362"/>
      <c r="H43" s="362"/>
      <c r="I43" s="177"/>
    </row>
    <row r="44" spans="1:10" ht="15.6" x14ac:dyDescent="0.3">
      <c r="B44" s="176"/>
      <c r="C44" s="176"/>
      <c r="D44" s="176"/>
      <c r="E44" s="176"/>
      <c r="F44" s="176"/>
      <c r="G44" s="362"/>
      <c r="H44" s="362"/>
      <c r="I44" s="177"/>
    </row>
    <row r="45" spans="1:10" ht="15.6" x14ac:dyDescent="0.3">
      <c r="B45" s="176"/>
      <c r="C45" s="176"/>
      <c r="D45" s="176"/>
      <c r="E45" s="176"/>
      <c r="F45" s="176"/>
      <c r="G45" s="362"/>
      <c r="H45" s="362"/>
      <c r="I45" s="177"/>
    </row>
    <row r="46" spans="1:10" ht="15.6" x14ac:dyDescent="0.3">
      <c r="B46" s="176"/>
      <c r="C46" s="176"/>
      <c r="D46" s="176"/>
      <c r="E46" s="176"/>
      <c r="F46" s="176"/>
      <c r="G46" s="362"/>
      <c r="H46" s="362"/>
      <c r="I46" s="177"/>
    </row>
    <row r="47" spans="1:10" ht="15.6" x14ac:dyDescent="0.3">
      <c r="B47" s="176"/>
      <c r="C47" s="176"/>
      <c r="D47" s="176"/>
      <c r="E47" s="176"/>
      <c r="F47" s="176"/>
      <c r="G47" s="362"/>
      <c r="H47" s="362"/>
      <c r="I47" s="177"/>
    </row>
    <row r="48" spans="1:10" ht="17.399999999999999" x14ac:dyDescent="0.3">
      <c r="B48" s="176"/>
      <c r="C48" s="176"/>
      <c r="D48" s="176"/>
      <c r="E48" s="176"/>
      <c r="F48" s="176"/>
      <c r="G48" s="362"/>
      <c r="H48" s="362"/>
      <c r="I48" s="178"/>
    </row>
    <row r="49" spans="2:9" ht="17.399999999999999" x14ac:dyDescent="0.3">
      <c r="B49" s="179"/>
      <c r="C49" s="179"/>
      <c r="D49" s="179"/>
      <c r="E49" s="179"/>
      <c r="F49" s="179"/>
      <c r="G49" s="351"/>
      <c r="H49" s="351"/>
      <c r="I49" s="178"/>
    </row>
    <row r="50" spans="2:9" ht="17.399999999999999" x14ac:dyDescent="0.3">
      <c r="B50" s="176"/>
      <c r="C50" s="176"/>
      <c r="D50" s="176"/>
      <c r="E50" s="176"/>
      <c r="F50" s="176"/>
      <c r="G50" s="351"/>
      <c r="H50" s="351"/>
      <c r="I50" s="180"/>
    </row>
  </sheetData>
  <mergeCells count="72">
    <mergeCell ref="B1:I1"/>
    <mergeCell ref="B2:I2"/>
    <mergeCell ref="B3:I3"/>
    <mergeCell ref="B4:I4"/>
    <mergeCell ref="B6:B8"/>
    <mergeCell ref="G6:H8"/>
    <mergeCell ref="I6:I7"/>
    <mergeCell ref="C6:C8"/>
    <mergeCell ref="G9:H9"/>
    <mergeCell ref="G10:H10"/>
    <mergeCell ref="G11:H11"/>
    <mergeCell ref="G12:H12"/>
    <mergeCell ref="G13:H13"/>
    <mergeCell ref="G14:H14"/>
    <mergeCell ref="G36:H36"/>
    <mergeCell ref="G37:H37"/>
    <mergeCell ref="G15:H15"/>
    <mergeCell ref="G16:H16"/>
    <mergeCell ref="G17:H17"/>
    <mergeCell ref="G29:H29"/>
    <mergeCell ref="G31:H31"/>
    <mergeCell ref="G22:H22"/>
    <mergeCell ref="G23:H23"/>
    <mergeCell ref="G24:H24"/>
    <mergeCell ref="B30:C30"/>
    <mergeCell ref="G47:H47"/>
    <mergeCell ref="G48:H48"/>
    <mergeCell ref="G49:H49"/>
    <mergeCell ref="G38:H38"/>
    <mergeCell ref="G39:H39"/>
    <mergeCell ref="G40:H40"/>
    <mergeCell ref="G41:H41"/>
    <mergeCell ref="G42:H42"/>
    <mergeCell ref="G43:H43"/>
    <mergeCell ref="G45:H45"/>
    <mergeCell ref="B21:C21"/>
    <mergeCell ref="B25:C25"/>
    <mergeCell ref="B27:C27"/>
    <mergeCell ref="G19:H19"/>
    <mergeCell ref="G18:H18"/>
    <mergeCell ref="G50:H50"/>
    <mergeCell ref="B26:C26"/>
    <mergeCell ref="B24:C24"/>
    <mergeCell ref="G27:H27"/>
    <mergeCell ref="G28:H28"/>
    <mergeCell ref="B33:C33"/>
    <mergeCell ref="G25:H25"/>
    <mergeCell ref="B34:C34"/>
    <mergeCell ref="G30:H30"/>
    <mergeCell ref="G46:H46"/>
    <mergeCell ref="G44:H44"/>
    <mergeCell ref="G32:H32"/>
    <mergeCell ref="G33:H33"/>
    <mergeCell ref="G34:H34"/>
    <mergeCell ref="G35:H35"/>
    <mergeCell ref="B29:C29"/>
    <mergeCell ref="J6:J7"/>
    <mergeCell ref="B31:C31"/>
    <mergeCell ref="B32:C32"/>
    <mergeCell ref="B16:C16"/>
    <mergeCell ref="B28:C28"/>
    <mergeCell ref="B22:C22"/>
    <mergeCell ref="B23:C23"/>
    <mergeCell ref="B9:C9"/>
    <mergeCell ref="B10:C10"/>
    <mergeCell ref="B11:C11"/>
    <mergeCell ref="B12:C12"/>
    <mergeCell ref="B13:C13"/>
    <mergeCell ref="B14:C14"/>
    <mergeCell ref="B15:C15"/>
    <mergeCell ref="B17:C17"/>
    <mergeCell ref="B20:C20"/>
  </mergeCells>
  <phoneticPr fontId="20" type="noConversion"/>
  <pageMargins left="0.16" right="0.17" top="1" bottom="1" header="0.5" footer="0.5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05"/>
  <sheetViews>
    <sheetView topLeftCell="A38" zoomScale="75" zoomScaleNormal="75" zoomScaleSheetLayoutView="75" workbookViewId="0">
      <selection activeCell="H21" sqref="H21"/>
    </sheetView>
  </sheetViews>
  <sheetFormatPr defaultColWidth="9.109375" defaultRowHeight="20.100000000000001" customHeight="1" x14ac:dyDescent="0.25"/>
  <cols>
    <col min="1" max="1" width="6" style="2" customWidth="1"/>
    <col min="2" max="2" width="5.109375" style="1" customWidth="1"/>
    <col min="3" max="3" width="82.5546875" style="1" customWidth="1"/>
    <col min="4" max="4" width="18.109375" style="2" customWidth="1"/>
    <col min="5" max="5" width="17.33203125" style="2" customWidth="1"/>
    <col min="6" max="6" width="16.6640625" style="2" customWidth="1"/>
    <col min="7" max="7" width="19.44140625" style="11" bestFit="1" customWidth="1"/>
    <col min="8" max="8" width="18.88671875" style="11" customWidth="1"/>
    <col min="9" max="9" width="18.44140625" style="11" customWidth="1"/>
    <col min="10" max="10" width="15.6640625" style="11" bestFit="1" customWidth="1"/>
    <col min="11" max="16384" width="9.109375" style="11"/>
  </cols>
  <sheetData>
    <row r="1" spans="1:9" ht="20.100000000000001" customHeight="1" x14ac:dyDescent="0.3">
      <c r="A1" s="381" t="s">
        <v>278</v>
      </c>
      <c r="B1" s="398"/>
      <c r="C1" s="398"/>
      <c r="D1" s="398"/>
      <c r="E1" s="398"/>
      <c r="F1" s="398"/>
    </row>
    <row r="2" spans="1:9" ht="20.100000000000001" customHeight="1" x14ac:dyDescent="0.25">
      <c r="A2" s="338"/>
      <c r="B2" s="338"/>
      <c r="C2" s="338"/>
      <c r="D2" s="338"/>
      <c r="E2" s="338"/>
      <c r="F2" s="338"/>
    </row>
    <row r="3" spans="1:9" ht="20.100000000000001" customHeight="1" x14ac:dyDescent="0.3">
      <c r="A3" s="382" t="s">
        <v>242</v>
      </c>
      <c r="B3" s="382"/>
      <c r="C3" s="382"/>
      <c r="D3" s="382"/>
      <c r="E3" s="382"/>
      <c r="F3" s="382"/>
      <c r="I3" s="11" t="s">
        <v>318</v>
      </c>
    </row>
    <row r="4" spans="1:9" ht="20.100000000000001" customHeight="1" x14ac:dyDescent="0.25">
      <c r="A4" s="338" t="s">
        <v>200</v>
      </c>
      <c r="B4" s="338"/>
      <c r="C4" s="338"/>
      <c r="D4" s="338"/>
      <c r="E4" s="338"/>
      <c r="F4" s="338"/>
    </row>
    <row r="5" spans="1:9" ht="39" customHeight="1" thickBot="1" x14ac:dyDescent="0.35">
      <c r="A5" s="330"/>
      <c r="B5" s="330"/>
      <c r="C5" s="330"/>
      <c r="D5" s="330"/>
      <c r="E5" s="330"/>
      <c r="F5" s="330"/>
    </row>
    <row r="6" spans="1:9" ht="20.100000000000001" customHeight="1" x14ac:dyDescent="0.25">
      <c r="A6" s="394" t="s">
        <v>201</v>
      </c>
      <c r="B6" s="386" t="s">
        <v>188</v>
      </c>
      <c r="C6" s="386"/>
      <c r="D6" s="390" t="s">
        <v>254</v>
      </c>
      <c r="E6" s="392" t="s">
        <v>255</v>
      </c>
      <c r="F6" s="392" t="s">
        <v>256</v>
      </c>
      <c r="G6" s="390" t="s">
        <v>254</v>
      </c>
      <c r="H6" s="392" t="s">
        <v>255</v>
      </c>
      <c r="I6" s="392" t="s">
        <v>256</v>
      </c>
    </row>
    <row r="7" spans="1:9" ht="38.25" customHeight="1" x14ac:dyDescent="0.25">
      <c r="A7" s="395"/>
      <c r="B7" s="378"/>
      <c r="C7" s="378"/>
      <c r="D7" s="391"/>
      <c r="E7" s="393"/>
      <c r="F7" s="393"/>
      <c r="G7" s="391"/>
      <c r="H7" s="393"/>
      <c r="I7" s="393"/>
    </row>
    <row r="8" spans="1:9" ht="22.5" customHeight="1" thickBot="1" x14ac:dyDescent="0.3">
      <c r="A8" s="396"/>
      <c r="B8" s="397"/>
      <c r="C8" s="397"/>
      <c r="D8" s="391" t="s">
        <v>319</v>
      </c>
      <c r="E8" s="391"/>
      <c r="F8" s="391"/>
      <c r="G8" s="391" t="s">
        <v>320</v>
      </c>
      <c r="H8" s="391"/>
      <c r="I8" s="391"/>
    </row>
    <row r="9" spans="1:9" ht="15.9" customHeight="1" x14ac:dyDescent="0.25">
      <c r="A9" s="261"/>
      <c r="B9" s="386" t="s">
        <v>202</v>
      </c>
      <c r="C9" s="386"/>
      <c r="D9" s="327"/>
      <c r="E9" s="328"/>
      <c r="F9" s="329"/>
      <c r="G9" s="327"/>
      <c r="H9" s="328"/>
      <c r="I9" s="329"/>
    </row>
    <row r="10" spans="1:9" ht="15.9" customHeight="1" x14ac:dyDescent="0.3">
      <c r="A10" s="9">
        <v>1</v>
      </c>
      <c r="B10" s="376" t="s">
        <v>189</v>
      </c>
      <c r="C10" s="376"/>
      <c r="D10" s="262">
        <f>SUM(E10:F10)</f>
        <v>10270629</v>
      </c>
      <c r="E10" s="262">
        <v>10270629</v>
      </c>
      <c r="F10" s="184"/>
      <c r="G10" s="262">
        <f>SUM(H10:I10)</f>
        <v>10550507</v>
      </c>
      <c r="H10" s="262">
        <f>10270629+254000+16000+9878</f>
        <v>10550507</v>
      </c>
      <c r="I10" s="184"/>
    </row>
    <row r="11" spans="1:9" ht="15.9" customHeight="1" x14ac:dyDescent="0.3">
      <c r="A11" s="9">
        <v>2</v>
      </c>
      <c r="B11" s="376" t="s">
        <v>197</v>
      </c>
      <c r="C11" s="376"/>
      <c r="D11" s="262">
        <f>SUM(E11:F11)</f>
        <v>2214778</v>
      </c>
      <c r="E11" s="262">
        <v>2214778</v>
      </c>
      <c r="F11" s="184"/>
      <c r="G11" s="262">
        <f>SUM(H11:I11)</f>
        <v>2279601</v>
      </c>
      <c r="H11" s="262">
        <f>2214778+55880+6987+1956</f>
        <v>2279601</v>
      </c>
      <c r="I11" s="184"/>
    </row>
    <row r="12" spans="1:9" ht="15.9" customHeight="1" x14ac:dyDescent="0.3">
      <c r="A12" s="9">
        <v>3</v>
      </c>
      <c r="B12" s="376" t="s">
        <v>198</v>
      </c>
      <c r="C12" s="376"/>
      <c r="D12" s="262">
        <f>SUM(E12:F12)</f>
        <v>15183244</v>
      </c>
      <c r="E12" s="262">
        <v>15183244</v>
      </c>
      <c r="F12" s="184"/>
      <c r="G12" s="262">
        <f>SUM(H12:I12)</f>
        <v>15900264</v>
      </c>
      <c r="H12" s="262">
        <f>15183244+180000+48600+270935+73153+19583+124749</f>
        <v>15900264</v>
      </c>
      <c r="I12" s="184"/>
    </row>
    <row r="13" spans="1:9" ht="15.9" customHeight="1" x14ac:dyDescent="0.3">
      <c r="A13" s="9" t="s">
        <v>46</v>
      </c>
      <c r="B13" s="376" t="s">
        <v>181</v>
      </c>
      <c r="C13" s="376"/>
      <c r="D13" s="271"/>
      <c r="E13" s="13"/>
      <c r="F13" s="269"/>
      <c r="G13" s="271"/>
      <c r="H13" s="13"/>
      <c r="I13" s="269"/>
    </row>
    <row r="14" spans="1:9" ht="15.9" customHeight="1" x14ac:dyDescent="0.25">
      <c r="A14" s="9" t="s">
        <v>48</v>
      </c>
      <c r="B14" s="379" t="s">
        <v>175</v>
      </c>
      <c r="C14" s="379"/>
      <c r="D14" s="271">
        <f>+D15+D16+D17+D18+D19</f>
        <v>3193183</v>
      </c>
      <c r="E14" s="13">
        <f>SUM(E15:E19)</f>
        <v>2803183</v>
      </c>
      <c r="F14" s="262">
        <f>SUM(F15:F19)</f>
        <v>390000</v>
      </c>
      <c r="G14" s="271">
        <f>+G15+G16+G17+G18+G19</f>
        <v>3193183</v>
      </c>
      <c r="H14" s="13">
        <f>SUM(H15:H19)</f>
        <v>2803183</v>
      </c>
      <c r="I14" s="262">
        <f>SUM(I15:I19)</f>
        <v>390000</v>
      </c>
    </row>
    <row r="15" spans="1:9" ht="15.9" customHeight="1" x14ac:dyDescent="0.3">
      <c r="A15" s="9" t="s">
        <v>166</v>
      </c>
      <c r="B15" s="369" t="s">
        <v>169</v>
      </c>
      <c r="C15" s="369"/>
      <c r="D15" s="262">
        <f t="shared" ref="D15:D20" si="0">SUM(E15:F15)</f>
        <v>943900</v>
      </c>
      <c r="E15" s="13">
        <v>553900</v>
      </c>
      <c r="F15" s="269">
        <v>390000</v>
      </c>
      <c r="G15" s="262">
        <f t="shared" ref="G15:G20" si="1">SUM(H15:I15)</f>
        <v>943900</v>
      </c>
      <c r="H15" s="13">
        <v>553900</v>
      </c>
      <c r="I15" s="269">
        <v>390000</v>
      </c>
    </row>
    <row r="16" spans="1:9" ht="15.9" customHeight="1" x14ac:dyDescent="0.3">
      <c r="A16" s="9" t="s">
        <v>167</v>
      </c>
      <c r="B16" s="369" t="s">
        <v>235</v>
      </c>
      <c r="C16" s="369"/>
      <c r="D16" s="262">
        <f t="shared" si="0"/>
        <v>0</v>
      </c>
      <c r="E16" s="13"/>
      <c r="F16" s="269"/>
      <c r="G16" s="262">
        <f t="shared" si="1"/>
        <v>0</v>
      </c>
      <c r="H16" s="13"/>
      <c r="I16" s="269"/>
    </row>
    <row r="17" spans="1:10" ht="15.9" customHeight="1" x14ac:dyDescent="0.3">
      <c r="A17" s="9"/>
      <c r="B17" s="400" t="s">
        <v>253</v>
      </c>
      <c r="C17" s="400"/>
      <c r="D17" s="262">
        <f t="shared" si="0"/>
        <v>0</v>
      </c>
      <c r="E17" s="13"/>
      <c r="F17" s="269"/>
      <c r="G17" s="262">
        <f t="shared" si="1"/>
        <v>0</v>
      </c>
      <c r="H17" s="13"/>
      <c r="I17" s="269"/>
    </row>
    <row r="18" spans="1:10" ht="15.9" customHeight="1" x14ac:dyDescent="0.3">
      <c r="A18" s="9" t="s">
        <v>168</v>
      </c>
      <c r="B18" s="368" t="s">
        <v>171</v>
      </c>
      <c r="C18" s="368"/>
      <c r="D18" s="262">
        <f t="shared" si="0"/>
        <v>2249283</v>
      </c>
      <c r="E18" s="13">
        <f>2217634+31649</f>
        <v>2249283</v>
      </c>
      <c r="F18" s="269"/>
      <c r="G18" s="262">
        <f t="shared" si="1"/>
        <v>2249283</v>
      </c>
      <c r="H18" s="13">
        <f>2217634+31649</f>
        <v>2249283</v>
      </c>
      <c r="I18" s="269"/>
    </row>
    <row r="19" spans="1:10" ht="15.9" customHeight="1" x14ac:dyDescent="0.3">
      <c r="A19" s="9" t="s">
        <v>73</v>
      </c>
      <c r="B19" s="368" t="s">
        <v>74</v>
      </c>
      <c r="C19" s="399"/>
      <c r="D19" s="262">
        <f t="shared" si="0"/>
        <v>0</v>
      </c>
      <c r="E19" s="13"/>
      <c r="F19" s="269"/>
      <c r="G19" s="262">
        <f t="shared" si="1"/>
        <v>0</v>
      </c>
      <c r="H19" s="13"/>
      <c r="I19" s="269"/>
    </row>
    <row r="20" spans="1:10" ht="15.9" customHeight="1" x14ac:dyDescent="0.3">
      <c r="A20" s="9"/>
      <c r="B20" s="376" t="s">
        <v>316</v>
      </c>
      <c r="C20" s="376"/>
      <c r="D20" s="262">
        <f t="shared" si="0"/>
        <v>6392343</v>
      </c>
      <c r="E20" s="13">
        <f>1491458+2835329+2065556</f>
        <v>6392343</v>
      </c>
      <c r="F20" s="269"/>
      <c r="G20" s="262">
        <f t="shared" si="1"/>
        <v>5617643</v>
      </c>
      <c r="H20" s="13">
        <f>1491458+2835329+2065556-774700</f>
        <v>5617643</v>
      </c>
      <c r="I20" s="269"/>
      <c r="J20" s="320"/>
    </row>
    <row r="21" spans="1:10" ht="15.9" customHeight="1" x14ac:dyDescent="0.3">
      <c r="A21" s="9"/>
      <c r="B21" s="376" t="s">
        <v>309</v>
      </c>
      <c r="C21" s="376"/>
      <c r="D21" s="262">
        <v>13005842</v>
      </c>
      <c r="E21" s="262">
        <v>13005842</v>
      </c>
      <c r="F21" s="269"/>
      <c r="G21" s="262">
        <f>SUM(H21:I21)</f>
        <v>12321615</v>
      </c>
      <c r="H21" s="262">
        <f>13005842-664644-19583</f>
        <v>12321615</v>
      </c>
      <c r="I21" s="269"/>
    </row>
    <row r="22" spans="1:10" ht="15.9" customHeight="1" x14ac:dyDescent="0.25">
      <c r="A22" s="9" t="s">
        <v>194</v>
      </c>
      <c r="B22" s="258" t="s">
        <v>165</v>
      </c>
      <c r="C22" s="145"/>
      <c r="D22" s="271">
        <f>+D10+D11+D12+D13+D14+D21+D20</f>
        <v>50260019</v>
      </c>
      <c r="E22" s="13">
        <f>+E10+E11+E12+E13+E14+E21+E20</f>
        <v>49870019</v>
      </c>
      <c r="F22" s="262">
        <f>+F10+F11+F12+F13+F14+F21</f>
        <v>390000</v>
      </c>
      <c r="G22" s="271">
        <f>+G10+G11+G12+G13+G14+G21+G20</f>
        <v>49862813</v>
      </c>
      <c r="H22" s="13">
        <f>+H10+H11+H12+H13+H14+H21+H20</f>
        <v>49472813</v>
      </c>
      <c r="I22" s="262">
        <f>+I10+I11+I12+I13+I14+I21</f>
        <v>390000</v>
      </c>
    </row>
    <row r="23" spans="1:10" ht="15.9" customHeight="1" x14ac:dyDescent="0.3">
      <c r="A23" s="9" t="s">
        <v>49</v>
      </c>
      <c r="B23" s="376" t="s">
        <v>191</v>
      </c>
      <c r="C23" s="376"/>
      <c r="D23" s="272">
        <v>1500000</v>
      </c>
      <c r="E23" s="286">
        <v>1500000</v>
      </c>
      <c r="F23" s="269"/>
      <c r="G23" s="272">
        <f>H23+I23</f>
        <v>3649951</v>
      </c>
      <c r="H23" s="286">
        <f>1500000+774700+1082875+292376</f>
        <v>3649951</v>
      </c>
      <c r="I23" s="269"/>
    </row>
    <row r="24" spans="1:10" ht="15.9" customHeight="1" x14ac:dyDescent="0.3">
      <c r="A24" s="9" t="s">
        <v>50</v>
      </c>
      <c r="B24" s="376" t="s">
        <v>190</v>
      </c>
      <c r="C24" s="376"/>
      <c r="D24" s="272">
        <f>SUM(E24:F24)</f>
        <v>2565090</v>
      </c>
      <c r="E24" s="286">
        <f>2231390+4*35800+190500</f>
        <v>2565090</v>
      </c>
      <c r="F24" s="269"/>
      <c r="G24" s="272">
        <f>SUM(H24:I24)</f>
        <v>2565090</v>
      </c>
      <c r="H24" s="286">
        <f>2231390+4*35800+190500</f>
        <v>2565090</v>
      </c>
      <c r="I24" s="269"/>
    </row>
    <row r="25" spans="1:10" ht="15.9" customHeight="1" x14ac:dyDescent="0.3">
      <c r="A25" s="9" t="s">
        <v>52</v>
      </c>
      <c r="B25" s="376" t="s">
        <v>172</v>
      </c>
      <c r="C25" s="376"/>
      <c r="D25" s="272"/>
      <c r="E25" s="286"/>
      <c r="F25" s="269"/>
      <c r="G25" s="272"/>
      <c r="H25" s="286"/>
      <c r="I25" s="269"/>
    </row>
    <row r="26" spans="1:10" ht="15.9" customHeight="1" x14ac:dyDescent="0.3">
      <c r="A26" s="9" t="s">
        <v>195</v>
      </c>
      <c r="B26" s="376" t="s">
        <v>233</v>
      </c>
      <c r="C26" s="376"/>
      <c r="D26" s="272">
        <f>+D23+D24+D25</f>
        <v>4065090</v>
      </c>
      <c r="E26" s="286">
        <f>+E23+E24+E25</f>
        <v>4065090</v>
      </c>
      <c r="F26" s="269"/>
      <c r="G26" s="272">
        <f>+G23+G24+G25</f>
        <v>6215041</v>
      </c>
      <c r="H26" s="286">
        <f>+H23+H24+H25</f>
        <v>6215041</v>
      </c>
      <c r="I26" s="269"/>
    </row>
    <row r="27" spans="1:10" ht="15.9" customHeight="1" x14ac:dyDescent="0.3">
      <c r="A27" s="9" t="s">
        <v>196</v>
      </c>
      <c r="B27" s="376"/>
      <c r="C27" s="376"/>
      <c r="D27" s="272"/>
      <c r="E27" s="286"/>
      <c r="F27" s="269"/>
      <c r="G27" s="272"/>
      <c r="H27" s="286"/>
      <c r="I27" s="269"/>
    </row>
    <row r="28" spans="1:10" ht="15.9" customHeight="1" x14ac:dyDescent="0.3">
      <c r="A28" s="9" t="s">
        <v>182</v>
      </c>
      <c r="B28" s="403"/>
      <c r="C28" s="403"/>
      <c r="D28" s="273"/>
      <c r="E28" s="287"/>
      <c r="F28" s="269">
        <f>+D28+E28</f>
        <v>0</v>
      </c>
      <c r="G28" s="273"/>
      <c r="H28" s="287"/>
      <c r="I28" s="269">
        <f>+G28+H28</f>
        <v>0</v>
      </c>
    </row>
    <row r="29" spans="1:10" ht="15.9" customHeight="1" x14ac:dyDescent="0.3">
      <c r="A29" s="9" t="s">
        <v>183</v>
      </c>
      <c r="B29" s="403"/>
      <c r="C29" s="403"/>
      <c r="D29" s="273"/>
      <c r="E29" s="288"/>
      <c r="F29" s="269">
        <f>+D29+E29</f>
        <v>0</v>
      </c>
      <c r="G29" s="273"/>
      <c r="H29" s="288"/>
      <c r="I29" s="269">
        <f>+G29+H29</f>
        <v>0</v>
      </c>
    </row>
    <row r="30" spans="1:10" ht="15.9" customHeight="1" x14ac:dyDescent="0.3">
      <c r="A30" s="151" t="s">
        <v>173</v>
      </c>
      <c r="B30" s="364" t="s">
        <v>174</v>
      </c>
      <c r="C30" s="364"/>
      <c r="D30" s="274">
        <f t="shared" ref="D30:F30" si="2">+D22+D26+D27+D28+D29</f>
        <v>54325109</v>
      </c>
      <c r="E30" s="289">
        <f t="shared" si="2"/>
        <v>53935109</v>
      </c>
      <c r="F30" s="279">
        <f t="shared" si="2"/>
        <v>390000</v>
      </c>
      <c r="G30" s="274">
        <f t="shared" ref="G30:I30" si="3">+G22+G26+G27+G28+G29</f>
        <v>56077854</v>
      </c>
      <c r="H30" s="289">
        <f t="shared" si="3"/>
        <v>55687854</v>
      </c>
      <c r="I30" s="279">
        <f t="shared" si="3"/>
        <v>390000</v>
      </c>
    </row>
    <row r="31" spans="1:10" ht="15.9" customHeight="1" x14ac:dyDescent="0.3">
      <c r="A31" s="18"/>
      <c r="B31" s="363"/>
      <c r="C31" s="363"/>
      <c r="D31" s="275"/>
      <c r="E31" s="19"/>
      <c r="F31" s="265"/>
      <c r="G31" s="275"/>
      <c r="H31" s="19"/>
      <c r="I31" s="265"/>
    </row>
    <row r="32" spans="1:10" ht="15.9" customHeight="1" x14ac:dyDescent="0.3">
      <c r="A32" s="9"/>
      <c r="B32" s="348" t="s">
        <v>203</v>
      </c>
      <c r="C32" s="348"/>
      <c r="D32" s="272"/>
      <c r="E32" s="286"/>
      <c r="F32" s="269"/>
      <c r="G32" s="272"/>
      <c r="H32" s="286"/>
      <c r="I32" s="269"/>
    </row>
    <row r="33" spans="1:9" ht="15.9" customHeight="1" x14ac:dyDescent="0.3">
      <c r="A33" s="9" t="s">
        <v>30</v>
      </c>
      <c r="B33" s="345" t="s">
        <v>231</v>
      </c>
      <c r="C33" s="345"/>
      <c r="D33" s="262">
        <f t="shared" ref="D33:D41" si="4">SUM(E33:F33)</f>
        <v>2220000</v>
      </c>
      <c r="E33" s="286">
        <f>500000+1720000</f>
        <v>2220000</v>
      </c>
      <c r="F33" s="269"/>
      <c r="G33" s="262">
        <f t="shared" ref="G33:G39" si="5">SUM(H33:I33)</f>
        <v>2220000</v>
      </c>
      <c r="H33" s="286">
        <f>500000+1720000</f>
        <v>2220000</v>
      </c>
      <c r="I33" s="269"/>
    </row>
    <row r="34" spans="1:9" ht="15.9" customHeight="1" x14ac:dyDescent="0.3">
      <c r="A34" s="9" t="s">
        <v>44</v>
      </c>
      <c r="B34" s="345" t="s">
        <v>199</v>
      </c>
      <c r="C34" s="345"/>
      <c r="D34" s="262">
        <f t="shared" si="4"/>
        <v>12738329</v>
      </c>
      <c r="E34" s="286">
        <f>SUM(E35:E37)</f>
        <v>12738329</v>
      </c>
      <c r="F34" s="263">
        <f>SUM(F35:F37)</f>
        <v>0</v>
      </c>
      <c r="G34" s="262">
        <f t="shared" si="5"/>
        <v>12738329</v>
      </c>
      <c r="H34" s="286">
        <f>SUM(H35:H37)</f>
        <v>12738329</v>
      </c>
      <c r="I34" s="263">
        <f>SUM(I35:I37)</f>
        <v>0</v>
      </c>
    </row>
    <row r="35" spans="1:9" ht="15.9" customHeight="1" x14ac:dyDescent="0.3">
      <c r="A35" s="9"/>
      <c r="B35" s="218" t="s">
        <v>75</v>
      </c>
      <c r="C35" s="125" t="s">
        <v>177</v>
      </c>
      <c r="D35" s="262">
        <f t="shared" si="4"/>
        <v>11279375</v>
      </c>
      <c r="E35" s="286">
        <f>9903000-700000-100000+2176375</f>
        <v>11279375</v>
      </c>
      <c r="F35" s="269"/>
      <c r="G35" s="262">
        <f t="shared" si="5"/>
        <v>11279375</v>
      </c>
      <c r="H35" s="286">
        <f>9903000-700000-100000+2176375</f>
        <v>11279375</v>
      </c>
      <c r="I35" s="269"/>
    </row>
    <row r="36" spans="1:9" ht="15.9" customHeight="1" x14ac:dyDescent="0.3">
      <c r="A36" s="9"/>
      <c r="B36" s="218" t="s">
        <v>76</v>
      </c>
      <c r="C36" s="125" t="s">
        <v>178</v>
      </c>
      <c r="D36" s="262">
        <f t="shared" si="4"/>
        <v>1078602</v>
      </c>
      <c r="E36" s="286">
        <f>700000+378602</f>
        <v>1078602</v>
      </c>
      <c r="F36" s="269"/>
      <c r="G36" s="262">
        <f t="shared" si="5"/>
        <v>1078602</v>
      </c>
      <c r="H36" s="286">
        <f>700000+378602</f>
        <v>1078602</v>
      </c>
      <c r="I36" s="269"/>
    </row>
    <row r="37" spans="1:9" ht="15.9" customHeight="1" x14ac:dyDescent="0.3">
      <c r="A37" s="9"/>
      <c r="B37" s="218" t="s">
        <v>77</v>
      </c>
      <c r="C37" s="125" t="s">
        <v>179</v>
      </c>
      <c r="D37" s="262">
        <f t="shared" si="4"/>
        <v>380352</v>
      </c>
      <c r="E37" s="286">
        <f>100000+280352</f>
        <v>380352</v>
      </c>
      <c r="F37" s="269"/>
      <c r="G37" s="262">
        <f t="shared" si="5"/>
        <v>380352</v>
      </c>
      <c r="H37" s="286">
        <f>100000+280352</f>
        <v>380352</v>
      </c>
      <c r="I37" s="269"/>
    </row>
    <row r="38" spans="1:9" ht="15.9" customHeight="1" x14ac:dyDescent="0.3">
      <c r="A38" s="9" t="s">
        <v>45</v>
      </c>
      <c r="B38" s="345" t="s">
        <v>144</v>
      </c>
      <c r="C38" s="345"/>
      <c r="D38" s="262">
        <f t="shared" si="4"/>
        <v>24293088</v>
      </c>
      <c r="E38" s="286">
        <f>SUM(E39:E41)</f>
        <v>24293088</v>
      </c>
      <c r="F38" s="269">
        <f>SUM(F39:F41)</f>
        <v>0</v>
      </c>
      <c r="G38" s="262">
        <f t="shared" si="5"/>
        <v>24325833</v>
      </c>
      <c r="H38" s="286">
        <f>SUM(H39:H41)</f>
        <v>24325833</v>
      </c>
      <c r="I38" s="269">
        <f>SUM(I39:I41)</f>
        <v>0</v>
      </c>
    </row>
    <row r="39" spans="1:9" ht="15.9" customHeight="1" x14ac:dyDescent="0.3">
      <c r="A39" s="9"/>
      <c r="B39" s="219" t="s">
        <v>78</v>
      </c>
      <c r="C39" s="217" t="s">
        <v>234</v>
      </c>
      <c r="D39" s="262">
        <f t="shared" si="4"/>
        <v>21976815</v>
      </c>
      <c r="E39" s="286">
        <v>21976815</v>
      </c>
      <c r="F39" s="269"/>
      <c r="G39" s="262">
        <f t="shared" si="5"/>
        <v>22009560</v>
      </c>
      <c r="H39" s="286">
        <f>21976815+32745</f>
        <v>22009560</v>
      </c>
      <c r="I39" s="269"/>
    </row>
    <row r="40" spans="1:9" ht="15.9" customHeight="1" x14ac:dyDescent="0.3">
      <c r="A40" s="9"/>
      <c r="B40" s="219" t="s">
        <v>79</v>
      </c>
      <c r="C40" s="217" t="s">
        <v>81</v>
      </c>
      <c r="D40" s="272"/>
      <c r="E40" s="286"/>
      <c r="F40" s="269">
        <f t="shared" ref="F40:F46" si="6">SUM(D40:D40)</f>
        <v>0</v>
      </c>
      <c r="G40" s="272"/>
      <c r="H40" s="286"/>
      <c r="I40" s="269">
        <f t="shared" ref="I40" si="7">SUM(G40:G40)</f>
        <v>0</v>
      </c>
    </row>
    <row r="41" spans="1:9" ht="15.9" customHeight="1" x14ac:dyDescent="0.3">
      <c r="A41" s="9"/>
      <c r="B41" s="219" t="s">
        <v>80</v>
      </c>
      <c r="C41" s="217" t="s">
        <v>259</v>
      </c>
      <c r="D41" s="262">
        <f t="shared" si="4"/>
        <v>2316273</v>
      </c>
      <c r="E41" s="286">
        <f>238121+806576+185600+1085976</f>
        <v>2316273</v>
      </c>
      <c r="F41" s="269"/>
      <c r="G41" s="262">
        <f t="shared" ref="G41" si="8">SUM(H41:I41)</f>
        <v>2316273</v>
      </c>
      <c r="H41" s="286">
        <f>238121+806576+185600+1085976</f>
        <v>2316273</v>
      </c>
      <c r="I41" s="269"/>
    </row>
    <row r="42" spans="1:9" ht="15.9" customHeight="1" x14ac:dyDescent="0.3">
      <c r="A42" s="9" t="s">
        <v>46</v>
      </c>
      <c r="B42" s="345" t="s">
        <v>145</v>
      </c>
      <c r="C42" s="345"/>
      <c r="D42" s="272">
        <f t="shared" ref="D42:F42" si="9">SUM(D43:D46)</f>
        <v>0</v>
      </c>
      <c r="E42" s="286">
        <f t="shared" si="9"/>
        <v>0</v>
      </c>
      <c r="F42" s="263">
        <f t="shared" si="9"/>
        <v>0</v>
      </c>
      <c r="G42" s="272">
        <f t="shared" ref="G42:I42" si="10">SUM(G43:G46)</f>
        <v>124749</v>
      </c>
      <c r="H42" s="286">
        <f t="shared" si="10"/>
        <v>124749</v>
      </c>
      <c r="I42" s="263">
        <f t="shared" si="10"/>
        <v>0</v>
      </c>
    </row>
    <row r="43" spans="1:9" ht="15.9" customHeight="1" x14ac:dyDescent="0.3">
      <c r="A43" s="9"/>
      <c r="B43" s="219" t="s">
        <v>82</v>
      </c>
      <c r="C43" s="217" t="s">
        <v>86</v>
      </c>
      <c r="D43" s="272">
        <f>E43+F43</f>
        <v>0</v>
      </c>
      <c r="E43" s="286"/>
      <c r="F43" s="269"/>
      <c r="G43" s="272">
        <f>H43+I43</f>
        <v>124749</v>
      </c>
      <c r="H43" s="286">
        <v>124749</v>
      </c>
      <c r="I43" s="269"/>
    </row>
    <row r="44" spans="1:9" ht="15.9" customHeight="1" x14ac:dyDescent="0.3">
      <c r="A44" s="9"/>
      <c r="B44" s="219" t="s">
        <v>83</v>
      </c>
      <c r="C44" s="217" t="s">
        <v>87</v>
      </c>
      <c r="D44" s="272"/>
      <c r="E44" s="286"/>
      <c r="F44" s="269">
        <f t="shared" si="6"/>
        <v>0</v>
      </c>
      <c r="G44" s="272"/>
      <c r="H44" s="286"/>
      <c r="I44" s="269">
        <f t="shared" ref="I44:I46" si="11">SUM(G44:G44)</f>
        <v>0</v>
      </c>
    </row>
    <row r="45" spans="1:9" ht="15.9" customHeight="1" x14ac:dyDescent="0.3">
      <c r="A45" s="9"/>
      <c r="B45" s="219" t="s">
        <v>84</v>
      </c>
      <c r="C45" s="217" t="s">
        <v>88</v>
      </c>
      <c r="D45" s="272"/>
      <c r="E45" s="286"/>
      <c r="F45" s="269">
        <f t="shared" si="6"/>
        <v>0</v>
      </c>
      <c r="G45" s="272"/>
      <c r="H45" s="286"/>
      <c r="I45" s="269">
        <f t="shared" si="11"/>
        <v>0</v>
      </c>
    </row>
    <row r="46" spans="1:9" ht="15.9" customHeight="1" x14ac:dyDescent="0.3">
      <c r="A46" s="9"/>
      <c r="B46" s="219" t="s">
        <v>85</v>
      </c>
      <c r="C46" s="217" t="s">
        <v>89</v>
      </c>
      <c r="D46" s="272"/>
      <c r="E46" s="286"/>
      <c r="F46" s="269">
        <f t="shared" si="6"/>
        <v>0</v>
      </c>
      <c r="G46" s="272"/>
      <c r="H46" s="286"/>
      <c r="I46" s="269">
        <f t="shared" si="11"/>
        <v>0</v>
      </c>
    </row>
    <row r="47" spans="1:9" s="221" customFormat="1" ht="15.9" customHeight="1" x14ac:dyDescent="0.3">
      <c r="A47" s="220" t="s">
        <v>194</v>
      </c>
      <c r="B47" s="402" t="s">
        <v>90</v>
      </c>
      <c r="C47" s="402"/>
      <c r="D47" s="272">
        <f t="shared" ref="D47:F47" si="12">+D33+D34+D38+D42</f>
        <v>39251417</v>
      </c>
      <c r="E47" s="286">
        <f t="shared" si="12"/>
        <v>39251417</v>
      </c>
      <c r="F47" s="280">
        <f t="shared" si="12"/>
        <v>0</v>
      </c>
      <c r="G47" s="272">
        <f t="shared" ref="G47:I47" si="13">+G33+G34+G38+G42</f>
        <v>39408911</v>
      </c>
      <c r="H47" s="286">
        <f t="shared" si="13"/>
        <v>39408911</v>
      </c>
      <c r="I47" s="280">
        <f t="shared" si="13"/>
        <v>0</v>
      </c>
    </row>
    <row r="48" spans="1:9" ht="15.9" customHeight="1" x14ac:dyDescent="0.3">
      <c r="A48" s="9" t="s">
        <v>48</v>
      </c>
      <c r="B48" s="345" t="s">
        <v>192</v>
      </c>
      <c r="C48" s="345"/>
      <c r="D48" s="272">
        <f>SUM(D49:D50)</f>
        <v>0</v>
      </c>
      <c r="E48" s="286">
        <f>SUM(E49:E50)</f>
        <v>0</v>
      </c>
      <c r="F48" s="263"/>
      <c r="G48" s="272">
        <f>SUM(G49:G50)</f>
        <v>220000</v>
      </c>
      <c r="H48" s="286">
        <f>SUM(H49:H50)</f>
        <v>220000</v>
      </c>
      <c r="I48" s="263"/>
    </row>
    <row r="49" spans="1:9" ht="15.9" customHeight="1" x14ac:dyDescent="0.3">
      <c r="A49" s="9"/>
      <c r="B49" s="219" t="s">
        <v>91</v>
      </c>
      <c r="C49" s="217" t="s">
        <v>93</v>
      </c>
      <c r="D49" s="272"/>
      <c r="E49" s="286"/>
      <c r="F49" s="269"/>
      <c r="G49" s="272">
        <v>220000</v>
      </c>
      <c r="H49" s="286">
        <v>220000</v>
      </c>
      <c r="I49" s="269"/>
    </row>
    <row r="50" spans="1:9" ht="15.9" customHeight="1" x14ac:dyDescent="0.3">
      <c r="A50" s="9"/>
      <c r="B50" s="219" t="s">
        <v>92</v>
      </c>
      <c r="C50" s="217" t="s">
        <v>1</v>
      </c>
      <c r="D50" s="272"/>
      <c r="E50" s="286"/>
      <c r="F50" s="269"/>
      <c r="G50" s="272"/>
      <c r="H50" s="286"/>
      <c r="I50" s="269"/>
    </row>
    <row r="51" spans="1:9" ht="15.9" customHeight="1" x14ac:dyDescent="0.3">
      <c r="A51" s="9" t="s">
        <v>49</v>
      </c>
      <c r="B51" s="345" t="s">
        <v>146</v>
      </c>
      <c r="C51" s="345"/>
      <c r="D51" s="272">
        <f>SUM(D52:D53)</f>
        <v>0</v>
      </c>
      <c r="E51" s="286">
        <f>SUM(E52:E53)</f>
        <v>0</v>
      </c>
      <c r="F51" s="269">
        <f t="shared" ref="F51:F57" si="14">SUM(D51:D51)</f>
        <v>0</v>
      </c>
      <c r="G51" s="272">
        <f>SUM(G52:G53)</f>
        <v>0</v>
      </c>
      <c r="H51" s="286">
        <f>SUM(H52:H53)</f>
        <v>0</v>
      </c>
      <c r="I51" s="269">
        <f t="shared" ref="I51:I53" si="15">SUM(G51:G51)</f>
        <v>0</v>
      </c>
    </row>
    <row r="52" spans="1:9" ht="15.9" customHeight="1" x14ac:dyDescent="0.3">
      <c r="A52" s="9"/>
      <c r="B52" s="219" t="s">
        <v>94</v>
      </c>
      <c r="C52" s="217" t="s">
        <v>96</v>
      </c>
      <c r="D52" s="272"/>
      <c r="E52" s="286"/>
      <c r="F52" s="269">
        <f t="shared" si="14"/>
        <v>0</v>
      </c>
      <c r="G52" s="272"/>
      <c r="H52" s="286"/>
      <c r="I52" s="269">
        <f t="shared" si="15"/>
        <v>0</v>
      </c>
    </row>
    <row r="53" spans="1:9" ht="15.9" customHeight="1" x14ac:dyDescent="0.3">
      <c r="A53" s="9"/>
      <c r="B53" s="219" t="s">
        <v>95</v>
      </c>
      <c r="C53" s="217" t="s">
        <v>97</v>
      </c>
      <c r="D53" s="272">
        <v>0</v>
      </c>
      <c r="E53" s="286"/>
      <c r="F53" s="269">
        <f t="shared" si="14"/>
        <v>0</v>
      </c>
      <c r="G53" s="272">
        <v>0</v>
      </c>
      <c r="H53" s="286"/>
      <c r="I53" s="269">
        <f t="shared" si="15"/>
        <v>0</v>
      </c>
    </row>
    <row r="54" spans="1:9" ht="15.9" customHeight="1" x14ac:dyDescent="0.3">
      <c r="A54" s="9" t="s">
        <v>50</v>
      </c>
      <c r="B54" s="345" t="s">
        <v>147</v>
      </c>
      <c r="C54" s="345"/>
      <c r="D54" s="272">
        <f t="shared" ref="D54:F54" si="16">SUM(D55:D57)</f>
        <v>0</v>
      </c>
      <c r="E54" s="286">
        <f t="shared" si="16"/>
        <v>0</v>
      </c>
      <c r="F54" s="269">
        <f t="shared" si="16"/>
        <v>0</v>
      </c>
      <c r="G54" s="272">
        <f t="shared" ref="G54:I54" si="17">SUM(G55:G57)</f>
        <v>1375251</v>
      </c>
      <c r="H54" s="286">
        <f t="shared" si="17"/>
        <v>1375251</v>
      </c>
      <c r="I54" s="269">
        <f t="shared" si="17"/>
        <v>0</v>
      </c>
    </row>
    <row r="55" spans="1:9" ht="15.9" customHeight="1" x14ac:dyDescent="0.3">
      <c r="A55" s="9"/>
      <c r="B55" s="219" t="s">
        <v>98</v>
      </c>
      <c r="C55" s="217" t="s">
        <v>101</v>
      </c>
      <c r="D55" s="272"/>
      <c r="E55" s="286"/>
      <c r="F55" s="269"/>
      <c r="G55" s="272">
        <f>SUM(H55:I55)</f>
        <v>1375251</v>
      </c>
      <c r="H55" s="286">
        <v>1375251</v>
      </c>
      <c r="I55" s="269"/>
    </row>
    <row r="56" spans="1:9" ht="15.9" customHeight="1" x14ac:dyDescent="0.3">
      <c r="A56" s="9"/>
      <c r="B56" s="219" t="s">
        <v>99</v>
      </c>
      <c r="C56" s="217" t="s">
        <v>2</v>
      </c>
      <c r="D56" s="272"/>
      <c r="E56" s="286"/>
      <c r="F56" s="269">
        <f t="shared" si="14"/>
        <v>0</v>
      </c>
      <c r="G56" s="272"/>
      <c r="H56" s="286"/>
      <c r="I56" s="269">
        <f t="shared" ref="I56:I57" si="18">SUM(G56:G56)</f>
        <v>0</v>
      </c>
    </row>
    <row r="57" spans="1:9" ht="15.9" customHeight="1" x14ac:dyDescent="0.3">
      <c r="A57" s="9"/>
      <c r="B57" s="219" t="s">
        <v>100</v>
      </c>
      <c r="C57" s="217" t="s">
        <v>102</v>
      </c>
      <c r="D57" s="272"/>
      <c r="E57" s="286"/>
      <c r="F57" s="269">
        <f t="shared" si="14"/>
        <v>0</v>
      </c>
      <c r="G57" s="272"/>
      <c r="H57" s="286"/>
      <c r="I57" s="269">
        <f t="shared" si="18"/>
        <v>0</v>
      </c>
    </row>
    <row r="58" spans="1:9" s="221" customFormat="1" ht="15.9" customHeight="1" x14ac:dyDescent="0.3">
      <c r="A58" s="220" t="s">
        <v>195</v>
      </c>
      <c r="B58" s="402" t="s">
        <v>215</v>
      </c>
      <c r="C58" s="402"/>
      <c r="D58" s="273">
        <f t="shared" ref="D58:F58" si="19">+D48+D51+D54</f>
        <v>0</v>
      </c>
      <c r="E58" s="287">
        <f t="shared" si="19"/>
        <v>0</v>
      </c>
      <c r="F58" s="281">
        <f t="shared" si="19"/>
        <v>0</v>
      </c>
      <c r="G58" s="273">
        <f t="shared" ref="G58:I58" si="20">+G48+G51+G54</f>
        <v>1595251</v>
      </c>
      <c r="H58" s="287">
        <f t="shared" si="20"/>
        <v>1595251</v>
      </c>
      <c r="I58" s="281">
        <f t="shared" si="20"/>
        <v>0</v>
      </c>
    </row>
    <row r="59" spans="1:9" s="221" customFormat="1" ht="15.9" customHeight="1" x14ac:dyDescent="0.3">
      <c r="A59" s="220" t="s">
        <v>196</v>
      </c>
      <c r="B59" s="402" t="s">
        <v>148</v>
      </c>
      <c r="C59" s="402"/>
      <c r="D59" s="273"/>
      <c r="E59" s="287"/>
      <c r="F59" s="282"/>
      <c r="G59" s="273"/>
      <c r="H59" s="287"/>
      <c r="I59" s="282"/>
    </row>
    <row r="60" spans="1:9" s="221" customFormat="1" ht="15.9" customHeight="1" x14ac:dyDescent="0.3">
      <c r="A60" s="220" t="s">
        <v>182</v>
      </c>
      <c r="B60" s="402" t="s">
        <v>22</v>
      </c>
      <c r="C60" s="402"/>
      <c r="D60" s="273"/>
      <c r="E60" s="287"/>
      <c r="F60" s="282"/>
      <c r="G60" s="273"/>
      <c r="H60" s="287"/>
      <c r="I60" s="282"/>
    </row>
    <row r="61" spans="1:9" s="152" customFormat="1" ht="15.9" customHeight="1" x14ac:dyDescent="0.3">
      <c r="A61" s="151" t="s">
        <v>149</v>
      </c>
      <c r="B61" s="357" t="s">
        <v>150</v>
      </c>
      <c r="C61" s="357"/>
      <c r="D61" s="274">
        <f t="shared" ref="D61:F61" si="21">+D47+D58+D59+D60</f>
        <v>39251417</v>
      </c>
      <c r="E61" s="289">
        <f t="shared" si="21"/>
        <v>39251417</v>
      </c>
      <c r="F61" s="289">
        <f t="shared" si="21"/>
        <v>0</v>
      </c>
      <c r="G61" s="274">
        <f t="shared" ref="G61:I61" si="22">+G47+G58+G59+G60</f>
        <v>41004162</v>
      </c>
      <c r="H61" s="289">
        <f t="shared" si="22"/>
        <v>41004162</v>
      </c>
      <c r="I61" s="289">
        <f t="shared" si="22"/>
        <v>0</v>
      </c>
    </row>
    <row r="62" spans="1:9" s="152" customFormat="1" ht="15.9" customHeight="1" x14ac:dyDescent="0.3">
      <c r="A62" s="151"/>
      <c r="B62" s="357" t="s">
        <v>151</v>
      </c>
      <c r="C62" s="357"/>
      <c r="D62" s="274">
        <f t="shared" ref="D62:F62" si="23">+D30-D61</f>
        <v>15073692</v>
      </c>
      <c r="E62" s="289">
        <f t="shared" si="23"/>
        <v>14683692</v>
      </c>
      <c r="F62" s="289">
        <f t="shared" si="23"/>
        <v>390000</v>
      </c>
      <c r="G62" s="274">
        <f t="shared" ref="G62:I62" si="24">+G30-G61</f>
        <v>15073692</v>
      </c>
      <c r="H62" s="289">
        <f t="shared" si="24"/>
        <v>14683692</v>
      </c>
      <c r="I62" s="289">
        <f t="shared" si="24"/>
        <v>390000</v>
      </c>
    </row>
    <row r="63" spans="1:9" ht="15.9" customHeight="1" x14ac:dyDescent="0.3">
      <c r="A63" s="220" t="s">
        <v>183</v>
      </c>
      <c r="B63" s="402" t="s">
        <v>152</v>
      </c>
      <c r="C63" s="402"/>
      <c r="D63" s="273">
        <f>SUM(E63:F63)</f>
        <v>15952765</v>
      </c>
      <c r="E63" s="287">
        <v>15952765</v>
      </c>
      <c r="F63" s="286"/>
      <c r="G63" s="273">
        <f>SUM(H63:I63)</f>
        <v>15952765</v>
      </c>
      <c r="H63" s="287">
        <v>15952765</v>
      </c>
      <c r="I63" s="286"/>
    </row>
    <row r="64" spans="1:9" s="152" customFormat="1" ht="15.9" customHeight="1" x14ac:dyDescent="0.35">
      <c r="A64" s="151"/>
      <c r="B64" s="260" t="s">
        <v>30</v>
      </c>
      <c r="C64" s="217" t="s">
        <v>103</v>
      </c>
      <c r="D64" s="272">
        <f t="shared" ref="D64:D65" si="25">SUM(E64:F64)</f>
        <v>12292672</v>
      </c>
      <c r="E64" s="286">
        <f>E63-E65</f>
        <v>12292672</v>
      </c>
      <c r="F64" s="283"/>
      <c r="G64" s="272">
        <f t="shared" ref="G64:G65" si="26">SUM(H64:I64)</f>
        <v>12292672</v>
      </c>
      <c r="H64" s="286">
        <f>H63-H65</f>
        <v>12292672</v>
      </c>
      <c r="I64" s="283"/>
    </row>
    <row r="65" spans="1:9" s="152" customFormat="1" ht="15.9" customHeight="1" x14ac:dyDescent="0.3">
      <c r="A65" s="151"/>
      <c r="B65" s="260" t="s">
        <v>44</v>
      </c>
      <c r="C65" s="217" t="s">
        <v>104</v>
      </c>
      <c r="D65" s="272">
        <f t="shared" si="25"/>
        <v>3660093</v>
      </c>
      <c r="E65" s="286">
        <f>563530+865173+2231390</f>
        <v>3660093</v>
      </c>
      <c r="F65" s="269"/>
      <c r="G65" s="272">
        <f t="shared" si="26"/>
        <v>3660093</v>
      </c>
      <c r="H65" s="286">
        <f>563530+865173+2231390</f>
        <v>3660093</v>
      </c>
      <c r="I65" s="269"/>
    </row>
    <row r="66" spans="1:9" s="152" customFormat="1" ht="39.75" customHeight="1" x14ac:dyDescent="0.3">
      <c r="A66" s="151" t="s">
        <v>153</v>
      </c>
      <c r="B66" s="364" t="s">
        <v>157</v>
      </c>
      <c r="C66" s="364"/>
      <c r="D66" s="277">
        <f t="shared" ref="D66:I66" si="27">+D63</f>
        <v>15952765</v>
      </c>
      <c r="E66" s="289">
        <f t="shared" si="27"/>
        <v>15952765</v>
      </c>
      <c r="F66" s="279">
        <f t="shared" si="27"/>
        <v>0</v>
      </c>
      <c r="G66" s="277">
        <f t="shared" si="27"/>
        <v>15952765</v>
      </c>
      <c r="H66" s="289">
        <f t="shared" si="27"/>
        <v>15952765</v>
      </c>
      <c r="I66" s="279">
        <f t="shared" si="27"/>
        <v>0</v>
      </c>
    </row>
    <row r="67" spans="1:9" s="152" customFormat="1" ht="15.9" customHeight="1" x14ac:dyDescent="0.3">
      <c r="A67" s="9" t="s">
        <v>184</v>
      </c>
      <c r="B67" s="345" t="s">
        <v>154</v>
      </c>
      <c r="C67" s="345"/>
      <c r="D67" s="274"/>
      <c r="E67" s="289"/>
      <c r="F67" s="284">
        <f t="shared" ref="F67:F79" si="28">SUM(D67:E67)</f>
        <v>0</v>
      </c>
      <c r="G67" s="274"/>
      <c r="H67" s="289"/>
      <c r="I67" s="284">
        <f t="shared" ref="I67:I70" si="29">SUM(G67:H67)</f>
        <v>0</v>
      </c>
    </row>
    <row r="68" spans="1:9" s="152" customFormat="1" ht="15.9" customHeight="1" x14ac:dyDescent="0.3">
      <c r="A68" s="9" t="s">
        <v>185</v>
      </c>
      <c r="B68" s="345" t="s">
        <v>155</v>
      </c>
      <c r="C68" s="345"/>
      <c r="D68" s="274">
        <f>SUM(D69:D72)</f>
        <v>0</v>
      </c>
      <c r="E68" s="289"/>
      <c r="F68" s="284">
        <f t="shared" si="28"/>
        <v>0</v>
      </c>
      <c r="G68" s="274">
        <f>SUM(G69:G72)</f>
        <v>0</v>
      </c>
      <c r="H68" s="289"/>
      <c r="I68" s="284">
        <f t="shared" si="29"/>
        <v>0</v>
      </c>
    </row>
    <row r="69" spans="1:9" s="152" customFormat="1" ht="15.9" customHeight="1" x14ac:dyDescent="0.35">
      <c r="A69" s="9"/>
      <c r="B69" s="219" t="s">
        <v>30</v>
      </c>
      <c r="C69" s="217" t="s">
        <v>105</v>
      </c>
      <c r="D69" s="276"/>
      <c r="E69" s="290"/>
      <c r="F69" s="283">
        <f t="shared" si="28"/>
        <v>0</v>
      </c>
      <c r="G69" s="276"/>
      <c r="H69" s="290"/>
      <c r="I69" s="283">
        <f t="shared" si="29"/>
        <v>0</v>
      </c>
    </row>
    <row r="70" spans="1:9" s="152" customFormat="1" ht="15.9" customHeight="1" x14ac:dyDescent="0.3">
      <c r="A70" s="9"/>
      <c r="B70" s="219" t="s">
        <v>44</v>
      </c>
      <c r="C70" s="217" t="s">
        <v>106</v>
      </c>
      <c r="D70" s="274"/>
      <c r="E70" s="289"/>
      <c r="F70" s="284">
        <f t="shared" si="28"/>
        <v>0</v>
      </c>
      <c r="G70" s="274"/>
      <c r="H70" s="289"/>
      <c r="I70" s="284">
        <f t="shared" si="29"/>
        <v>0</v>
      </c>
    </row>
    <row r="71" spans="1:9" s="152" customFormat="1" ht="15.9" customHeight="1" x14ac:dyDescent="0.35">
      <c r="A71" s="9"/>
      <c r="B71" s="219" t="s">
        <v>45</v>
      </c>
      <c r="C71" s="217" t="s">
        <v>229</v>
      </c>
      <c r="D71" s="276"/>
      <c r="E71" s="289"/>
      <c r="F71" s="284"/>
      <c r="G71" s="276"/>
      <c r="H71" s="289"/>
      <c r="I71" s="284"/>
    </row>
    <row r="72" spans="1:9" s="152" customFormat="1" ht="15.9" customHeight="1" x14ac:dyDescent="0.35">
      <c r="A72" s="9"/>
      <c r="B72" s="219" t="s">
        <v>46</v>
      </c>
      <c r="C72" s="217" t="s">
        <v>230</v>
      </c>
      <c r="D72" s="276"/>
      <c r="E72" s="289"/>
      <c r="F72" s="284"/>
      <c r="G72" s="276"/>
      <c r="H72" s="289"/>
      <c r="I72" s="284"/>
    </row>
    <row r="73" spans="1:9" s="152" customFormat="1" ht="33" customHeight="1" x14ac:dyDescent="0.3">
      <c r="A73" s="151" t="s">
        <v>156</v>
      </c>
      <c r="B73" s="401" t="s">
        <v>158</v>
      </c>
      <c r="C73" s="401"/>
      <c r="D73" s="274">
        <f>+D67+D68</f>
        <v>0</v>
      </c>
      <c r="E73" s="289"/>
      <c r="F73" s="284">
        <f t="shared" si="28"/>
        <v>0</v>
      </c>
      <c r="G73" s="274">
        <f>+G67+G68</f>
        <v>0</v>
      </c>
      <c r="H73" s="289"/>
      <c r="I73" s="284">
        <f t="shared" ref="I73" si="30">SUM(G73:H73)</f>
        <v>0</v>
      </c>
    </row>
    <row r="74" spans="1:9" s="152" customFormat="1" ht="15.9" customHeight="1" x14ac:dyDescent="0.3">
      <c r="A74" s="151" t="s">
        <v>159</v>
      </c>
      <c r="B74" s="357" t="s">
        <v>160</v>
      </c>
      <c r="C74" s="357"/>
      <c r="D74" s="277">
        <f t="shared" ref="D74:F74" si="31">+D66+D73</f>
        <v>15952765</v>
      </c>
      <c r="E74" s="289">
        <f t="shared" si="31"/>
        <v>15952765</v>
      </c>
      <c r="F74" s="264">
        <f t="shared" si="31"/>
        <v>0</v>
      </c>
      <c r="G74" s="277">
        <f t="shared" ref="G74:I74" si="32">+G66+G73</f>
        <v>15952765</v>
      </c>
      <c r="H74" s="289">
        <f t="shared" si="32"/>
        <v>15952765</v>
      </c>
      <c r="I74" s="264">
        <f t="shared" si="32"/>
        <v>0</v>
      </c>
    </row>
    <row r="75" spans="1:9" s="152" customFormat="1" ht="15.9" customHeight="1" x14ac:dyDescent="0.3">
      <c r="A75" s="9" t="s">
        <v>186</v>
      </c>
      <c r="B75" s="345" t="s">
        <v>161</v>
      </c>
      <c r="C75" s="345"/>
      <c r="D75" s="274"/>
      <c r="E75" s="289"/>
      <c r="F75" s="284">
        <f t="shared" si="28"/>
        <v>0</v>
      </c>
      <c r="G75" s="274"/>
      <c r="H75" s="289"/>
      <c r="I75" s="284">
        <f t="shared" ref="I75:I79" si="33">SUM(G75:H75)</f>
        <v>0</v>
      </c>
    </row>
    <row r="76" spans="1:9" s="152" customFormat="1" ht="15.9" customHeight="1" x14ac:dyDescent="0.35">
      <c r="A76" s="9" t="s">
        <v>187</v>
      </c>
      <c r="B76" s="345" t="s">
        <v>162</v>
      </c>
      <c r="C76" s="345"/>
      <c r="D76" s="276">
        <f>SUM(D77:D79)</f>
        <v>0</v>
      </c>
      <c r="E76" s="290"/>
      <c r="F76" s="283">
        <f t="shared" si="28"/>
        <v>0</v>
      </c>
      <c r="G76" s="276">
        <f>SUM(G77:G79)</f>
        <v>0</v>
      </c>
      <c r="H76" s="290"/>
      <c r="I76" s="283">
        <f t="shared" si="33"/>
        <v>0</v>
      </c>
    </row>
    <row r="77" spans="1:9" s="152" customFormat="1" ht="15.9" customHeight="1" x14ac:dyDescent="0.35">
      <c r="A77" s="9"/>
      <c r="B77" s="219" t="s">
        <v>30</v>
      </c>
      <c r="C77" s="217" t="s">
        <v>226</v>
      </c>
      <c r="D77" s="276"/>
      <c r="E77" s="290"/>
      <c r="F77" s="283">
        <f t="shared" si="28"/>
        <v>0</v>
      </c>
      <c r="G77" s="276"/>
      <c r="H77" s="290"/>
      <c r="I77" s="283">
        <f t="shared" si="33"/>
        <v>0</v>
      </c>
    </row>
    <row r="78" spans="1:9" s="152" customFormat="1" ht="15.9" customHeight="1" x14ac:dyDescent="0.35">
      <c r="A78" s="9"/>
      <c r="B78" s="219" t="s">
        <v>44</v>
      </c>
      <c r="C78" s="217" t="s">
        <v>225</v>
      </c>
      <c r="D78" s="276"/>
      <c r="E78" s="290"/>
      <c r="F78" s="283">
        <f t="shared" si="28"/>
        <v>0</v>
      </c>
      <c r="G78" s="276"/>
      <c r="H78" s="290"/>
      <c r="I78" s="283">
        <f t="shared" si="33"/>
        <v>0</v>
      </c>
    </row>
    <row r="79" spans="1:9" s="152" customFormat="1" ht="15.9" customHeight="1" x14ac:dyDescent="0.35">
      <c r="A79" s="9"/>
      <c r="B79" s="219" t="s">
        <v>45</v>
      </c>
      <c r="C79" s="217" t="s">
        <v>107</v>
      </c>
      <c r="D79" s="276"/>
      <c r="E79" s="290"/>
      <c r="F79" s="283">
        <f t="shared" si="28"/>
        <v>0</v>
      </c>
      <c r="G79" s="276"/>
      <c r="H79" s="290"/>
      <c r="I79" s="283">
        <f t="shared" si="33"/>
        <v>0</v>
      </c>
    </row>
    <row r="80" spans="1:9" s="152" customFormat="1" ht="15.9" customHeight="1" x14ac:dyDescent="0.35">
      <c r="A80" s="9" t="s">
        <v>257</v>
      </c>
      <c r="B80" s="345" t="s">
        <v>258</v>
      </c>
      <c r="C80" s="345"/>
      <c r="D80" s="276">
        <f>SUM(E80:F80)</f>
        <v>879073</v>
      </c>
      <c r="E80" s="290">
        <v>879073</v>
      </c>
      <c r="F80" s="283"/>
      <c r="G80" s="276">
        <f>SUM(H80:I80)</f>
        <v>879073</v>
      </c>
      <c r="H80" s="290">
        <v>879073</v>
      </c>
      <c r="I80" s="283"/>
    </row>
    <row r="81" spans="1:9" s="152" customFormat="1" ht="15.9" customHeight="1" x14ac:dyDescent="0.3">
      <c r="A81" s="151" t="s">
        <v>163</v>
      </c>
      <c r="B81" s="357" t="s">
        <v>164</v>
      </c>
      <c r="C81" s="357"/>
      <c r="D81" s="274">
        <f>+D75+D76+D80</f>
        <v>879073</v>
      </c>
      <c r="E81" s="274">
        <f>+E75+E76+E80</f>
        <v>879073</v>
      </c>
      <c r="F81" s="284"/>
      <c r="G81" s="274">
        <f>+G75+G76+G80</f>
        <v>879073</v>
      </c>
      <c r="H81" s="274">
        <f>+H75+H76+H80</f>
        <v>879073</v>
      </c>
      <c r="I81" s="284"/>
    </row>
    <row r="82" spans="1:9" s="152" customFormat="1" ht="15.9" customHeight="1" x14ac:dyDescent="0.3">
      <c r="A82" s="151" t="s">
        <v>204</v>
      </c>
      <c r="B82" s="357" t="s">
        <v>206</v>
      </c>
      <c r="C82" s="357"/>
      <c r="D82" s="278">
        <f t="shared" ref="D82:F82" si="34">+D30+D81</f>
        <v>55204182</v>
      </c>
      <c r="E82" s="291">
        <f t="shared" si="34"/>
        <v>54814182</v>
      </c>
      <c r="F82" s="285">
        <f t="shared" si="34"/>
        <v>390000</v>
      </c>
      <c r="G82" s="278">
        <f t="shared" ref="G82:I82" si="35">+G30+G81</f>
        <v>56956927</v>
      </c>
      <c r="H82" s="291">
        <f t="shared" si="35"/>
        <v>56566927</v>
      </c>
      <c r="I82" s="285">
        <f t="shared" si="35"/>
        <v>390000</v>
      </c>
    </row>
    <row r="83" spans="1:9" s="152" customFormat="1" ht="15.9" customHeight="1" thickBot="1" x14ac:dyDescent="0.35">
      <c r="A83" s="169" t="s">
        <v>205</v>
      </c>
      <c r="B83" s="170" t="s">
        <v>207</v>
      </c>
      <c r="C83" s="170"/>
      <c r="D83" s="172">
        <f t="shared" ref="D83:F83" si="36">+D61+D74</f>
        <v>55204182</v>
      </c>
      <c r="E83" s="172">
        <f t="shared" si="36"/>
        <v>55204182</v>
      </c>
      <c r="F83" s="172">
        <f t="shared" si="36"/>
        <v>0</v>
      </c>
      <c r="G83" s="172">
        <f t="shared" ref="G83:I83" si="37">+G61+G74</f>
        <v>56956927</v>
      </c>
      <c r="H83" s="172">
        <f t="shared" si="37"/>
        <v>56956927</v>
      </c>
      <c r="I83" s="172">
        <f t="shared" si="37"/>
        <v>0</v>
      </c>
    </row>
    <row r="84" spans="1:9" ht="20.100000000000001" customHeight="1" x14ac:dyDescent="0.25">
      <c r="B84" s="15"/>
      <c r="C84" s="15"/>
      <c r="D84" s="16"/>
      <c r="E84" s="16"/>
      <c r="F84" s="16"/>
      <c r="G84" s="16"/>
      <c r="H84" s="16"/>
      <c r="I84" s="16"/>
    </row>
    <row r="85" spans="1:9" ht="20.100000000000001" customHeight="1" x14ac:dyDescent="0.25">
      <c r="B85" s="15"/>
      <c r="C85" s="15"/>
      <c r="D85" s="175">
        <f t="shared" ref="D85:I85" si="38">+D83-D82</f>
        <v>0</v>
      </c>
      <c r="E85" s="175">
        <f t="shared" si="38"/>
        <v>390000</v>
      </c>
      <c r="F85" s="175">
        <f t="shared" si="38"/>
        <v>-390000</v>
      </c>
      <c r="G85" s="175">
        <f t="shared" si="38"/>
        <v>0</v>
      </c>
      <c r="H85" s="175">
        <f t="shared" si="38"/>
        <v>390000</v>
      </c>
      <c r="I85" s="175">
        <f t="shared" si="38"/>
        <v>-390000</v>
      </c>
    </row>
    <row r="86" spans="1:9" ht="20.100000000000001" customHeight="1" x14ac:dyDescent="0.25">
      <c r="B86" s="15"/>
      <c r="C86" s="15"/>
      <c r="D86" s="16"/>
      <c r="E86" s="16"/>
      <c r="F86" s="16"/>
    </row>
    <row r="87" spans="1:9" ht="20.100000000000001" customHeight="1" x14ac:dyDescent="0.25">
      <c r="B87" s="15"/>
      <c r="C87" s="15"/>
      <c r="D87" s="16"/>
      <c r="E87" s="16"/>
      <c r="F87" s="16"/>
    </row>
    <row r="88" spans="1:9" ht="20.100000000000001" customHeight="1" x14ac:dyDescent="0.25">
      <c r="B88" s="15"/>
      <c r="C88" s="15"/>
      <c r="D88" s="16"/>
      <c r="E88" s="16"/>
      <c r="F88" s="16"/>
    </row>
    <row r="89" spans="1:9" ht="20.100000000000001" customHeight="1" x14ac:dyDescent="0.25">
      <c r="B89" s="15"/>
      <c r="C89" s="15"/>
      <c r="D89" s="16"/>
      <c r="E89" s="16"/>
      <c r="F89" s="16"/>
    </row>
    <row r="90" spans="1:9" ht="20.100000000000001" customHeight="1" x14ac:dyDescent="0.25">
      <c r="B90" s="15"/>
      <c r="C90" s="15"/>
      <c r="D90" s="16"/>
      <c r="E90" s="16"/>
      <c r="F90" s="16"/>
    </row>
    <row r="91" spans="1:9" ht="20.100000000000001" customHeight="1" x14ac:dyDescent="0.25">
      <c r="B91" s="15"/>
      <c r="C91" s="15"/>
      <c r="D91" s="16"/>
      <c r="E91" s="16"/>
      <c r="F91" s="16"/>
    </row>
    <row r="92" spans="1:9" ht="20.100000000000001" customHeight="1" x14ac:dyDescent="0.25">
      <c r="B92" s="15"/>
      <c r="C92" s="15"/>
      <c r="D92" s="16"/>
      <c r="E92" s="16"/>
      <c r="F92" s="16"/>
    </row>
    <row r="93" spans="1:9" ht="20.100000000000001" customHeight="1" x14ac:dyDescent="0.25">
      <c r="B93" s="15"/>
      <c r="C93" s="15"/>
      <c r="D93" s="16"/>
      <c r="E93" s="16"/>
      <c r="F93" s="16"/>
    </row>
    <row r="94" spans="1:9" ht="20.100000000000001" customHeight="1" x14ac:dyDescent="0.25">
      <c r="B94" s="15"/>
      <c r="C94" s="15"/>
      <c r="D94" s="16"/>
      <c r="E94" s="16"/>
      <c r="F94" s="16"/>
    </row>
    <row r="95" spans="1:9" ht="20.100000000000001" customHeight="1" x14ac:dyDescent="0.25">
      <c r="B95" s="15"/>
      <c r="C95" s="15"/>
      <c r="D95" s="16"/>
      <c r="E95" s="16"/>
      <c r="F95" s="16"/>
    </row>
    <row r="96" spans="1:9" ht="20.100000000000001" customHeight="1" x14ac:dyDescent="0.25">
      <c r="B96" s="15"/>
      <c r="C96" s="15"/>
      <c r="D96" s="16"/>
      <c r="E96" s="16"/>
      <c r="F96" s="16"/>
    </row>
    <row r="97" spans="2:6" ht="20.100000000000001" customHeight="1" x14ac:dyDescent="0.25">
      <c r="B97" s="15"/>
      <c r="C97" s="15"/>
      <c r="D97" s="16"/>
      <c r="E97" s="16"/>
      <c r="F97" s="16"/>
    </row>
    <row r="98" spans="2:6" ht="20.100000000000001" customHeight="1" x14ac:dyDescent="0.25">
      <c r="B98" s="15"/>
      <c r="C98" s="15"/>
      <c r="D98" s="16"/>
      <c r="E98" s="16"/>
      <c r="F98" s="16"/>
    </row>
    <row r="99" spans="2:6" ht="20.100000000000001" customHeight="1" x14ac:dyDescent="0.25">
      <c r="B99" s="15"/>
      <c r="C99" s="15"/>
      <c r="D99" s="16"/>
      <c r="E99" s="16"/>
      <c r="F99" s="16"/>
    </row>
    <row r="100" spans="2:6" ht="20.100000000000001" customHeight="1" x14ac:dyDescent="0.25">
      <c r="B100" s="15"/>
      <c r="C100" s="15"/>
      <c r="D100" s="16"/>
      <c r="E100" s="16"/>
      <c r="F100" s="16"/>
    </row>
    <row r="101" spans="2:6" ht="20.100000000000001" customHeight="1" x14ac:dyDescent="0.25">
      <c r="B101" s="15"/>
      <c r="C101" s="15"/>
      <c r="D101" s="16"/>
      <c r="E101" s="16"/>
      <c r="F101" s="16"/>
    </row>
    <row r="102" spans="2:6" ht="20.100000000000001" customHeight="1" x14ac:dyDescent="0.25">
      <c r="B102" s="15"/>
      <c r="C102" s="15"/>
      <c r="D102" s="16"/>
      <c r="E102" s="16"/>
      <c r="F102" s="16"/>
    </row>
    <row r="103" spans="2:6" ht="20.100000000000001" customHeight="1" x14ac:dyDescent="0.25">
      <c r="B103" s="15"/>
      <c r="C103" s="15"/>
      <c r="D103" s="16"/>
      <c r="E103" s="16"/>
      <c r="F103" s="16"/>
    </row>
    <row r="104" spans="2:6" ht="20.100000000000001" customHeight="1" x14ac:dyDescent="0.25">
      <c r="B104" s="15"/>
      <c r="C104" s="15"/>
      <c r="D104" s="16"/>
      <c r="E104" s="16"/>
      <c r="F104" s="16"/>
    </row>
    <row r="105" spans="2:6" ht="20.100000000000001" customHeight="1" x14ac:dyDescent="0.25">
      <c r="B105" s="15"/>
      <c r="C105" s="15"/>
      <c r="D105" s="16"/>
      <c r="E105" s="16"/>
      <c r="F105" s="16"/>
    </row>
  </sheetData>
  <mergeCells count="61">
    <mergeCell ref="B61:C61"/>
    <mergeCell ref="B28:C28"/>
    <mergeCell ref="B60:C60"/>
    <mergeCell ref="B34:C34"/>
    <mergeCell ref="B42:C42"/>
    <mergeCell ref="B63:C63"/>
    <mergeCell ref="B76:C76"/>
    <mergeCell ref="B66:C66"/>
    <mergeCell ref="B67:C67"/>
    <mergeCell ref="B74:C74"/>
    <mergeCell ref="B75:C75"/>
    <mergeCell ref="B25:C25"/>
    <mergeCell ref="B26:C26"/>
    <mergeCell ref="B29:C29"/>
    <mergeCell ref="B47:C47"/>
    <mergeCell ref="B54:C54"/>
    <mergeCell ref="B51:C51"/>
    <mergeCell ref="B38:C38"/>
    <mergeCell ref="B12:C12"/>
    <mergeCell ref="B82:C82"/>
    <mergeCell ref="B31:C31"/>
    <mergeCell ref="B33:C33"/>
    <mergeCell ref="B48:C48"/>
    <mergeCell ref="B68:C68"/>
    <mergeCell ref="B73:C73"/>
    <mergeCell ref="B32:C32"/>
    <mergeCell ref="B59:C59"/>
    <mergeCell ref="B58:C58"/>
    <mergeCell ref="B81:C81"/>
    <mergeCell ref="B80:C80"/>
    <mergeCell ref="B24:C24"/>
    <mergeCell ref="B27:C27"/>
    <mergeCell ref="B62:C62"/>
    <mergeCell ref="B30:C30"/>
    <mergeCell ref="B23:C23"/>
    <mergeCell ref="D6:D7"/>
    <mergeCell ref="B14:C14"/>
    <mergeCell ref="B19:C19"/>
    <mergeCell ref="B9:C9"/>
    <mergeCell ref="B10:C10"/>
    <mergeCell ref="B20:C20"/>
    <mergeCell ref="D8:F8"/>
    <mergeCell ref="B15:C15"/>
    <mergeCell ref="B16:C16"/>
    <mergeCell ref="B21:C21"/>
    <mergeCell ref="E6:E7"/>
    <mergeCell ref="B18:C18"/>
    <mergeCell ref="B17:C17"/>
    <mergeCell ref="B13:C13"/>
    <mergeCell ref="B11:C11"/>
    <mergeCell ref="A1:F1"/>
    <mergeCell ref="A4:F4"/>
    <mergeCell ref="A3:F3"/>
    <mergeCell ref="A2:F2"/>
    <mergeCell ref="F6:F7"/>
    <mergeCell ref="G6:G7"/>
    <mergeCell ref="H6:H7"/>
    <mergeCell ref="I6:I7"/>
    <mergeCell ref="G8:I8"/>
    <mergeCell ref="A6:A8"/>
    <mergeCell ref="B6:C8"/>
  </mergeCells>
  <phoneticPr fontId="3" type="noConversion"/>
  <printOptions horizontalCentered="1"/>
  <pageMargins left="0.19685039370078741" right="0.15748031496062992" top="0.17" bottom="0.15748031496062992" header="0.15748031496062992" footer="0.15748031496062992"/>
  <pageSetup paperSize="9" scale="57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7"/>
  <sheetViews>
    <sheetView showGridLines="0" zoomScaleNormal="100" zoomScaleSheetLayoutView="100" workbookViewId="0">
      <selection sqref="A1:AE1"/>
    </sheetView>
  </sheetViews>
  <sheetFormatPr defaultColWidth="9.109375" defaultRowHeight="13.2" x14ac:dyDescent="0.25"/>
  <cols>
    <col min="1" max="6" width="3.33203125" style="21" customWidth="1"/>
    <col min="7" max="7" width="5.109375" style="21" customWidth="1"/>
    <col min="8" max="8" width="3.33203125" style="21" customWidth="1"/>
    <col min="9" max="9" width="13.6640625" style="21" bestFit="1" customWidth="1"/>
    <col min="10" max="11" width="3.33203125" style="21" customWidth="1"/>
    <col min="12" max="12" width="4.33203125" style="21" customWidth="1"/>
    <col min="13" max="14" width="3.33203125" style="21" customWidth="1"/>
    <col min="15" max="15" width="4.44140625" style="21" customWidth="1"/>
    <col min="16" max="19" width="3.33203125" style="21" customWidth="1"/>
    <col min="20" max="20" width="2.44140625" style="21" customWidth="1"/>
    <col min="21" max="21" width="8.109375" style="21" customWidth="1"/>
    <col min="22" max="25" width="3.33203125" style="21" customWidth="1"/>
    <col min="26" max="26" width="2.6640625" style="21" customWidth="1"/>
    <col min="27" max="27" width="3.44140625" style="21" customWidth="1"/>
    <col min="28" max="28" width="3.5546875" style="21" customWidth="1"/>
    <col min="29" max="29" width="3" style="21" customWidth="1"/>
    <col min="30" max="30" width="2.88671875" style="21" customWidth="1"/>
    <col min="31" max="31" width="2.44140625" style="21" customWidth="1"/>
    <col min="32" max="32" width="9.109375" style="21"/>
    <col min="33" max="33" width="15.33203125" style="21" bestFit="1" customWidth="1"/>
    <col min="34" max="16384" width="9.109375" style="21"/>
  </cols>
  <sheetData>
    <row r="1" spans="1:33" s="28" customFormat="1" ht="22.5" customHeight="1" x14ac:dyDescent="0.3">
      <c r="A1" s="412" t="s">
        <v>291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</row>
    <row r="2" spans="1:33" s="28" customFormat="1" ht="15.6" x14ac:dyDescent="0.3">
      <c r="A2" s="412" t="s">
        <v>242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</row>
    <row r="3" spans="1:33" s="28" customFormat="1" ht="15.6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</row>
    <row r="4" spans="1:33" ht="15.6" x14ac:dyDescent="0.25">
      <c r="A4" s="437" t="s">
        <v>208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437"/>
      <c r="V4" s="437"/>
      <c r="W4" s="437"/>
      <c r="X4" s="437"/>
      <c r="Y4" s="437"/>
      <c r="Z4" s="437"/>
      <c r="AA4" s="437"/>
      <c r="AB4" s="437"/>
      <c r="AC4" s="437"/>
      <c r="AD4" s="437"/>
      <c r="AE4" s="437"/>
    </row>
    <row r="5" spans="1:33" ht="15.6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</row>
    <row r="6" spans="1:33" x14ac:dyDescent="0.25">
      <c r="W6" s="21" t="s">
        <v>246</v>
      </c>
    </row>
    <row r="7" spans="1:33" ht="31.5" customHeight="1" x14ac:dyDescent="0.25">
      <c r="A7" s="438" t="s">
        <v>188</v>
      </c>
      <c r="B7" s="439"/>
      <c r="C7" s="439"/>
      <c r="D7" s="439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40"/>
      <c r="T7" s="416" t="s">
        <v>201</v>
      </c>
      <c r="U7" s="444"/>
      <c r="V7" s="438" t="s">
        <v>209</v>
      </c>
      <c r="W7" s="439"/>
      <c r="X7" s="439"/>
      <c r="Y7" s="439"/>
      <c r="Z7" s="440"/>
      <c r="AA7" s="416" t="s">
        <v>279</v>
      </c>
      <c r="AB7" s="417"/>
      <c r="AC7" s="417"/>
      <c r="AD7" s="417"/>
      <c r="AE7" s="418"/>
    </row>
    <row r="8" spans="1:33" x14ac:dyDescent="0.25">
      <c r="A8" s="25"/>
      <c r="B8" s="23"/>
      <c r="C8" s="23"/>
      <c r="D8" s="23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  <c r="S8" s="26"/>
      <c r="T8" s="445"/>
      <c r="U8" s="446"/>
      <c r="V8" s="441"/>
      <c r="W8" s="442"/>
      <c r="X8" s="442"/>
      <c r="Y8" s="442"/>
      <c r="Z8" s="443"/>
      <c r="AA8" s="419"/>
      <c r="AB8" s="420"/>
      <c r="AC8" s="420"/>
      <c r="AD8" s="420"/>
      <c r="AE8" s="421"/>
    </row>
    <row r="9" spans="1:33" ht="19.5" customHeight="1" x14ac:dyDescent="0.25">
      <c r="A9" s="413" t="s">
        <v>280</v>
      </c>
      <c r="B9" s="414"/>
      <c r="C9" s="414"/>
      <c r="D9" s="414"/>
      <c r="E9" s="414"/>
      <c r="F9" s="414"/>
      <c r="G9" s="414"/>
      <c r="H9" s="414"/>
      <c r="I9" s="414"/>
      <c r="J9" s="414"/>
      <c r="K9" s="414"/>
      <c r="L9" s="414"/>
      <c r="M9" s="414"/>
      <c r="N9" s="414"/>
      <c r="O9" s="414"/>
      <c r="P9" s="414"/>
      <c r="Q9" s="414"/>
      <c r="R9" s="414"/>
      <c r="S9" s="415"/>
      <c r="T9" s="407">
        <v>1</v>
      </c>
      <c r="U9" s="408"/>
      <c r="V9" s="428">
        <v>1056000</v>
      </c>
      <c r="W9" s="429"/>
      <c r="X9" s="429"/>
      <c r="Y9" s="429"/>
      <c r="Z9" s="430"/>
      <c r="AA9" s="428"/>
      <c r="AB9" s="429"/>
      <c r="AC9" s="429"/>
      <c r="AD9" s="429"/>
      <c r="AE9" s="430"/>
    </row>
    <row r="10" spans="1:33" ht="19.5" customHeight="1" x14ac:dyDescent="0.25">
      <c r="A10" s="425" t="s">
        <v>281</v>
      </c>
      <c r="B10" s="426"/>
      <c r="C10" s="426"/>
      <c r="D10" s="426"/>
      <c r="E10" s="426"/>
      <c r="F10" s="426"/>
      <c r="G10" s="426"/>
      <c r="H10" s="426"/>
      <c r="I10" s="426"/>
      <c r="J10" s="426"/>
      <c r="K10" s="426"/>
      <c r="L10" s="426"/>
      <c r="M10" s="426"/>
      <c r="N10" s="426"/>
      <c r="O10" s="426"/>
      <c r="P10" s="426"/>
      <c r="Q10" s="426"/>
      <c r="R10" s="426"/>
      <c r="S10" s="427"/>
      <c r="T10" s="407">
        <v>2</v>
      </c>
      <c r="U10" s="408"/>
      <c r="V10" s="428">
        <v>180000</v>
      </c>
      <c r="W10" s="429"/>
      <c r="X10" s="429"/>
      <c r="Y10" s="429"/>
      <c r="Z10" s="430"/>
      <c r="AA10" s="428"/>
      <c r="AB10" s="429"/>
      <c r="AC10" s="429"/>
      <c r="AD10" s="429"/>
      <c r="AE10" s="430"/>
    </row>
    <row r="11" spans="1:33" ht="19.5" customHeight="1" x14ac:dyDescent="0.25">
      <c r="A11" s="425" t="s">
        <v>282</v>
      </c>
      <c r="B11" s="426"/>
      <c r="C11" s="426"/>
      <c r="D11" s="426"/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6"/>
      <c r="S11" s="427"/>
      <c r="T11" s="407">
        <v>3</v>
      </c>
      <c r="U11" s="408"/>
      <c r="V11" s="431">
        <v>370000</v>
      </c>
      <c r="W11" s="432"/>
      <c r="X11" s="432"/>
      <c r="Y11" s="432"/>
      <c r="Z11" s="433"/>
      <c r="AA11" s="431"/>
      <c r="AB11" s="432"/>
      <c r="AC11" s="432"/>
      <c r="AD11" s="432"/>
      <c r="AE11" s="433"/>
    </row>
    <row r="12" spans="1:33" ht="19.5" customHeight="1" x14ac:dyDescent="0.25">
      <c r="A12" s="447"/>
      <c r="B12" s="448"/>
      <c r="C12" s="448"/>
      <c r="D12" s="448"/>
      <c r="E12" s="448"/>
      <c r="F12" s="448"/>
      <c r="G12" s="448"/>
      <c r="H12" s="448"/>
      <c r="I12" s="448"/>
      <c r="J12" s="448"/>
      <c r="K12" s="448"/>
      <c r="L12" s="448"/>
      <c r="M12" s="448"/>
      <c r="N12" s="448"/>
      <c r="O12" s="448"/>
      <c r="P12" s="448"/>
      <c r="Q12" s="448"/>
      <c r="R12" s="448"/>
      <c r="S12" s="449"/>
      <c r="T12" s="407">
        <v>4</v>
      </c>
      <c r="U12" s="408"/>
      <c r="V12" s="428"/>
      <c r="W12" s="429"/>
      <c r="X12" s="429"/>
      <c r="Y12" s="429"/>
      <c r="Z12" s="430"/>
      <c r="AA12" s="428"/>
      <c r="AB12" s="429"/>
      <c r="AC12" s="429"/>
      <c r="AD12" s="429"/>
      <c r="AE12" s="430"/>
    </row>
    <row r="13" spans="1:33" ht="25.5" customHeight="1" x14ac:dyDescent="0.25">
      <c r="A13" s="450" t="s">
        <v>283</v>
      </c>
      <c r="B13" s="451"/>
      <c r="C13" s="451"/>
      <c r="D13" s="451"/>
      <c r="E13" s="451"/>
      <c r="F13" s="451"/>
      <c r="G13" s="451"/>
      <c r="H13" s="451"/>
      <c r="I13" s="451"/>
      <c r="J13" s="451"/>
      <c r="K13" s="451"/>
      <c r="L13" s="451"/>
      <c r="M13" s="451"/>
      <c r="N13" s="451"/>
      <c r="O13" s="451"/>
      <c r="P13" s="451"/>
      <c r="Q13" s="451"/>
      <c r="R13" s="451"/>
      <c r="S13" s="452"/>
      <c r="T13" s="407">
        <v>5</v>
      </c>
      <c r="U13" s="408"/>
      <c r="V13" s="409">
        <f>SUM(V9:Z12)</f>
        <v>1606000</v>
      </c>
      <c r="W13" s="410"/>
      <c r="X13" s="410"/>
      <c r="Y13" s="410"/>
      <c r="Z13" s="411"/>
      <c r="AA13" s="409">
        <f>SUM(AA9:AE12)</f>
        <v>0</v>
      </c>
      <c r="AB13" s="410"/>
      <c r="AC13" s="410"/>
      <c r="AD13" s="410"/>
      <c r="AE13" s="411"/>
    </row>
    <row r="14" spans="1:33" ht="19.5" customHeight="1" x14ac:dyDescent="0.25">
      <c r="A14" s="425" t="s">
        <v>286</v>
      </c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6"/>
      <c r="O14" s="426"/>
      <c r="P14" s="426"/>
      <c r="Q14" s="426"/>
      <c r="R14" s="426"/>
      <c r="S14" s="427"/>
      <c r="T14" s="407">
        <v>6</v>
      </c>
      <c r="U14" s="408"/>
      <c r="V14" s="434">
        <f>31649+36034</f>
        <v>67683</v>
      </c>
      <c r="W14" s="435"/>
      <c r="X14" s="435"/>
      <c r="Y14" s="435"/>
      <c r="Z14" s="436"/>
      <c r="AA14" s="428"/>
      <c r="AB14" s="429"/>
      <c r="AC14" s="429"/>
      <c r="AD14" s="429"/>
      <c r="AE14" s="430"/>
      <c r="AG14" s="158"/>
    </row>
    <row r="15" spans="1:33" ht="19.5" customHeight="1" x14ac:dyDescent="0.25">
      <c r="A15" s="425" t="s">
        <v>287</v>
      </c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6"/>
      <c r="O15" s="426"/>
      <c r="P15" s="426"/>
      <c r="Q15" s="426"/>
      <c r="R15" s="426"/>
      <c r="S15" s="427"/>
      <c r="T15" s="407">
        <v>7</v>
      </c>
      <c r="U15" s="408"/>
      <c r="V15" s="422">
        <v>390000</v>
      </c>
      <c r="W15" s="423"/>
      <c r="X15" s="423"/>
      <c r="Y15" s="423"/>
      <c r="Z15" s="424"/>
      <c r="AA15" s="409">
        <f>SUM(AA14:AE14)</f>
        <v>0</v>
      </c>
      <c r="AB15" s="410"/>
      <c r="AC15" s="410"/>
      <c r="AD15" s="410"/>
      <c r="AE15" s="411"/>
    </row>
    <row r="16" spans="1:33" ht="26.25" customHeight="1" x14ac:dyDescent="0.25">
      <c r="A16" s="425" t="s">
        <v>288</v>
      </c>
      <c r="B16" s="426"/>
      <c r="C16" s="426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26"/>
      <c r="O16" s="426"/>
      <c r="P16" s="426"/>
      <c r="Q16" s="426"/>
      <c r="R16" s="426"/>
      <c r="S16" s="427"/>
      <c r="T16" s="407">
        <v>8</v>
      </c>
      <c r="U16" s="408"/>
      <c r="V16" s="422"/>
      <c r="W16" s="423"/>
      <c r="X16" s="423"/>
      <c r="Y16" s="423"/>
      <c r="Z16" s="424"/>
      <c r="AA16" s="409">
        <f>AA13+AA15</f>
        <v>0</v>
      </c>
      <c r="AB16" s="410"/>
      <c r="AC16" s="410"/>
      <c r="AD16" s="410"/>
      <c r="AE16" s="411"/>
      <c r="AG16" s="292"/>
    </row>
    <row r="17" spans="1:31" ht="27" customHeight="1" x14ac:dyDescent="0.25">
      <c r="A17" s="413"/>
      <c r="B17" s="414"/>
      <c r="C17" s="414"/>
      <c r="D17" s="414"/>
      <c r="E17" s="414"/>
      <c r="F17" s="414"/>
      <c r="G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  <c r="R17" s="414"/>
      <c r="S17" s="415"/>
      <c r="T17" s="407">
        <v>9</v>
      </c>
      <c r="U17" s="408"/>
      <c r="V17" s="422"/>
      <c r="W17" s="423"/>
      <c r="X17" s="423"/>
      <c r="Y17" s="423"/>
      <c r="Z17" s="424"/>
      <c r="AA17" s="422"/>
      <c r="AB17" s="423"/>
      <c r="AC17" s="423"/>
      <c r="AD17" s="423"/>
      <c r="AE17" s="424"/>
    </row>
    <row r="18" spans="1:31" ht="20.25" customHeight="1" x14ac:dyDescent="0.25">
      <c r="A18" s="404" t="s">
        <v>284</v>
      </c>
      <c r="B18" s="405"/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5"/>
      <c r="Q18" s="405"/>
      <c r="R18" s="405"/>
      <c r="S18" s="406"/>
      <c r="T18" s="407">
        <v>10</v>
      </c>
      <c r="U18" s="408"/>
      <c r="V18" s="409">
        <f>SUM(V14:Z17)</f>
        <v>457683</v>
      </c>
      <c r="W18" s="410"/>
      <c r="X18" s="410"/>
      <c r="Y18" s="410"/>
      <c r="Z18" s="411"/>
      <c r="AA18" s="409">
        <f>AA17+AA16</f>
        <v>0</v>
      </c>
      <c r="AB18" s="410"/>
      <c r="AC18" s="410"/>
      <c r="AD18" s="410"/>
      <c r="AE18" s="411"/>
    </row>
    <row r="19" spans="1:31" ht="21.9" customHeight="1" x14ac:dyDescent="0.25">
      <c r="A19" s="404" t="s">
        <v>289</v>
      </c>
      <c r="B19" s="405"/>
      <c r="C19" s="405"/>
      <c r="D19" s="405"/>
      <c r="E19" s="405"/>
      <c r="F19" s="405"/>
      <c r="G19" s="405"/>
      <c r="H19" s="405"/>
      <c r="I19" s="405"/>
      <c r="J19" s="405"/>
      <c r="K19" s="405"/>
      <c r="L19" s="405"/>
      <c r="M19" s="405"/>
      <c r="N19" s="405"/>
      <c r="O19" s="405"/>
      <c r="P19" s="405"/>
      <c r="Q19" s="405"/>
      <c r="R19" s="405"/>
      <c r="S19" s="406"/>
      <c r="T19" s="407">
        <v>11</v>
      </c>
      <c r="U19" s="408"/>
      <c r="V19" s="409">
        <f>V18+V13</f>
        <v>2063683</v>
      </c>
      <c r="W19" s="410"/>
      <c r="X19" s="410"/>
      <c r="Y19" s="410"/>
      <c r="Z19" s="411"/>
      <c r="AA19" s="409">
        <f t="shared" ref="AA19:AA20" si="0">AA18+AA17</f>
        <v>0</v>
      </c>
      <c r="AB19" s="410"/>
      <c r="AC19" s="410"/>
      <c r="AD19" s="410"/>
      <c r="AE19" s="411"/>
    </row>
    <row r="20" spans="1:31" ht="21.9" customHeight="1" x14ac:dyDescent="0.25">
      <c r="A20" s="404" t="s">
        <v>290</v>
      </c>
      <c r="B20" s="405"/>
      <c r="C20" s="405"/>
      <c r="D20" s="405"/>
      <c r="E20" s="405"/>
      <c r="F20" s="405"/>
      <c r="G20" s="405"/>
      <c r="H20" s="405"/>
      <c r="I20" s="405"/>
      <c r="J20" s="405"/>
      <c r="K20" s="405"/>
      <c r="L20" s="405"/>
      <c r="M20" s="405"/>
      <c r="N20" s="405"/>
      <c r="O20" s="405"/>
      <c r="P20" s="405"/>
      <c r="Q20" s="405"/>
      <c r="R20" s="405"/>
      <c r="S20" s="406"/>
      <c r="T20" s="407">
        <v>12</v>
      </c>
      <c r="U20" s="408"/>
      <c r="V20" s="409">
        <v>185600</v>
      </c>
      <c r="W20" s="410"/>
      <c r="X20" s="410"/>
      <c r="Y20" s="410"/>
      <c r="Z20" s="411"/>
      <c r="AA20" s="409">
        <f t="shared" si="0"/>
        <v>0</v>
      </c>
      <c r="AB20" s="410"/>
      <c r="AC20" s="410"/>
      <c r="AD20" s="410"/>
      <c r="AE20" s="411"/>
    </row>
    <row r="21" spans="1:31" ht="21.9" customHeight="1" x14ac:dyDescent="0.25">
      <c r="A21" s="404" t="s">
        <v>285</v>
      </c>
      <c r="B21" s="405"/>
      <c r="C21" s="405"/>
      <c r="D21" s="405"/>
      <c r="E21" s="405"/>
      <c r="F21" s="405"/>
      <c r="G21" s="405"/>
      <c r="H21" s="405"/>
      <c r="I21" s="405"/>
      <c r="J21" s="405"/>
      <c r="K21" s="405"/>
      <c r="L21" s="405"/>
      <c r="M21" s="405"/>
      <c r="N21" s="405"/>
      <c r="O21" s="405"/>
      <c r="P21" s="405"/>
      <c r="Q21" s="405"/>
      <c r="R21" s="405"/>
      <c r="S21" s="406"/>
      <c r="T21" s="407">
        <v>13</v>
      </c>
      <c r="U21" s="408"/>
      <c r="V21" s="409"/>
      <c r="W21" s="410"/>
      <c r="X21" s="410"/>
      <c r="Y21" s="410"/>
      <c r="Z21" s="411"/>
      <c r="AA21" s="409">
        <f t="shared" ref="AA21:AA22" si="1">AA20+AA19</f>
        <v>0</v>
      </c>
      <c r="AB21" s="410"/>
      <c r="AC21" s="410"/>
      <c r="AD21" s="410"/>
      <c r="AE21" s="411"/>
    </row>
    <row r="22" spans="1:31" ht="21.9" customHeight="1" x14ac:dyDescent="0.25">
      <c r="A22" s="404" t="s">
        <v>307</v>
      </c>
      <c r="B22" s="405"/>
      <c r="C22" s="405"/>
      <c r="D22" s="405"/>
      <c r="E22" s="405"/>
      <c r="F22" s="405"/>
      <c r="G22" s="405"/>
      <c r="H22" s="405"/>
      <c r="I22" s="405"/>
      <c r="J22" s="405"/>
      <c r="K22" s="405"/>
      <c r="L22" s="405"/>
      <c r="M22" s="405"/>
      <c r="N22" s="405"/>
      <c r="O22" s="405"/>
      <c r="P22" s="405"/>
      <c r="Q22" s="405"/>
      <c r="R22" s="405"/>
      <c r="S22" s="406"/>
      <c r="T22" s="407">
        <v>14</v>
      </c>
      <c r="U22" s="408"/>
      <c r="V22" s="409">
        <f>V19+V20+V21</f>
        <v>2249283</v>
      </c>
      <c r="W22" s="410"/>
      <c r="X22" s="410"/>
      <c r="Y22" s="410"/>
      <c r="Z22" s="411"/>
      <c r="AA22" s="409">
        <f t="shared" si="1"/>
        <v>0</v>
      </c>
      <c r="AB22" s="410"/>
      <c r="AC22" s="410"/>
      <c r="AD22" s="410"/>
      <c r="AE22" s="411"/>
    </row>
    <row r="23" spans="1:31" ht="21.9" customHeight="1" x14ac:dyDescent="0.25">
      <c r="I23" s="292"/>
    </row>
    <row r="24" spans="1:31" ht="21.9" customHeight="1" x14ac:dyDescent="0.25"/>
    <row r="25" spans="1:31" ht="21.9" customHeight="1" x14ac:dyDescent="0.25"/>
    <row r="26" spans="1:31" ht="21.9" customHeight="1" x14ac:dyDescent="0.25"/>
    <row r="27" spans="1:31" ht="21.9" customHeight="1" x14ac:dyDescent="0.25"/>
    <row r="28" spans="1:31" ht="21.9" customHeight="1" x14ac:dyDescent="0.25"/>
    <row r="29" spans="1:31" ht="21.9" customHeight="1" x14ac:dyDescent="0.25"/>
    <row r="30" spans="1:31" ht="21.9" customHeight="1" x14ac:dyDescent="0.25"/>
    <row r="31" spans="1:31" ht="21.9" customHeight="1" x14ac:dyDescent="0.25"/>
    <row r="32" spans="1:31" ht="21.9" customHeight="1" x14ac:dyDescent="0.25"/>
    <row r="33" ht="21.9" customHeight="1" x14ac:dyDescent="0.25"/>
    <row r="34" ht="21.9" customHeight="1" x14ac:dyDescent="0.25"/>
    <row r="35" ht="21.9" customHeight="1" x14ac:dyDescent="0.25"/>
    <row r="36" ht="21.9" customHeight="1" x14ac:dyDescent="0.25"/>
    <row r="37" ht="21.9" customHeight="1" x14ac:dyDescent="0.25"/>
    <row r="38" ht="21.9" customHeight="1" x14ac:dyDescent="0.25"/>
    <row r="39" ht="21.9" customHeight="1" x14ac:dyDescent="0.25"/>
    <row r="40" ht="21.9" customHeight="1" x14ac:dyDescent="0.25"/>
    <row r="41" ht="21.9" customHeight="1" x14ac:dyDescent="0.25"/>
    <row r="42" ht="21.9" customHeight="1" x14ac:dyDescent="0.25"/>
    <row r="43" ht="21.9" customHeight="1" x14ac:dyDescent="0.25"/>
    <row r="44" ht="21.9" customHeight="1" x14ac:dyDescent="0.25"/>
    <row r="45" ht="21.9" customHeight="1" x14ac:dyDescent="0.25"/>
    <row r="46" ht="21.9" customHeight="1" x14ac:dyDescent="0.25"/>
    <row r="47" ht="21.9" customHeight="1" x14ac:dyDescent="0.25"/>
    <row r="48" ht="21.9" customHeight="1" x14ac:dyDescent="0.25"/>
    <row r="49" ht="21.9" customHeight="1" x14ac:dyDescent="0.25"/>
    <row r="50" ht="21.9" customHeight="1" x14ac:dyDescent="0.25"/>
    <row r="51" ht="21.9" customHeight="1" x14ac:dyDescent="0.25"/>
    <row r="52" ht="21.9" customHeight="1" x14ac:dyDescent="0.25"/>
    <row r="53" ht="21.9" customHeight="1" x14ac:dyDescent="0.25"/>
    <row r="54" ht="21.9" customHeight="1" x14ac:dyDescent="0.25"/>
    <row r="55" ht="21.9" customHeight="1" x14ac:dyDescent="0.25"/>
    <row r="56" ht="21.9" customHeight="1" x14ac:dyDescent="0.25"/>
    <row r="57" ht="21.9" customHeight="1" x14ac:dyDescent="0.25"/>
    <row r="58" ht="21.9" customHeight="1" x14ac:dyDescent="0.25"/>
    <row r="59" ht="21.9" customHeight="1" x14ac:dyDescent="0.25"/>
    <row r="60" ht="21.9" customHeight="1" x14ac:dyDescent="0.25"/>
    <row r="61" ht="21.9" customHeight="1" x14ac:dyDescent="0.25"/>
    <row r="62" ht="21.9" customHeight="1" x14ac:dyDescent="0.25"/>
    <row r="63" ht="21.9" customHeight="1" x14ac:dyDescent="0.25"/>
    <row r="64" ht="21.9" customHeight="1" x14ac:dyDescent="0.25"/>
    <row r="65" ht="21.9" customHeight="1" x14ac:dyDescent="0.25"/>
    <row r="66" ht="21.9" customHeight="1" x14ac:dyDescent="0.25"/>
    <row r="67" ht="21.9" customHeight="1" x14ac:dyDescent="0.25"/>
    <row r="68" ht="21.9" customHeight="1" x14ac:dyDescent="0.25"/>
    <row r="69" ht="21.9" customHeight="1" x14ac:dyDescent="0.25"/>
    <row r="70" ht="21.9" customHeight="1" x14ac:dyDescent="0.25"/>
    <row r="71" ht="21.9" customHeight="1" x14ac:dyDescent="0.25"/>
    <row r="72" ht="21.9" customHeight="1" x14ac:dyDescent="0.25"/>
    <row r="73" ht="21.9" customHeight="1" x14ac:dyDescent="0.25"/>
    <row r="74" ht="21.9" customHeight="1" x14ac:dyDescent="0.25"/>
    <row r="75" ht="21.9" customHeight="1" x14ac:dyDescent="0.25"/>
    <row r="76" ht="21.9" customHeight="1" x14ac:dyDescent="0.25"/>
    <row r="77" ht="21.9" customHeight="1" x14ac:dyDescent="0.25"/>
    <row r="78" ht="21.9" customHeight="1" x14ac:dyDescent="0.25"/>
    <row r="79" ht="21.9" customHeight="1" x14ac:dyDescent="0.25"/>
    <row r="80" ht="21.9" customHeight="1" x14ac:dyDescent="0.25"/>
    <row r="81" spans="1:4" ht="21.9" customHeight="1" x14ac:dyDescent="0.25"/>
    <row r="82" spans="1:4" ht="21.9" customHeight="1" x14ac:dyDescent="0.25"/>
    <row r="83" spans="1:4" ht="21.9" customHeight="1" x14ac:dyDescent="0.25"/>
    <row r="84" spans="1:4" ht="21.9" customHeight="1" x14ac:dyDescent="0.25"/>
    <row r="85" spans="1:4" ht="21.9" customHeight="1" x14ac:dyDescent="0.25">
      <c r="A85" s="27"/>
      <c r="B85" s="27"/>
      <c r="C85" s="27"/>
      <c r="D85" s="27"/>
    </row>
    <row r="86" spans="1:4" ht="21.9" customHeight="1" x14ac:dyDescent="0.25">
      <c r="A86" s="27"/>
      <c r="B86" s="27"/>
      <c r="C86" s="27"/>
      <c r="D86" s="27"/>
    </row>
    <row r="87" spans="1:4" ht="21.9" customHeight="1" x14ac:dyDescent="0.25">
      <c r="A87" s="27"/>
      <c r="B87" s="27"/>
      <c r="C87" s="27"/>
      <c r="D87" s="27"/>
    </row>
    <row r="88" spans="1:4" ht="21.9" customHeight="1" x14ac:dyDescent="0.25">
      <c r="A88" s="27"/>
      <c r="B88" s="27"/>
      <c r="C88" s="27"/>
      <c r="D88" s="27"/>
    </row>
    <row r="89" spans="1:4" ht="21.9" customHeight="1" x14ac:dyDescent="0.25">
      <c r="A89" s="27"/>
      <c r="B89" s="27"/>
      <c r="C89" s="27"/>
      <c r="D89" s="27"/>
    </row>
    <row r="90" spans="1:4" ht="21.9" customHeight="1" x14ac:dyDescent="0.25">
      <c r="A90" s="27"/>
      <c r="B90" s="27"/>
      <c r="C90" s="27"/>
      <c r="D90" s="27"/>
    </row>
    <row r="91" spans="1:4" ht="21.9" customHeight="1" x14ac:dyDescent="0.25">
      <c r="A91" s="27"/>
      <c r="B91" s="27"/>
      <c r="C91" s="27"/>
      <c r="D91" s="27"/>
    </row>
    <row r="92" spans="1:4" ht="21.9" customHeight="1" x14ac:dyDescent="0.25">
      <c r="A92" s="27"/>
      <c r="B92" s="27"/>
      <c r="C92" s="27"/>
      <c r="D92" s="27"/>
    </row>
    <row r="93" spans="1:4" ht="21.9" customHeight="1" x14ac:dyDescent="0.25">
      <c r="A93" s="27"/>
      <c r="B93" s="27"/>
      <c r="C93" s="27"/>
      <c r="D93" s="27"/>
    </row>
    <row r="94" spans="1:4" ht="21.9" customHeight="1" x14ac:dyDescent="0.25">
      <c r="A94" s="27"/>
      <c r="B94" s="27"/>
      <c r="C94" s="27"/>
      <c r="D94" s="27"/>
    </row>
    <row r="95" spans="1:4" ht="21.9" customHeight="1" x14ac:dyDescent="0.25">
      <c r="A95" s="27"/>
      <c r="B95" s="27"/>
      <c r="C95" s="27"/>
      <c r="D95" s="27"/>
    </row>
    <row r="96" spans="1:4" ht="21.9" customHeight="1" x14ac:dyDescent="0.25">
      <c r="A96" s="27"/>
      <c r="B96" s="27"/>
      <c r="C96" s="27"/>
      <c r="D96" s="27"/>
    </row>
    <row r="97" spans="1:4" ht="21.9" customHeight="1" x14ac:dyDescent="0.25">
      <c r="A97" s="27"/>
      <c r="B97" s="27"/>
      <c r="C97" s="27"/>
      <c r="D97" s="27"/>
    </row>
    <row r="98" spans="1:4" ht="21.9" customHeight="1" x14ac:dyDescent="0.25">
      <c r="A98" s="27"/>
      <c r="B98" s="27"/>
      <c r="C98" s="27"/>
      <c r="D98" s="27"/>
    </row>
    <row r="99" spans="1:4" ht="21.9" customHeight="1" x14ac:dyDescent="0.25">
      <c r="A99" s="27"/>
      <c r="B99" s="27"/>
      <c r="C99" s="27"/>
      <c r="D99" s="27"/>
    </row>
    <row r="100" spans="1:4" ht="21.9" customHeight="1" x14ac:dyDescent="0.25">
      <c r="A100" s="27"/>
      <c r="B100" s="27"/>
      <c r="C100" s="27"/>
      <c r="D100" s="27"/>
    </row>
    <row r="101" spans="1:4" ht="21.9" customHeight="1" x14ac:dyDescent="0.25">
      <c r="A101" s="27"/>
      <c r="B101" s="27"/>
      <c r="C101" s="27"/>
      <c r="D101" s="27"/>
    </row>
    <row r="102" spans="1:4" ht="21.9" customHeight="1" x14ac:dyDescent="0.25">
      <c r="A102" s="27"/>
      <c r="B102" s="27"/>
      <c r="C102" s="27"/>
      <c r="D102" s="27"/>
    </row>
    <row r="103" spans="1:4" ht="21.9" customHeight="1" x14ac:dyDescent="0.25">
      <c r="A103" s="27"/>
      <c r="B103" s="27"/>
      <c r="C103" s="27"/>
      <c r="D103" s="27"/>
    </row>
    <row r="104" spans="1:4" ht="21.9" customHeight="1" x14ac:dyDescent="0.25">
      <c r="A104" s="27"/>
      <c r="B104" s="27"/>
      <c r="C104" s="27"/>
      <c r="D104" s="27"/>
    </row>
    <row r="105" spans="1:4" ht="21.9" customHeight="1" x14ac:dyDescent="0.25">
      <c r="A105" s="27"/>
      <c r="B105" s="27"/>
      <c r="C105" s="27"/>
      <c r="D105" s="27"/>
    </row>
    <row r="106" spans="1:4" ht="21.9" customHeight="1" x14ac:dyDescent="0.25">
      <c r="A106" s="27"/>
      <c r="B106" s="27"/>
      <c r="C106" s="27"/>
      <c r="D106" s="27"/>
    </row>
    <row r="107" spans="1:4" ht="21.9" customHeight="1" x14ac:dyDescent="0.25">
      <c r="A107" s="27"/>
      <c r="B107" s="27"/>
      <c r="C107" s="27"/>
      <c r="D107" s="27"/>
    </row>
    <row r="108" spans="1:4" ht="21.9" customHeight="1" x14ac:dyDescent="0.25">
      <c r="A108" s="27"/>
      <c r="B108" s="27"/>
      <c r="C108" s="27"/>
      <c r="D108" s="27"/>
    </row>
    <row r="109" spans="1:4" ht="21.9" customHeight="1" x14ac:dyDescent="0.25">
      <c r="A109" s="27"/>
      <c r="B109" s="27"/>
      <c r="C109" s="27"/>
      <c r="D109" s="27"/>
    </row>
    <row r="110" spans="1:4" ht="21.9" customHeight="1" x14ac:dyDescent="0.25">
      <c r="A110" s="27"/>
      <c r="B110" s="27"/>
      <c r="C110" s="27"/>
      <c r="D110" s="27"/>
    </row>
    <row r="111" spans="1:4" ht="21.9" customHeight="1" x14ac:dyDescent="0.25">
      <c r="A111" s="27"/>
      <c r="B111" s="27"/>
      <c r="C111" s="27"/>
      <c r="D111" s="27"/>
    </row>
    <row r="112" spans="1:4" ht="21.9" customHeight="1" x14ac:dyDescent="0.25">
      <c r="A112" s="27"/>
      <c r="B112" s="27"/>
      <c r="C112" s="27"/>
      <c r="D112" s="27"/>
    </row>
    <row r="113" spans="1:4" ht="21.9" customHeight="1" x14ac:dyDescent="0.25">
      <c r="A113" s="27"/>
      <c r="B113" s="27"/>
      <c r="C113" s="27"/>
      <c r="D113" s="27"/>
    </row>
    <row r="114" spans="1:4" ht="21.9" customHeight="1" x14ac:dyDescent="0.25">
      <c r="A114" s="27"/>
      <c r="B114" s="27"/>
      <c r="C114" s="27"/>
      <c r="D114" s="27"/>
    </row>
    <row r="115" spans="1:4" ht="21.9" customHeight="1" x14ac:dyDescent="0.25">
      <c r="A115" s="27"/>
      <c r="B115" s="27"/>
      <c r="C115" s="27"/>
      <c r="D115" s="27"/>
    </row>
    <row r="116" spans="1:4" ht="21.9" customHeight="1" x14ac:dyDescent="0.25">
      <c r="A116" s="27"/>
      <c r="B116" s="27"/>
      <c r="C116" s="27"/>
      <c r="D116" s="27"/>
    </row>
    <row r="117" spans="1:4" ht="21.9" customHeight="1" x14ac:dyDescent="0.25">
      <c r="A117" s="27"/>
      <c r="B117" s="27"/>
      <c r="C117" s="27"/>
      <c r="D117" s="27"/>
    </row>
    <row r="118" spans="1:4" ht="21.9" customHeight="1" x14ac:dyDescent="0.25">
      <c r="A118" s="27"/>
      <c r="B118" s="27"/>
      <c r="C118" s="27"/>
      <c r="D118" s="27"/>
    </row>
    <row r="119" spans="1:4" ht="21.9" customHeight="1" x14ac:dyDescent="0.25">
      <c r="A119" s="27"/>
      <c r="B119" s="27"/>
      <c r="C119" s="27"/>
      <c r="D119" s="27"/>
    </row>
    <row r="120" spans="1:4" ht="21.9" customHeight="1" x14ac:dyDescent="0.25">
      <c r="A120" s="27"/>
      <c r="B120" s="27"/>
      <c r="C120" s="27"/>
      <c r="D120" s="27"/>
    </row>
    <row r="121" spans="1:4" ht="21.9" customHeight="1" x14ac:dyDescent="0.25">
      <c r="A121" s="27"/>
      <c r="B121" s="27"/>
      <c r="C121" s="27"/>
      <c r="D121" s="27"/>
    </row>
    <row r="122" spans="1:4" ht="21.9" customHeight="1" x14ac:dyDescent="0.25">
      <c r="A122" s="27"/>
      <c r="B122" s="27"/>
      <c r="C122" s="27"/>
      <c r="D122" s="27"/>
    </row>
    <row r="123" spans="1:4" ht="21.9" customHeight="1" x14ac:dyDescent="0.25">
      <c r="A123" s="27"/>
      <c r="B123" s="27"/>
      <c r="C123" s="27"/>
      <c r="D123" s="27"/>
    </row>
    <row r="124" spans="1:4" ht="21.9" customHeight="1" x14ac:dyDescent="0.25">
      <c r="A124" s="27"/>
      <c r="B124" s="27"/>
      <c r="C124" s="27"/>
      <c r="D124" s="27"/>
    </row>
    <row r="125" spans="1:4" ht="21.9" customHeight="1" x14ac:dyDescent="0.25">
      <c r="A125" s="27"/>
      <c r="B125" s="27"/>
      <c r="C125" s="27"/>
      <c r="D125" s="27"/>
    </row>
    <row r="126" spans="1:4" ht="21.9" customHeight="1" x14ac:dyDescent="0.25">
      <c r="A126" s="27"/>
      <c r="B126" s="27"/>
      <c r="C126" s="27"/>
      <c r="D126" s="27"/>
    </row>
    <row r="127" spans="1:4" ht="21.9" customHeight="1" x14ac:dyDescent="0.25">
      <c r="A127" s="27"/>
      <c r="B127" s="27"/>
      <c r="C127" s="27"/>
      <c r="D127" s="27"/>
    </row>
    <row r="128" spans="1:4" ht="21.9" customHeight="1" x14ac:dyDescent="0.25">
      <c r="A128" s="27"/>
      <c r="B128" s="27"/>
      <c r="C128" s="27"/>
      <c r="D128" s="27"/>
    </row>
    <row r="129" spans="1:4" ht="21.9" customHeight="1" x14ac:dyDescent="0.25">
      <c r="A129" s="27"/>
      <c r="B129" s="27"/>
      <c r="C129" s="27"/>
      <c r="D129" s="27"/>
    </row>
    <row r="130" spans="1:4" ht="21.9" customHeight="1" x14ac:dyDescent="0.25">
      <c r="A130" s="27"/>
      <c r="B130" s="27"/>
      <c r="C130" s="27"/>
      <c r="D130" s="27"/>
    </row>
    <row r="131" spans="1:4" ht="21.9" customHeight="1" x14ac:dyDescent="0.25">
      <c r="A131" s="27"/>
      <c r="B131" s="27"/>
      <c r="C131" s="27"/>
      <c r="D131" s="27"/>
    </row>
    <row r="132" spans="1:4" ht="21.9" customHeight="1" x14ac:dyDescent="0.25">
      <c r="A132" s="27"/>
      <c r="B132" s="27"/>
      <c r="C132" s="27"/>
      <c r="D132" s="27"/>
    </row>
    <row r="133" spans="1:4" ht="21.9" customHeight="1" x14ac:dyDescent="0.25">
      <c r="A133" s="27"/>
      <c r="B133" s="27"/>
      <c r="C133" s="27"/>
      <c r="D133" s="27"/>
    </row>
    <row r="134" spans="1:4" ht="21.9" customHeight="1" x14ac:dyDescent="0.25">
      <c r="A134" s="27"/>
      <c r="B134" s="27"/>
      <c r="C134" s="27"/>
      <c r="D134" s="27"/>
    </row>
    <row r="135" spans="1:4" ht="21.9" customHeight="1" x14ac:dyDescent="0.25">
      <c r="A135" s="27"/>
      <c r="B135" s="27"/>
      <c r="C135" s="27"/>
      <c r="D135" s="27"/>
    </row>
    <row r="136" spans="1:4" ht="21.9" customHeight="1" x14ac:dyDescent="0.25">
      <c r="A136" s="27"/>
      <c r="B136" s="27"/>
      <c r="C136" s="27"/>
      <c r="D136" s="27"/>
    </row>
    <row r="137" spans="1:4" ht="21.9" customHeight="1" x14ac:dyDescent="0.25">
      <c r="A137" s="27"/>
      <c r="B137" s="27"/>
      <c r="C137" s="27"/>
      <c r="D137" s="27"/>
    </row>
    <row r="138" spans="1:4" ht="21.9" customHeight="1" x14ac:dyDescent="0.25">
      <c r="A138" s="27"/>
      <c r="B138" s="27"/>
      <c r="C138" s="27"/>
      <c r="D138" s="27"/>
    </row>
    <row r="139" spans="1:4" ht="21.9" customHeight="1" x14ac:dyDescent="0.25">
      <c r="A139" s="27"/>
      <c r="B139" s="27"/>
      <c r="C139" s="27"/>
      <c r="D139" s="27"/>
    </row>
    <row r="140" spans="1:4" ht="21.9" customHeight="1" x14ac:dyDescent="0.25">
      <c r="A140" s="27"/>
      <c r="B140" s="27"/>
      <c r="C140" s="27"/>
      <c r="D140" s="27"/>
    </row>
    <row r="141" spans="1:4" ht="21.9" customHeight="1" x14ac:dyDescent="0.25">
      <c r="A141" s="27"/>
      <c r="B141" s="27"/>
      <c r="C141" s="27"/>
      <c r="D141" s="27"/>
    </row>
    <row r="142" spans="1:4" ht="21.9" customHeight="1" x14ac:dyDescent="0.25">
      <c r="A142" s="27"/>
      <c r="B142" s="27"/>
      <c r="C142" s="27"/>
      <c r="D142" s="27"/>
    </row>
    <row r="143" spans="1:4" ht="21.9" customHeight="1" x14ac:dyDescent="0.25">
      <c r="A143" s="27"/>
      <c r="B143" s="27"/>
      <c r="C143" s="27"/>
      <c r="D143" s="27"/>
    </row>
    <row r="144" spans="1:4" ht="21.9" customHeight="1" x14ac:dyDescent="0.25">
      <c r="A144" s="27"/>
      <c r="B144" s="27"/>
      <c r="C144" s="27"/>
      <c r="D144" s="27"/>
    </row>
    <row r="145" spans="1:4" ht="21.9" customHeight="1" x14ac:dyDescent="0.25">
      <c r="A145" s="27"/>
      <c r="B145" s="27"/>
      <c r="C145" s="27"/>
      <c r="D145" s="27"/>
    </row>
    <row r="146" spans="1:4" ht="21.9" customHeight="1" x14ac:dyDescent="0.25">
      <c r="A146" s="27"/>
      <c r="B146" s="27"/>
      <c r="C146" s="27"/>
      <c r="D146" s="27"/>
    </row>
    <row r="147" spans="1:4" ht="21.9" customHeight="1" x14ac:dyDescent="0.25">
      <c r="A147" s="27"/>
      <c r="B147" s="27"/>
      <c r="C147" s="27"/>
      <c r="D147" s="27"/>
    </row>
    <row r="148" spans="1:4" ht="21.9" customHeight="1" x14ac:dyDescent="0.25">
      <c r="A148" s="27"/>
      <c r="B148" s="27"/>
      <c r="C148" s="27"/>
      <c r="D148" s="27"/>
    </row>
    <row r="149" spans="1:4" ht="21.9" customHeight="1" x14ac:dyDescent="0.25">
      <c r="A149" s="27"/>
      <c r="B149" s="27"/>
      <c r="C149" s="27"/>
      <c r="D149" s="27"/>
    </row>
    <row r="150" spans="1:4" ht="21.9" customHeight="1" x14ac:dyDescent="0.25">
      <c r="A150" s="27"/>
      <c r="B150" s="27"/>
      <c r="C150" s="27"/>
      <c r="D150" s="27"/>
    </row>
    <row r="151" spans="1:4" ht="21.9" customHeight="1" x14ac:dyDescent="0.25">
      <c r="A151" s="27"/>
      <c r="B151" s="27"/>
      <c r="C151" s="27"/>
      <c r="D151" s="27"/>
    </row>
    <row r="152" spans="1:4" ht="21.9" customHeight="1" x14ac:dyDescent="0.25">
      <c r="A152" s="27"/>
      <c r="B152" s="27"/>
      <c r="C152" s="27"/>
      <c r="D152" s="27"/>
    </row>
    <row r="153" spans="1:4" ht="21.9" customHeight="1" x14ac:dyDescent="0.25">
      <c r="A153" s="27"/>
      <c r="B153" s="27"/>
      <c r="C153" s="27"/>
      <c r="D153" s="27"/>
    </row>
    <row r="154" spans="1:4" ht="21.9" customHeight="1" x14ac:dyDescent="0.25">
      <c r="A154" s="27"/>
      <c r="B154" s="27"/>
      <c r="C154" s="27"/>
      <c r="D154" s="27"/>
    </row>
    <row r="155" spans="1:4" ht="21.9" customHeight="1" x14ac:dyDescent="0.25">
      <c r="A155" s="27"/>
      <c r="B155" s="27"/>
      <c r="C155" s="27"/>
      <c r="D155" s="27"/>
    </row>
    <row r="156" spans="1:4" ht="21.9" customHeight="1" x14ac:dyDescent="0.25">
      <c r="A156" s="27"/>
      <c r="B156" s="27"/>
      <c r="C156" s="27"/>
      <c r="D156" s="27"/>
    </row>
    <row r="157" spans="1:4" ht="21.9" customHeight="1" x14ac:dyDescent="0.25">
      <c r="A157" s="27"/>
      <c r="B157" s="27"/>
      <c r="C157" s="27"/>
      <c r="D157" s="27"/>
    </row>
    <row r="158" spans="1:4" ht="21.9" customHeight="1" x14ac:dyDescent="0.25">
      <c r="A158" s="27"/>
      <c r="B158" s="27"/>
      <c r="C158" s="27"/>
      <c r="D158" s="27"/>
    </row>
    <row r="159" spans="1:4" ht="21.9" customHeight="1" x14ac:dyDescent="0.25">
      <c r="A159" s="27"/>
      <c r="B159" s="27"/>
      <c r="C159" s="27"/>
      <c r="D159" s="27"/>
    </row>
    <row r="160" spans="1:4" ht="21.9" customHeight="1" x14ac:dyDescent="0.25">
      <c r="A160" s="27"/>
      <c r="B160" s="27"/>
      <c r="C160" s="27"/>
      <c r="D160" s="27"/>
    </row>
    <row r="161" spans="1:4" x14ac:dyDescent="0.25">
      <c r="A161" s="27"/>
      <c r="B161" s="27"/>
      <c r="C161" s="27"/>
      <c r="D161" s="27"/>
    </row>
    <row r="162" spans="1:4" x14ac:dyDescent="0.25">
      <c r="A162" s="27"/>
      <c r="B162" s="27"/>
      <c r="C162" s="27"/>
      <c r="D162" s="27"/>
    </row>
    <row r="163" spans="1:4" x14ac:dyDescent="0.25">
      <c r="A163" s="27"/>
      <c r="B163" s="27"/>
      <c r="C163" s="27"/>
      <c r="D163" s="27"/>
    </row>
    <row r="164" spans="1:4" x14ac:dyDescent="0.25">
      <c r="A164" s="27"/>
      <c r="B164" s="27"/>
      <c r="C164" s="27"/>
      <c r="D164" s="27"/>
    </row>
    <row r="165" spans="1:4" x14ac:dyDescent="0.25">
      <c r="A165" s="27"/>
      <c r="B165" s="27"/>
      <c r="C165" s="27"/>
      <c r="D165" s="27"/>
    </row>
    <row r="166" spans="1:4" x14ac:dyDescent="0.25">
      <c r="A166" s="27"/>
      <c r="B166" s="27"/>
      <c r="C166" s="27"/>
      <c r="D166" s="27"/>
    </row>
    <row r="167" spans="1:4" x14ac:dyDescent="0.25">
      <c r="A167" s="27"/>
      <c r="B167" s="27"/>
      <c r="C167" s="27"/>
      <c r="D167" s="27"/>
    </row>
  </sheetData>
  <mergeCells count="63">
    <mergeCell ref="A21:S21"/>
    <mergeCell ref="T21:U21"/>
    <mergeCell ref="V21:Z21"/>
    <mergeCell ref="AA21:AE21"/>
    <mergeCell ref="A19:S19"/>
    <mergeCell ref="T19:U19"/>
    <mergeCell ref="V19:Z19"/>
    <mergeCell ref="AA19:AE19"/>
    <mergeCell ref="A20:S20"/>
    <mergeCell ref="T20:U20"/>
    <mergeCell ref="V20:Z20"/>
    <mergeCell ref="AA20:AE20"/>
    <mergeCell ref="A11:S11"/>
    <mergeCell ref="T11:U11"/>
    <mergeCell ref="V17:Z17"/>
    <mergeCell ref="T15:U15"/>
    <mergeCell ref="V18:Z18"/>
    <mergeCell ref="A15:S15"/>
    <mergeCell ref="T14:U14"/>
    <mergeCell ref="T12:U12"/>
    <mergeCell ref="T13:U13"/>
    <mergeCell ref="A14:S14"/>
    <mergeCell ref="A12:S12"/>
    <mergeCell ref="A13:S13"/>
    <mergeCell ref="A10:S10"/>
    <mergeCell ref="V7:Z8"/>
    <mergeCell ref="T7:U8"/>
    <mergeCell ref="T10:U10"/>
    <mergeCell ref="V10:Z10"/>
    <mergeCell ref="T9:U9"/>
    <mergeCell ref="V9:Z9"/>
    <mergeCell ref="A1:AE1"/>
    <mergeCell ref="V15:Z15"/>
    <mergeCell ref="AA15:AE15"/>
    <mergeCell ref="A16:S16"/>
    <mergeCell ref="AA10:AE10"/>
    <mergeCell ref="AA14:AE14"/>
    <mergeCell ref="V11:Z11"/>
    <mergeCell ref="AA11:AE11"/>
    <mergeCell ref="V12:Z12"/>
    <mergeCell ref="AA12:AE12"/>
    <mergeCell ref="V13:Z13"/>
    <mergeCell ref="AA13:AE13"/>
    <mergeCell ref="V14:Z14"/>
    <mergeCell ref="A4:AE4"/>
    <mergeCell ref="A7:S7"/>
    <mergeCell ref="AA9:AE9"/>
    <mergeCell ref="A22:S22"/>
    <mergeCell ref="T22:U22"/>
    <mergeCell ref="V22:Z22"/>
    <mergeCell ref="AA22:AE22"/>
    <mergeCell ref="A2:AE2"/>
    <mergeCell ref="A9:S9"/>
    <mergeCell ref="AA7:AE8"/>
    <mergeCell ref="AA18:AE18"/>
    <mergeCell ref="V16:Z16"/>
    <mergeCell ref="AA16:AE16"/>
    <mergeCell ref="AA17:AE17"/>
    <mergeCell ref="A17:S17"/>
    <mergeCell ref="T16:U16"/>
    <mergeCell ref="T17:U17"/>
    <mergeCell ref="A18:S18"/>
    <mergeCell ref="T18:U18"/>
  </mergeCells>
  <phoneticPr fontId="0" type="noConversion"/>
  <printOptions horizontalCentered="1"/>
  <pageMargins left="0.16" right="0.19685039370078741" top="0.28000000000000003" bottom="0.35" header="0.18" footer="0.3"/>
  <pageSetup paperSize="9" scale="79" fitToHeight="0" orientation="portrait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7"/>
  <sheetViews>
    <sheetView showGridLines="0" zoomScaleNormal="100" zoomScaleSheetLayoutView="100" workbookViewId="0">
      <selection activeCell="H14" sqref="H14"/>
    </sheetView>
  </sheetViews>
  <sheetFormatPr defaultColWidth="9.109375" defaultRowHeight="13.2" x14ac:dyDescent="0.25"/>
  <cols>
    <col min="1" max="1" width="5.33203125" style="21" customWidth="1"/>
    <col min="2" max="2" width="14.44140625" style="21" customWidth="1"/>
    <col min="3" max="3" width="14.109375" style="21" customWidth="1"/>
    <col min="4" max="4" width="10.44140625" style="21" customWidth="1"/>
    <col min="5" max="5" width="12.33203125" style="21" customWidth="1"/>
    <col min="6" max="7" width="3.33203125" style="21" customWidth="1"/>
    <col min="8" max="8" width="13.88671875" style="158" bestFit="1" customWidth="1"/>
    <col min="9" max="11" width="9.109375" style="21" customWidth="1"/>
    <col min="12" max="16384" width="9.109375" style="21"/>
  </cols>
  <sheetData>
    <row r="1" spans="1:20" x14ac:dyDescent="0.25">
      <c r="B1" s="412"/>
      <c r="C1" s="412"/>
      <c r="D1" s="412"/>
      <c r="E1" s="412"/>
      <c r="F1" s="412"/>
      <c r="G1" s="412"/>
    </row>
    <row r="2" spans="1:20" x14ac:dyDescent="0.25">
      <c r="B2" s="412"/>
      <c r="C2" s="412"/>
      <c r="D2" s="412"/>
      <c r="E2" s="412"/>
      <c r="F2" s="412"/>
      <c r="G2" s="412"/>
    </row>
    <row r="3" spans="1:20" s="28" customFormat="1" ht="26.25" customHeight="1" x14ac:dyDescent="0.3">
      <c r="B3" s="412" t="s">
        <v>291</v>
      </c>
      <c r="C3" s="412"/>
      <c r="D3" s="412"/>
      <c r="E3" s="412"/>
      <c r="F3" s="412"/>
      <c r="G3" s="412"/>
      <c r="H3" s="301"/>
    </row>
    <row r="4" spans="1:20" s="28" customFormat="1" ht="19.5" customHeight="1" x14ac:dyDescent="0.3">
      <c r="B4" s="412"/>
      <c r="C4" s="412"/>
      <c r="D4" s="412"/>
      <c r="E4" s="412"/>
      <c r="F4" s="412"/>
      <c r="G4" s="412"/>
      <c r="H4" s="301"/>
    </row>
    <row r="5" spans="1:20" s="28" customFormat="1" ht="15.6" x14ac:dyDescent="0.3">
      <c r="B5" s="412" t="s">
        <v>242</v>
      </c>
      <c r="C5" s="398"/>
      <c r="D5" s="398"/>
      <c r="E5" s="398"/>
      <c r="F5" s="398"/>
      <c r="G5" s="398"/>
      <c r="H5" s="301"/>
    </row>
    <row r="6" spans="1:20" ht="15.6" x14ac:dyDescent="0.25">
      <c r="B6" s="437" t="s">
        <v>210</v>
      </c>
      <c r="C6" s="437"/>
      <c r="D6" s="437"/>
      <c r="E6" s="437"/>
      <c r="F6" s="437"/>
      <c r="G6" s="437"/>
    </row>
    <row r="7" spans="1:20" ht="15.6" x14ac:dyDescent="0.25">
      <c r="B7" s="24"/>
      <c r="C7" s="24"/>
      <c r="D7" s="24"/>
      <c r="E7" s="24"/>
      <c r="F7" s="24"/>
      <c r="G7" s="24"/>
    </row>
    <row r="8" spans="1:20" x14ac:dyDescent="0.25">
      <c r="H8" s="158" t="s">
        <v>263</v>
      </c>
    </row>
    <row r="9" spans="1:20" ht="31.5" customHeight="1" x14ac:dyDescent="0.25">
      <c r="A9" s="453"/>
      <c r="B9" s="438" t="s">
        <v>188</v>
      </c>
      <c r="C9" s="439"/>
      <c r="D9" s="439"/>
      <c r="E9" s="439"/>
      <c r="F9" s="439"/>
      <c r="G9" s="439"/>
      <c r="H9" s="302"/>
      <c r="I9" s="300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</row>
    <row r="10" spans="1:20" x14ac:dyDescent="0.25">
      <c r="A10" s="454"/>
      <c r="B10" s="25"/>
      <c r="C10" s="23"/>
      <c r="D10" s="23"/>
      <c r="E10" s="23"/>
      <c r="F10" s="22"/>
      <c r="G10" s="22"/>
      <c r="H10" s="302"/>
      <c r="I10" s="300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</row>
    <row r="11" spans="1:20" ht="24.75" customHeight="1" x14ac:dyDescent="0.25">
      <c r="A11" s="50"/>
      <c r="B11" s="293" t="s">
        <v>24</v>
      </c>
      <c r="C11" s="294"/>
      <c r="D11" s="294"/>
      <c r="E11" s="294"/>
      <c r="F11" s="294"/>
      <c r="G11" s="295"/>
      <c r="H11" s="302"/>
      <c r="I11" s="300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</row>
    <row r="12" spans="1:20" ht="24.75" customHeight="1" x14ac:dyDescent="0.25">
      <c r="A12" s="50"/>
      <c r="B12" s="425" t="s">
        <v>211</v>
      </c>
      <c r="C12" s="457"/>
      <c r="D12" s="457"/>
      <c r="E12" s="457"/>
      <c r="F12" s="457"/>
      <c r="G12" s="457"/>
      <c r="H12" s="303">
        <v>200000</v>
      </c>
      <c r="I12" s="50" t="s">
        <v>276</v>
      </c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</row>
    <row r="13" spans="1:20" ht="23.25" customHeight="1" x14ac:dyDescent="0.25">
      <c r="A13" s="50"/>
      <c r="B13" s="413" t="s">
        <v>310</v>
      </c>
      <c r="C13" s="414"/>
      <c r="D13" s="414"/>
      <c r="E13" s="414"/>
      <c r="F13" s="414"/>
      <c r="G13" s="414"/>
      <c r="H13" s="303">
        <v>64600</v>
      </c>
      <c r="I13" s="50" t="s">
        <v>277</v>
      </c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</row>
    <row r="14" spans="1:20" ht="23.25" customHeight="1" x14ac:dyDescent="0.25">
      <c r="A14" s="50"/>
      <c r="B14" s="413" t="s">
        <v>317</v>
      </c>
      <c r="C14" s="414"/>
      <c r="D14" s="414"/>
      <c r="E14" s="414"/>
      <c r="F14" s="414"/>
      <c r="G14" s="414"/>
      <c r="H14" s="303">
        <v>385317</v>
      </c>
      <c r="I14" s="50" t="s">
        <v>277</v>
      </c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</row>
    <row r="15" spans="1:20" ht="23.25" customHeight="1" x14ac:dyDescent="0.25">
      <c r="A15" s="50"/>
      <c r="B15" s="413" t="s">
        <v>260</v>
      </c>
      <c r="C15" s="414"/>
      <c r="D15" s="414"/>
      <c r="E15" s="414"/>
      <c r="F15" s="414"/>
      <c r="G15" s="414"/>
      <c r="H15" s="303">
        <v>103983</v>
      </c>
      <c r="I15" s="50" t="s">
        <v>277</v>
      </c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/>
    </row>
    <row r="16" spans="1:20" ht="19.5" customHeight="1" x14ac:dyDescent="0.25">
      <c r="A16" s="50"/>
      <c r="B16" s="404" t="s">
        <v>25</v>
      </c>
      <c r="C16" s="405"/>
      <c r="D16" s="405"/>
      <c r="E16" s="405"/>
      <c r="F16" s="405"/>
      <c r="G16" s="405"/>
      <c r="H16" s="303">
        <f>SUM(H12:H15)</f>
        <v>753900</v>
      </c>
      <c r="I16" s="50"/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299"/>
    </row>
    <row r="17" spans="1:20" ht="19.5" customHeight="1" x14ac:dyDescent="0.25">
      <c r="A17" s="50"/>
      <c r="B17" s="455"/>
      <c r="C17" s="456"/>
      <c r="D17" s="456"/>
      <c r="E17" s="456"/>
      <c r="F17" s="456"/>
      <c r="G17" s="456"/>
      <c r="H17" s="304"/>
      <c r="I17" s="305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</row>
    <row r="18" spans="1:20" ht="19.5" customHeight="1" x14ac:dyDescent="0.25">
      <c r="A18" s="50"/>
      <c r="B18" s="458" t="s">
        <v>26</v>
      </c>
      <c r="C18" s="459"/>
      <c r="D18" s="459"/>
      <c r="E18" s="459"/>
      <c r="F18" s="459"/>
      <c r="G18" s="459"/>
      <c r="H18" s="303"/>
      <c r="I18" s="50"/>
      <c r="J18" s="299"/>
      <c r="K18" s="299"/>
      <c r="L18" s="299"/>
      <c r="M18" s="299"/>
      <c r="N18" s="299"/>
      <c r="O18" s="299"/>
      <c r="P18" s="299"/>
      <c r="Q18" s="299"/>
      <c r="R18" s="299"/>
      <c r="S18" s="299"/>
      <c r="T18" s="299"/>
    </row>
    <row r="19" spans="1:20" ht="19.5" customHeight="1" x14ac:dyDescent="0.25">
      <c r="A19" s="50"/>
      <c r="B19" s="413" t="s">
        <v>252</v>
      </c>
      <c r="C19" s="414"/>
      <c r="D19" s="414"/>
      <c r="E19" s="414"/>
      <c r="F19" s="414"/>
      <c r="G19" s="414"/>
      <c r="H19" s="303">
        <v>120000</v>
      </c>
      <c r="I19" s="50" t="s">
        <v>273</v>
      </c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</row>
    <row r="20" spans="1:20" ht="19.5" customHeight="1" x14ac:dyDescent="0.25">
      <c r="A20" s="50"/>
      <c r="B20" s="447" t="s">
        <v>243</v>
      </c>
      <c r="C20" s="448"/>
      <c r="D20" s="448"/>
      <c r="E20" s="448"/>
      <c r="F20" s="448"/>
      <c r="G20" s="448"/>
      <c r="H20" s="303"/>
      <c r="I20" s="50" t="s">
        <v>274</v>
      </c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</row>
    <row r="21" spans="1:20" ht="19.5" customHeight="1" x14ac:dyDescent="0.25">
      <c r="A21" s="50"/>
      <c r="B21" s="447" t="s">
        <v>262</v>
      </c>
      <c r="C21" s="448"/>
      <c r="D21" s="448"/>
      <c r="E21" s="448"/>
      <c r="F21" s="448"/>
      <c r="G21" s="448"/>
      <c r="H21" s="303"/>
      <c r="I21" s="50" t="s">
        <v>275</v>
      </c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299"/>
    </row>
    <row r="22" spans="1:20" ht="19.5" customHeight="1" x14ac:dyDescent="0.25">
      <c r="A22" s="50"/>
      <c r="B22" s="447" t="s">
        <v>312</v>
      </c>
      <c r="C22" s="448"/>
      <c r="D22" s="448"/>
      <c r="E22" s="448"/>
      <c r="F22" s="448"/>
      <c r="G22" s="448"/>
      <c r="H22" s="303">
        <v>70000</v>
      </c>
      <c r="I22" s="50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299"/>
    </row>
    <row r="23" spans="1:20" ht="19.5" customHeight="1" x14ac:dyDescent="0.25">
      <c r="A23" s="50"/>
      <c r="B23" s="425" t="s">
        <v>261</v>
      </c>
      <c r="C23" s="426"/>
      <c r="D23" s="426"/>
      <c r="E23" s="426"/>
      <c r="F23" s="426"/>
      <c r="G23" s="426"/>
      <c r="H23" s="303"/>
      <c r="I23" s="50" t="s">
        <v>275</v>
      </c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</row>
    <row r="24" spans="1:20" ht="19.5" customHeight="1" x14ac:dyDescent="0.25">
      <c r="A24" s="50"/>
      <c r="B24" s="404" t="s">
        <v>27</v>
      </c>
      <c r="C24" s="405"/>
      <c r="D24" s="405"/>
      <c r="E24" s="405"/>
      <c r="F24" s="405"/>
      <c r="G24" s="405"/>
      <c r="H24" s="303">
        <f>SUM(H19:H23)</f>
        <v>190000</v>
      </c>
      <c r="I24" s="50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</row>
    <row r="25" spans="1:20" ht="19.5" customHeight="1" x14ac:dyDescent="0.25">
      <c r="A25" s="50"/>
      <c r="B25" s="404" t="s">
        <v>28</v>
      </c>
      <c r="C25" s="405"/>
      <c r="D25" s="405"/>
      <c r="E25" s="405"/>
      <c r="F25" s="405"/>
      <c r="G25" s="405"/>
      <c r="H25" s="303">
        <f>H24+H16</f>
        <v>943900</v>
      </c>
      <c r="I25" s="50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</row>
    <row r="26" spans="1:20" ht="21.9" customHeight="1" x14ac:dyDescent="0.25"/>
    <row r="27" spans="1:20" ht="21.9" customHeight="1" x14ac:dyDescent="0.25"/>
    <row r="28" spans="1:20" ht="21.9" customHeight="1" x14ac:dyDescent="0.25"/>
    <row r="29" spans="1:20" ht="21.9" customHeight="1" x14ac:dyDescent="0.25"/>
    <row r="30" spans="1:20" ht="21.9" customHeight="1" x14ac:dyDescent="0.25"/>
    <row r="31" spans="1:20" ht="21.9" customHeight="1" x14ac:dyDescent="0.25"/>
    <row r="32" spans="1:20" ht="21.9" customHeight="1" x14ac:dyDescent="0.25"/>
    <row r="33" ht="21.9" customHeight="1" x14ac:dyDescent="0.25"/>
    <row r="34" ht="21.9" customHeight="1" x14ac:dyDescent="0.25"/>
    <row r="35" ht="21.9" customHeight="1" x14ac:dyDescent="0.25"/>
    <row r="36" ht="21.9" customHeight="1" x14ac:dyDescent="0.25"/>
    <row r="37" ht="21.9" customHeight="1" x14ac:dyDescent="0.25"/>
    <row r="38" ht="21.9" customHeight="1" x14ac:dyDescent="0.25"/>
    <row r="39" ht="21.9" customHeight="1" x14ac:dyDescent="0.25"/>
    <row r="40" ht="21.9" customHeight="1" x14ac:dyDescent="0.25"/>
    <row r="41" ht="21.9" customHeight="1" x14ac:dyDescent="0.25"/>
    <row r="42" ht="21.9" customHeight="1" x14ac:dyDescent="0.25"/>
    <row r="43" ht="21.9" customHeight="1" x14ac:dyDescent="0.25"/>
    <row r="44" ht="21.9" customHeight="1" x14ac:dyDescent="0.25"/>
    <row r="45" ht="21.9" customHeight="1" x14ac:dyDescent="0.25"/>
    <row r="46" ht="21.9" customHeight="1" x14ac:dyDescent="0.25"/>
    <row r="47" ht="21.9" customHeight="1" x14ac:dyDescent="0.25"/>
    <row r="48" ht="21.9" customHeight="1" x14ac:dyDescent="0.25"/>
    <row r="49" ht="21.9" customHeight="1" x14ac:dyDescent="0.25"/>
    <row r="50" ht="21.9" customHeight="1" x14ac:dyDescent="0.25"/>
    <row r="51" ht="21.9" customHeight="1" x14ac:dyDescent="0.25"/>
    <row r="52" ht="21.9" customHeight="1" x14ac:dyDescent="0.25"/>
    <row r="53" ht="21.9" customHeight="1" x14ac:dyDescent="0.25"/>
    <row r="54" ht="21.9" customHeight="1" x14ac:dyDescent="0.25"/>
    <row r="55" ht="21.9" customHeight="1" x14ac:dyDescent="0.25"/>
    <row r="56" ht="21.9" customHeight="1" x14ac:dyDescent="0.25"/>
    <row r="57" ht="21.9" customHeight="1" x14ac:dyDescent="0.25"/>
    <row r="58" ht="21.9" customHeight="1" x14ac:dyDescent="0.25"/>
    <row r="59" ht="21.9" customHeight="1" x14ac:dyDescent="0.25"/>
    <row r="60" ht="21.9" customHeight="1" x14ac:dyDescent="0.25"/>
    <row r="61" ht="21.9" customHeight="1" x14ac:dyDescent="0.25"/>
    <row r="62" ht="21.9" customHeight="1" x14ac:dyDescent="0.25"/>
    <row r="63" ht="21.9" customHeight="1" x14ac:dyDescent="0.25"/>
    <row r="64" ht="21.9" customHeight="1" x14ac:dyDescent="0.25"/>
    <row r="65" spans="2:5" ht="21.9" customHeight="1" x14ac:dyDescent="0.25"/>
    <row r="66" spans="2:5" ht="21.9" customHeight="1" x14ac:dyDescent="0.25"/>
    <row r="67" spans="2:5" ht="21.9" customHeight="1" x14ac:dyDescent="0.25"/>
    <row r="68" spans="2:5" ht="21.9" customHeight="1" x14ac:dyDescent="0.25"/>
    <row r="69" spans="2:5" ht="21.9" customHeight="1" x14ac:dyDescent="0.25"/>
    <row r="70" spans="2:5" ht="21.9" customHeight="1" x14ac:dyDescent="0.25"/>
    <row r="71" spans="2:5" ht="21.9" customHeight="1" x14ac:dyDescent="0.25"/>
    <row r="72" spans="2:5" ht="21.9" customHeight="1" x14ac:dyDescent="0.25"/>
    <row r="73" spans="2:5" ht="21.9" customHeight="1" x14ac:dyDescent="0.25"/>
    <row r="74" spans="2:5" ht="21.9" customHeight="1" x14ac:dyDescent="0.25"/>
    <row r="75" spans="2:5" ht="21.9" customHeight="1" x14ac:dyDescent="0.25">
      <c r="B75" s="27"/>
      <c r="C75" s="27"/>
      <c r="D75" s="27"/>
      <c r="E75" s="27"/>
    </row>
    <row r="76" spans="2:5" ht="21.9" customHeight="1" x14ac:dyDescent="0.25">
      <c r="B76" s="27"/>
      <c r="C76" s="27"/>
      <c r="D76" s="27"/>
      <c r="E76" s="27"/>
    </row>
    <row r="77" spans="2:5" ht="21.9" customHeight="1" x14ac:dyDescent="0.25">
      <c r="B77" s="27"/>
      <c r="C77" s="27"/>
      <c r="D77" s="27"/>
      <c r="E77" s="27"/>
    </row>
    <row r="78" spans="2:5" ht="21.9" customHeight="1" x14ac:dyDescent="0.25">
      <c r="B78" s="27"/>
      <c r="C78" s="27"/>
      <c r="D78" s="27"/>
      <c r="E78" s="27"/>
    </row>
    <row r="79" spans="2:5" ht="21.9" customHeight="1" x14ac:dyDescent="0.25">
      <c r="B79" s="27"/>
      <c r="C79" s="27"/>
      <c r="D79" s="27"/>
      <c r="E79" s="27"/>
    </row>
    <row r="80" spans="2:5" ht="21.9" customHeight="1" x14ac:dyDescent="0.25">
      <c r="B80" s="27"/>
      <c r="C80" s="27"/>
      <c r="D80" s="27"/>
      <c r="E80" s="27"/>
    </row>
    <row r="81" spans="2:5" ht="21.9" customHeight="1" x14ac:dyDescent="0.25">
      <c r="B81" s="27"/>
      <c r="C81" s="27"/>
      <c r="D81" s="27"/>
      <c r="E81" s="27"/>
    </row>
    <row r="82" spans="2:5" ht="21.9" customHeight="1" x14ac:dyDescent="0.25">
      <c r="B82" s="27"/>
      <c r="C82" s="27"/>
      <c r="D82" s="27"/>
      <c r="E82" s="27"/>
    </row>
    <row r="83" spans="2:5" ht="21.9" customHeight="1" x14ac:dyDescent="0.25">
      <c r="B83" s="27"/>
      <c r="C83" s="27"/>
      <c r="D83" s="27"/>
      <c r="E83" s="27"/>
    </row>
    <row r="84" spans="2:5" ht="21.9" customHeight="1" x14ac:dyDescent="0.25">
      <c r="B84" s="27"/>
      <c r="C84" s="27"/>
      <c r="D84" s="27"/>
      <c r="E84" s="27"/>
    </row>
    <row r="85" spans="2:5" ht="21.9" customHeight="1" x14ac:dyDescent="0.25">
      <c r="B85" s="27"/>
      <c r="C85" s="27"/>
      <c r="D85" s="27"/>
      <c r="E85" s="27"/>
    </row>
    <row r="86" spans="2:5" ht="21.9" customHeight="1" x14ac:dyDescent="0.25">
      <c r="B86" s="27"/>
      <c r="C86" s="27"/>
      <c r="D86" s="27"/>
      <c r="E86" s="27"/>
    </row>
    <row r="87" spans="2:5" ht="21.9" customHeight="1" x14ac:dyDescent="0.25">
      <c r="B87" s="27"/>
      <c r="C87" s="27"/>
      <c r="D87" s="27"/>
      <c r="E87" s="27"/>
    </row>
    <row r="88" spans="2:5" ht="21.9" customHeight="1" x14ac:dyDescent="0.25">
      <c r="B88" s="27"/>
      <c r="C88" s="27"/>
      <c r="D88" s="27"/>
      <c r="E88" s="27"/>
    </row>
    <row r="89" spans="2:5" ht="21.9" customHeight="1" x14ac:dyDescent="0.25">
      <c r="B89" s="27"/>
      <c r="C89" s="27"/>
      <c r="D89" s="27"/>
      <c r="E89" s="27"/>
    </row>
    <row r="90" spans="2:5" ht="21.9" customHeight="1" x14ac:dyDescent="0.25">
      <c r="B90" s="27"/>
      <c r="C90" s="27"/>
      <c r="D90" s="27"/>
      <c r="E90" s="27"/>
    </row>
    <row r="91" spans="2:5" ht="21.9" customHeight="1" x14ac:dyDescent="0.25">
      <c r="B91" s="27"/>
      <c r="C91" s="27"/>
      <c r="D91" s="27"/>
      <c r="E91" s="27"/>
    </row>
    <row r="92" spans="2:5" ht="21.9" customHeight="1" x14ac:dyDescent="0.25">
      <c r="B92" s="27"/>
      <c r="C92" s="27"/>
      <c r="D92" s="27"/>
      <c r="E92" s="27"/>
    </row>
    <row r="93" spans="2:5" ht="21.9" customHeight="1" x14ac:dyDescent="0.25">
      <c r="B93" s="27"/>
      <c r="C93" s="27"/>
      <c r="D93" s="27"/>
      <c r="E93" s="27"/>
    </row>
    <row r="94" spans="2:5" ht="21.9" customHeight="1" x14ac:dyDescent="0.25">
      <c r="B94" s="27"/>
      <c r="C94" s="27"/>
      <c r="D94" s="27"/>
      <c r="E94" s="27"/>
    </row>
    <row r="95" spans="2:5" ht="21.9" customHeight="1" x14ac:dyDescent="0.25">
      <c r="B95" s="27"/>
      <c r="C95" s="27"/>
      <c r="D95" s="27"/>
      <c r="E95" s="27"/>
    </row>
    <row r="96" spans="2:5" ht="21.9" customHeight="1" x14ac:dyDescent="0.25">
      <c r="B96" s="27"/>
      <c r="C96" s="27"/>
      <c r="D96" s="27"/>
      <c r="E96" s="27"/>
    </row>
    <row r="97" spans="2:5" ht="21.9" customHeight="1" x14ac:dyDescent="0.25">
      <c r="B97" s="27"/>
      <c r="C97" s="27"/>
      <c r="D97" s="27"/>
      <c r="E97" s="27"/>
    </row>
    <row r="98" spans="2:5" ht="21.9" customHeight="1" x14ac:dyDescent="0.25">
      <c r="B98" s="27"/>
      <c r="C98" s="27"/>
      <c r="D98" s="27"/>
      <c r="E98" s="27"/>
    </row>
    <row r="99" spans="2:5" ht="21.9" customHeight="1" x14ac:dyDescent="0.25">
      <c r="B99" s="27"/>
      <c r="C99" s="27"/>
      <c r="D99" s="27"/>
      <c r="E99" s="27"/>
    </row>
    <row r="100" spans="2:5" ht="21.9" customHeight="1" x14ac:dyDescent="0.25">
      <c r="B100" s="27"/>
      <c r="C100" s="27"/>
      <c r="D100" s="27"/>
      <c r="E100" s="27"/>
    </row>
    <row r="101" spans="2:5" ht="21.9" customHeight="1" x14ac:dyDescent="0.25">
      <c r="B101" s="27"/>
      <c r="C101" s="27"/>
      <c r="D101" s="27"/>
      <c r="E101" s="27"/>
    </row>
    <row r="102" spans="2:5" ht="21.9" customHeight="1" x14ac:dyDescent="0.25">
      <c r="B102" s="27"/>
      <c r="C102" s="27"/>
      <c r="D102" s="27"/>
      <c r="E102" s="27"/>
    </row>
    <row r="103" spans="2:5" ht="21.9" customHeight="1" x14ac:dyDescent="0.25">
      <c r="B103" s="27"/>
      <c r="C103" s="27"/>
      <c r="D103" s="27"/>
      <c r="E103" s="27"/>
    </row>
    <row r="104" spans="2:5" ht="21.9" customHeight="1" x14ac:dyDescent="0.25">
      <c r="B104" s="27"/>
      <c r="C104" s="27"/>
      <c r="D104" s="27"/>
      <c r="E104" s="27"/>
    </row>
    <row r="105" spans="2:5" ht="21.9" customHeight="1" x14ac:dyDescent="0.25">
      <c r="B105" s="27"/>
      <c r="C105" s="27"/>
      <c r="D105" s="27"/>
      <c r="E105" s="27"/>
    </row>
    <row r="106" spans="2:5" ht="21.9" customHeight="1" x14ac:dyDescent="0.25">
      <c r="B106" s="27"/>
      <c r="C106" s="27"/>
      <c r="D106" s="27"/>
      <c r="E106" s="27"/>
    </row>
    <row r="107" spans="2:5" ht="21.9" customHeight="1" x14ac:dyDescent="0.25">
      <c r="B107" s="27"/>
      <c r="C107" s="27"/>
      <c r="D107" s="27"/>
      <c r="E107" s="27"/>
    </row>
    <row r="108" spans="2:5" ht="21.9" customHeight="1" x14ac:dyDescent="0.25">
      <c r="B108" s="27"/>
      <c r="C108" s="27"/>
      <c r="D108" s="27"/>
      <c r="E108" s="27"/>
    </row>
    <row r="109" spans="2:5" ht="21.9" customHeight="1" x14ac:dyDescent="0.25">
      <c r="B109" s="27"/>
      <c r="C109" s="27"/>
      <c r="D109" s="27"/>
      <c r="E109" s="27"/>
    </row>
    <row r="110" spans="2:5" ht="21.9" customHeight="1" x14ac:dyDescent="0.25">
      <c r="B110" s="27"/>
      <c r="C110" s="27"/>
      <c r="D110" s="27"/>
      <c r="E110" s="27"/>
    </row>
    <row r="111" spans="2:5" ht="21.9" customHeight="1" x14ac:dyDescent="0.25">
      <c r="B111" s="27"/>
      <c r="C111" s="27"/>
      <c r="D111" s="27"/>
      <c r="E111" s="27"/>
    </row>
    <row r="112" spans="2:5" ht="21.9" customHeight="1" x14ac:dyDescent="0.25">
      <c r="B112" s="27"/>
      <c r="C112" s="27"/>
      <c r="D112" s="27"/>
      <c r="E112" s="27"/>
    </row>
    <row r="113" spans="2:5" ht="21.9" customHeight="1" x14ac:dyDescent="0.25">
      <c r="B113" s="27"/>
      <c r="C113" s="27"/>
      <c r="D113" s="27"/>
      <c r="E113" s="27"/>
    </row>
    <row r="114" spans="2:5" ht="21.9" customHeight="1" x14ac:dyDescent="0.25">
      <c r="B114" s="27"/>
      <c r="C114" s="27"/>
      <c r="D114" s="27"/>
      <c r="E114" s="27"/>
    </row>
    <row r="115" spans="2:5" ht="21.9" customHeight="1" x14ac:dyDescent="0.25">
      <c r="B115" s="27"/>
      <c r="C115" s="27"/>
      <c r="D115" s="27"/>
      <c r="E115" s="27"/>
    </row>
    <row r="116" spans="2:5" ht="21.9" customHeight="1" x14ac:dyDescent="0.25">
      <c r="B116" s="27"/>
      <c r="C116" s="27"/>
      <c r="D116" s="27"/>
      <c r="E116" s="27"/>
    </row>
    <row r="117" spans="2:5" ht="21.9" customHeight="1" x14ac:dyDescent="0.25">
      <c r="B117" s="27"/>
      <c r="C117" s="27"/>
      <c r="D117" s="27"/>
      <c r="E117" s="27"/>
    </row>
    <row r="118" spans="2:5" ht="21.9" customHeight="1" x14ac:dyDescent="0.25">
      <c r="B118" s="27"/>
      <c r="C118" s="27"/>
      <c r="D118" s="27"/>
      <c r="E118" s="27"/>
    </row>
    <row r="119" spans="2:5" ht="21.9" customHeight="1" x14ac:dyDescent="0.25">
      <c r="B119" s="27"/>
      <c r="C119" s="27"/>
      <c r="D119" s="27"/>
      <c r="E119" s="27"/>
    </row>
    <row r="120" spans="2:5" ht="21.9" customHeight="1" x14ac:dyDescent="0.25">
      <c r="B120" s="27"/>
      <c r="C120" s="27"/>
      <c r="D120" s="27"/>
      <c r="E120" s="27"/>
    </row>
    <row r="121" spans="2:5" ht="21.9" customHeight="1" x14ac:dyDescent="0.25">
      <c r="B121" s="27"/>
      <c r="C121" s="27"/>
      <c r="D121" s="27"/>
      <c r="E121" s="27"/>
    </row>
    <row r="122" spans="2:5" ht="21.9" customHeight="1" x14ac:dyDescent="0.25">
      <c r="B122" s="27"/>
      <c r="C122" s="27"/>
      <c r="D122" s="27"/>
      <c r="E122" s="27"/>
    </row>
    <row r="123" spans="2:5" ht="21.9" customHeight="1" x14ac:dyDescent="0.25">
      <c r="B123" s="27"/>
      <c r="C123" s="27"/>
      <c r="D123" s="27"/>
      <c r="E123" s="27"/>
    </row>
    <row r="124" spans="2:5" ht="21.9" customHeight="1" x14ac:dyDescent="0.25">
      <c r="B124" s="27"/>
      <c r="C124" s="27"/>
      <c r="D124" s="27"/>
      <c r="E124" s="27"/>
    </row>
    <row r="125" spans="2:5" ht="21.9" customHeight="1" x14ac:dyDescent="0.25">
      <c r="B125" s="27"/>
      <c r="C125" s="27"/>
      <c r="D125" s="27"/>
      <c r="E125" s="27"/>
    </row>
    <row r="126" spans="2:5" ht="21.9" customHeight="1" x14ac:dyDescent="0.25">
      <c r="B126" s="27"/>
      <c r="C126" s="27"/>
      <c r="D126" s="27"/>
      <c r="E126" s="27"/>
    </row>
    <row r="127" spans="2:5" ht="21.9" customHeight="1" x14ac:dyDescent="0.25">
      <c r="B127" s="27"/>
      <c r="C127" s="27"/>
      <c r="D127" s="27"/>
      <c r="E127" s="27"/>
    </row>
    <row r="128" spans="2:5" ht="21.9" customHeight="1" x14ac:dyDescent="0.25">
      <c r="B128" s="27"/>
      <c r="C128" s="27"/>
      <c r="D128" s="27"/>
      <c r="E128" s="27"/>
    </row>
    <row r="129" spans="2:5" ht="21.9" customHeight="1" x14ac:dyDescent="0.25">
      <c r="B129" s="27"/>
      <c r="C129" s="27"/>
      <c r="D129" s="27"/>
      <c r="E129" s="27"/>
    </row>
    <row r="130" spans="2:5" ht="21.9" customHeight="1" x14ac:dyDescent="0.25">
      <c r="B130" s="27"/>
      <c r="C130" s="27"/>
      <c r="D130" s="27"/>
      <c r="E130" s="27"/>
    </row>
    <row r="131" spans="2:5" ht="21.9" customHeight="1" x14ac:dyDescent="0.25">
      <c r="B131" s="27"/>
      <c r="C131" s="27"/>
      <c r="D131" s="27"/>
      <c r="E131" s="27"/>
    </row>
    <row r="132" spans="2:5" ht="21.9" customHeight="1" x14ac:dyDescent="0.25">
      <c r="B132" s="27"/>
      <c r="C132" s="27"/>
      <c r="D132" s="27"/>
      <c r="E132" s="27"/>
    </row>
    <row r="133" spans="2:5" ht="21.9" customHeight="1" x14ac:dyDescent="0.25">
      <c r="B133" s="27"/>
      <c r="C133" s="27"/>
      <c r="D133" s="27"/>
      <c r="E133" s="27"/>
    </row>
    <row r="134" spans="2:5" ht="21.9" customHeight="1" x14ac:dyDescent="0.25">
      <c r="B134" s="27"/>
      <c r="C134" s="27"/>
      <c r="D134" s="27"/>
      <c r="E134" s="27"/>
    </row>
    <row r="135" spans="2:5" ht="21.9" customHeight="1" x14ac:dyDescent="0.25">
      <c r="B135" s="27"/>
      <c r="C135" s="27"/>
      <c r="D135" s="27"/>
      <c r="E135" s="27"/>
    </row>
    <row r="136" spans="2:5" ht="21.9" customHeight="1" x14ac:dyDescent="0.25">
      <c r="B136" s="27"/>
      <c r="C136" s="27"/>
      <c r="D136" s="27"/>
      <c r="E136" s="27"/>
    </row>
    <row r="137" spans="2:5" ht="21.9" customHeight="1" x14ac:dyDescent="0.25">
      <c r="B137" s="27"/>
      <c r="C137" s="27"/>
      <c r="D137" s="27"/>
      <c r="E137" s="27"/>
    </row>
    <row r="138" spans="2:5" ht="21.9" customHeight="1" x14ac:dyDescent="0.25">
      <c r="B138" s="27"/>
      <c r="C138" s="27"/>
      <c r="D138" s="27"/>
      <c r="E138" s="27"/>
    </row>
    <row r="139" spans="2:5" ht="21.9" customHeight="1" x14ac:dyDescent="0.25">
      <c r="B139" s="27"/>
      <c r="C139" s="27"/>
      <c r="D139" s="27"/>
      <c r="E139" s="27"/>
    </row>
    <row r="140" spans="2:5" ht="21.9" customHeight="1" x14ac:dyDescent="0.25">
      <c r="B140" s="27"/>
      <c r="C140" s="27"/>
      <c r="D140" s="27"/>
      <c r="E140" s="27"/>
    </row>
    <row r="141" spans="2:5" ht="21.9" customHeight="1" x14ac:dyDescent="0.25">
      <c r="B141" s="27"/>
      <c r="C141" s="27"/>
      <c r="D141" s="27"/>
      <c r="E141" s="27"/>
    </row>
    <row r="142" spans="2:5" ht="21.9" customHeight="1" x14ac:dyDescent="0.25">
      <c r="B142" s="27"/>
      <c r="C142" s="27"/>
      <c r="D142" s="27"/>
      <c r="E142" s="27"/>
    </row>
    <row r="143" spans="2:5" ht="21.9" customHeight="1" x14ac:dyDescent="0.25">
      <c r="B143" s="27"/>
      <c r="C143" s="27"/>
      <c r="D143" s="27"/>
      <c r="E143" s="27"/>
    </row>
    <row r="144" spans="2:5" ht="21.9" customHeight="1" x14ac:dyDescent="0.25">
      <c r="B144" s="27"/>
      <c r="C144" s="27"/>
      <c r="D144" s="27"/>
      <c r="E144" s="27"/>
    </row>
    <row r="145" spans="2:5" ht="21.9" customHeight="1" x14ac:dyDescent="0.25">
      <c r="B145" s="27"/>
      <c r="C145" s="27"/>
      <c r="D145" s="27"/>
      <c r="E145" s="27"/>
    </row>
    <row r="146" spans="2:5" ht="21.9" customHeight="1" x14ac:dyDescent="0.25">
      <c r="B146" s="27"/>
      <c r="C146" s="27"/>
      <c r="D146" s="27"/>
      <c r="E146" s="27"/>
    </row>
    <row r="147" spans="2:5" ht="21.9" customHeight="1" x14ac:dyDescent="0.25">
      <c r="B147" s="27"/>
      <c r="C147" s="27"/>
      <c r="D147" s="27"/>
      <c r="E147" s="27"/>
    </row>
    <row r="148" spans="2:5" ht="21.9" customHeight="1" x14ac:dyDescent="0.25">
      <c r="B148" s="27"/>
      <c r="C148" s="27"/>
      <c r="D148" s="27"/>
      <c r="E148" s="27"/>
    </row>
    <row r="149" spans="2:5" ht="21.9" customHeight="1" x14ac:dyDescent="0.25">
      <c r="B149" s="27"/>
      <c r="C149" s="27"/>
      <c r="D149" s="27"/>
      <c r="E149" s="27"/>
    </row>
    <row r="150" spans="2:5" ht="21.9" customHeight="1" x14ac:dyDescent="0.25">
      <c r="B150" s="27"/>
      <c r="C150" s="27"/>
      <c r="D150" s="27"/>
      <c r="E150" s="27"/>
    </row>
    <row r="151" spans="2:5" x14ac:dyDescent="0.25">
      <c r="B151" s="27"/>
      <c r="C151" s="27"/>
      <c r="D151" s="27"/>
      <c r="E151" s="27"/>
    </row>
    <row r="152" spans="2:5" x14ac:dyDescent="0.25">
      <c r="B152" s="27"/>
      <c r="C152" s="27"/>
      <c r="D152" s="27"/>
      <c r="E152" s="27"/>
    </row>
    <row r="153" spans="2:5" x14ac:dyDescent="0.25">
      <c r="B153" s="27"/>
      <c r="C153" s="27"/>
      <c r="D153" s="27"/>
      <c r="E153" s="27"/>
    </row>
    <row r="154" spans="2:5" x14ac:dyDescent="0.25">
      <c r="B154" s="27"/>
      <c r="C154" s="27"/>
      <c r="D154" s="27"/>
      <c r="E154" s="27"/>
    </row>
    <row r="155" spans="2:5" x14ac:dyDescent="0.25">
      <c r="B155" s="27"/>
      <c r="C155" s="27"/>
      <c r="D155" s="27"/>
      <c r="E155" s="27"/>
    </row>
    <row r="156" spans="2:5" x14ac:dyDescent="0.25">
      <c r="B156" s="27"/>
      <c r="C156" s="27"/>
      <c r="D156" s="27"/>
      <c r="E156" s="27"/>
    </row>
    <row r="157" spans="2:5" x14ac:dyDescent="0.25">
      <c r="B157" s="27"/>
      <c r="C157" s="27"/>
      <c r="D157" s="27"/>
      <c r="E157" s="27"/>
    </row>
  </sheetData>
  <mergeCells count="21">
    <mergeCell ref="B25:G25"/>
    <mergeCell ref="B23:G23"/>
    <mergeCell ref="B18:G18"/>
    <mergeCell ref="B24:G24"/>
    <mergeCell ref="B20:G20"/>
    <mergeCell ref="B21:G21"/>
    <mergeCell ref="B19:G19"/>
    <mergeCell ref="B22:G22"/>
    <mergeCell ref="B1:G2"/>
    <mergeCell ref="B6:G6"/>
    <mergeCell ref="B3:G3"/>
    <mergeCell ref="B4:G4"/>
    <mergeCell ref="B12:G12"/>
    <mergeCell ref="B5:G5"/>
    <mergeCell ref="A9:A10"/>
    <mergeCell ref="B9:G9"/>
    <mergeCell ref="B15:G15"/>
    <mergeCell ref="B17:G17"/>
    <mergeCell ref="B16:G16"/>
    <mergeCell ref="B13:G13"/>
    <mergeCell ref="B14:G14"/>
  </mergeCells>
  <phoneticPr fontId="0" type="noConversion"/>
  <printOptions horizontalCentered="1"/>
  <pageMargins left="0.39370078740157483" right="0.19685039370078741" top="0.59055118110236227" bottom="0.27" header="0.5" footer="0.17"/>
  <pageSetup paperSize="9" fitToHeight="0" orientation="portrait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3"/>
  <sheetViews>
    <sheetView topLeftCell="A4" workbookViewId="0">
      <selection activeCell="C11" sqref="C11"/>
    </sheetView>
  </sheetViews>
  <sheetFormatPr defaultRowHeight="13.2" x14ac:dyDescent="0.25"/>
  <cols>
    <col min="1" max="1" width="52" style="51" customWidth="1"/>
    <col min="2" max="2" width="13.44140625" style="52" customWidth="1"/>
    <col min="3" max="3" width="14" style="52" customWidth="1"/>
    <col min="4" max="4" width="15.44140625" style="52" customWidth="1"/>
    <col min="5" max="5" width="14.33203125" style="52" customWidth="1"/>
    <col min="6" max="6" width="16.109375" style="52" customWidth="1"/>
    <col min="7" max="7" width="15.88671875" bestFit="1" customWidth="1"/>
  </cols>
  <sheetData>
    <row r="1" spans="1:7" ht="18" x14ac:dyDescent="0.25">
      <c r="A1" s="460" t="s">
        <v>292</v>
      </c>
      <c r="B1" s="460"/>
      <c r="C1" s="460"/>
      <c r="D1" s="460"/>
      <c r="E1" s="460"/>
    </row>
    <row r="2" spans="1:7" ht="15.6" x14ac:dyDescent="0.3">
      <c r="A2" s="382" t="s">
        <v>242</v>
      </c>
      <c r="B2" s="382"/>
      <c r="C2" s="382"/>
      <c r="D2" s="382"/>
      <c r="E2" s="382"/>
      <c r="F2" s="382"/>
    </row>
    <row r="4" spans="1:7" ht="18" x14ac:dyDescent="0.25">
      <c r="A4" s="460" t="s">
        <v>222</v>
      </c>
      <c r="B4" s="461"/>
      <c r="C4" s="461"/>
      <c r="D4" s="461"/>
      <c r="E4" s="461"/>
      <c r="F4" s="232" t="s">
        <v>237</v>
      </c>
    </row>
    <row r="5" spans="1:7" ht="18.600000000000001" thickBot="1" x14ac:dyDescent="0.35">
      <c r="A5" s="230"/>
      <c r="B5" s="231"/>
      <c r="C5" s="231"/>
      <c r="D5" s="231"/>
      <c r="E5" s="231"/>
      <c r="F5" s="128"/>
    </row>
    <row r="6" spans="1:7" ht="34.799999999999997" thickBot="1" x14ac:dyDescent="0.3">
      <c r="A6" s="129" t="s">
        <v>137</v>
      </c>
      <c r="B6" s="130" t="s">
        <v>138</v>
      </c>
      <c r="C6" s="130" t="s">
        <v>139</v>
      </c>
      <c r="D6" s="130" t="s">
        <v>303</v>
      </c>
      <c r="E6" s="130" t="s">
        <v>304</v>
      </c>
      <c r="F6" s="131" t="s">
        <v>305</v>
      </c>
    </row>
    <row r="7" spans="1:7" ht="13.8" thickBot="1" x14ac:dyDescent="0.3">
      <c r="A7" s="132">
        <v>1</v>
      </c>
      <c r="B7" s="133">
        <v>2</v>
      </c>
      <c r="C7" s="133">
        <v>3</v>
      </c>
      <c r="D7" s="133">
        <v>4</v>
      </c>
      <c r="E7" s="133">
        <v>5</v>
      </c>
      <c r="F7" s="134">
        <v>6</v>
      </c>
    </row>
    <row r="8" spans="1:7" ht="20.25" customHeight="1" x14ac:dyDescent="0.25">
      <c r="A8" s="135" t="s">
        <v>140</v>
      </c>
      <c r="B8" s="136"/>
      <c r="C8" s="137"/>
      <c r="D8" s="136"/>
      <c r="E8" s="136">
        <f>SUM(E9:E11)</f>
        <v>2565090</v>
      </c>
      <c r="F8" s="138">
        <v>1217200</v>
      </c>
    </row>
    <row r="9" spans="1:7" ht="20.25" customHeight="1" x14ac:dyDescent="0.25">
      <c r="A9" s="139" t="s">
        <v>296</v>
      </c>
      <c r="B9" s="136">
        <v>1428703</v>
      </c>
      <c r="C9" s="137">
        <v>2015</v>
      </c>
      <c r="D9" s="136">
        <v>68303</v>
      </c>
      <c r="E9" s="136">
        <f>4*35800</f>
        <v>143200</v>
      </c>
      <c r="F9" s="138">
        <f>B9-D9-E9</f>
        <v>1217200</v>
      </c>
    </row>
    <row r="10" spans="1:7" ht="36" customHeight="1" x14ac:dyDescent="0.25">
      <c r="A10" s="139" t="s">
        <v>308</v>
      </c>
      <c r="B10" s="136">
        <v>2231390</v>
      </c>
      <c r="C10" s="137">
        <v>2017</v>
      </c>
      <c r="D10" s="136"/>
      <c r="E10" s="136">
        <v>2231390</v>
      </c>
      <c r="F10" s="138">
        <f>B10-D10-E10</f>
        <v>0</v>
      </c>
    </row>
    <row r="11" spans="1:7" ht="36" customHeight="1" x14ac:dyDescent="0.25">
      <c r="A11" s="139" t="s">
        <v>306</v>
      </c>
      <c r="B11" s="136">
        <v>381000</v>
      </c>
      <c r="C11" s="137">
        <v>2016</v>
      </c>
      <c r="D11" s="136">
        <v>190500</v>
      </c>
      <c r="E11" s="136">
        <v>190500</v>
      </c>
      <c r="F11" s="138"/>
    </row>
    <row r="12" spans="1:7" ht="20.25" customHeight="1" x14ac:dyDescent="0.25">
      <c r="A12" s="135" t="s">
        <v>141</v>
      </c>
      <c r="B12" s="136"/>
      <c r="C12" s="137"/>
      <c r="D12" s="136"/>
      <c r="E12" s="136">
        <f>SUM(E13:E16)</f>
        <v>3649951</v>
      </c>
      <c r="F12" s="138"/>
    </row>
    <row r="13" spans="1:7" ht="20.25" customHeight="1" x14ac:dyDescent="0.25">
      <c r="A13" s="139" t="s">
        <v>311</v>
      </c>
      <c r="B13" s="136">
        <v>1500000</v>
      </c>
      <c r="C13" s="146">
        <v>2017</v>
      </c>
      <c r="D13" s="136"/>
      <c r="E13" s="136">
        <v>1500000</v>
      </c>
      <c r="F13" s="138">
        <f>+B13-E13-D13</f>
        <v>0</v>
      </c>
    </row>
    <row r="14" spans="1:7" ht="20.25" customHeight="1" x14ac:dyDescent="0.25">
      <c r="A14" s="139" t="s">
        <v>321</v>
      </c>
      <c r="B14" s="136">
        <v>774700</v>
      </c>
      <c r="C14" s="137">
        <v>2017</v>
      </c>
      <c r="D14" s="136"/>
      <c r="E14" s="136">
        <v>774700</v>
      </c>
      <c r="F14" s="138"/>
      <c r="G14" t="s">
        <v>322</v>
      </c>
    </row>
    <row r="15" spans="1:7" ht="20.25" customHeight="1" x14ac:dyDescent="0.25">
      <c r="A15" s="140" t="s">
        <v>323</v>
      </c>
      <c r="B15" s="136">
        <v>1375251</v>
      </c>
      <c r="C15" s="137">
        <v>2017</v>
      </c>
      <c r="D15" s="136"/>
      <c r="E15" s="136">
        <f>+B15-D15</f>
        <v>1375251</v>
      </c>
      <c r="F15" s="138">
        <v>0</v>
      </c>
    </row>
    <row r="16" spans="1:7" ht="20.25" customHeight="1" thickBot="1" x14ac:dyDescent="0.3">
      <c r="A16" s="147"/>
      <c r="B16" s="148"/>
      <c r="C16" s="149"/>
      <c r="D16" s="148"/>
      <c r="E16" s="148"/>
      <c r="F16" s="150"/>
    </row>
    <row r="17" spans="1:6" ht="13.8" thickBot="1" x14ac:dyDescent="0.3">
      <c r="A17" s="141" t="s">
        <v>142</v>
      </c>
      <c r="B17" s="142">
        <f>SUM(B9:B16)</f>
        <v>7691044</v>
      </c>
      <c r="C17" s="143"/>
      <c r="D17" s="142">
        <f>SUM(D8:D15)</f>
        <v>258803</v>
      </c>
      <c r="E17" s="142">
        <f>E8+E12</f>
        <v>6215041</v>
      </c>
      <c r="F17" s="144">
        <f>SUM(F9:F16)</f>
        <v>1217200</v>
      </c>
    </row>
    <row r="25" spans="1:6" x14ac:dyDescent="0.25">
      <c r="B25" s="236"/>
      <c r="C25" s="236"/>
      <c r="D25" s="236"/>
    </row>
    <row r="26" spans="1:6" ht="15.6" x14ac:dyDescent="0.25">
      <c r="A26" s="139"/>
      <c r="B26" s="249"/>
      <c r="C26" s="255"/>
      <c r="D26" s="256"/>
    </row>
    <row r="27" spans="1:6" ht="15.6" x14ac:dyDescent="0.25">
      <c r="A27" s="139"/>
      <c r="B27" s="251"/>
      <c r="C27" s="252"/>
      <c r="D27" s="256"/>
    </row>
    <row r="28" spans="1:6" ht="15.6" x14ac:dyDescent="0.25">
      <c r="A28" s="140"/>
      <c r="B28" s="251"/>
      <c r="C28" s="252"/>
      <c r="D28" s="256"/>
    </row>
    <row r="29" spans="1:6" ht="15.6" x14ac:dyDescent="0.25">
      <c r="A29" s="250"/>
      <c r="B29" s="251"/>
      <c r="C29" s="252"/>
    </row>
    <row r="30" spans="1:6" x14ac:dyDescent="0.25">
      <c r="A30" s="253"/>
      <c r="B30" s="251"/>
      <c r="C30" s="254"/>
    </row>
    <row r="31" spans="1:6" ht="15.6" x14ac:dyDescent="0.3">
      <c r="A31" s="257"/>
      <c r="B31" s="251"/>
      <c r="C31" s="252"/>
      <c r="D31" s="256"/>
    </row>
    <row r="32" spans="1:6" ht="15.6" x14ac:dyDescent="0.3">
      <c r="A32" s="257"/>
      <c r="C32" s="256"/>
      <c r="D32" s="256"/>
    </row>
    <row r="33" spans="1:4" ht="15.6" x14ac:dyDescent="0.3">
      <c r="A33" s="257"/>
      <c r="C33" s="256"/>
      <c r="D33" s="256"/>
    </row>
  </sheetData>
  <mergeCells count="3">
    <mergeCell ref="A1:E1"/>
    <mergeCell ref="A4:E4"/>
    <mergeCell ref="A2:F2"/>
  </mergeCells>
  <phoneticPr fontId="20" type="noConversion"/>
  <printOptions horizontalCentered="1" gridLines="1"/>
  <pageMargins left="0.64" right="0.15" top="1.47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zoomScaleSheetLayoutView="100" workbookViewId="0">
      <selection activeCell="A2" sqref="A2:E2"/>
    </sheetView>
  </sheetViews>
  <sheetFormatPr defaultRowHeight="13.2" x14ac:dyDescent="0.25"/>
  <cols>
    <col min="1" max="1" width="38.109375" style="44" customWidth="1"/>
    <col min="2" max="2" width="15.6640625" style="237" bestFit="1" customWidth="1"/>
    <col min="3" max="3" width="18" style="237" bestFit="1" customWidth="1"/>
    <col min="4" max="4" width="13.6640625" style="237" bestFit="1" customWidth="1"/>
    <col min="5" max="5" width="18" style="237" bestFit="1" customWidth="1"/>
    <col min="6" max="7" width="9.109375" style="44" customWidth="1"/>
  </cols>
  <sheetData>
    <row r="1" spans="1:5" ht="17.399999999999999" x14ac:dyDescent="0.3">
      <c r="A1" s="463" t="s">
        <v>292</v>
      </c>
      <c r="B1" s="464"/>
      <c r="C1" s="464"/>
      <c r="D1" s="464"/>
      <c r="E1" s="464"/>
    </row>
    <row r="2" spans="1:5" ht="17.399999999999999" x14ac:dyDescent="0.3">
      <c r="A2" s="465" t="s">
        <v>242</v>
      </c>
      <c r="B2" s="465"/>
      <c r="C2" s="465"/>
      <c r="D2" s="465"/>
      <c r="E2" s="465"/>
    </row>
    <row r="4" spans="1:5" ht="45" customHeight="1" x14ac:dyDescent="0.25">
      <c r="A4" s="462" t="s">
        <v>124</v>
      </c>
      <c r="B4" s="462"/>
      <c r="C4" s="462"/>
      <c r="D4" s="462"/>
      <c r="E4" s="462"/>
    </row>
    <row r="5" spans="1:5" ht="29.25" customHeight="1" x14ac:dyDescent="0.25"/>
    <row r="6" spans="1:5" ht="18" customHeight="1" x14ac:dyDescent="0.25"/>
    <row r="7" spans="1:5" ht="15.6" x14ac:dyDescent="0.25">
      <c r="B7" s="467"/>
      <c r="C7" s="467"/>
      <c r="D7" s="467"/>
      <c r="E7" s="467"/>
    </row>
    <row r="8" spans="1:5" ht="15.6" x14ac:dyDescent="0.3">
      <c r="A8" s="121" t="s">
        <v>125</v>
      </c>
      <c r="B8" s="466"/>
      <c r="C8" s="466"/>
      <c r="D8" s="466"/>
      <c r="E8" s="466"/>
    </row>
    <row r="9" spans="1:5" ht="13.8" thickBot="1" x14ac:dyDescent="0.3">
      <c r="E9" s="237" t="s">
        <v>247</v>
      </c>
    </row>
    <row r="10" spans="1:5" ht="16.2" thickBot="1" x14ac:dyDescent="0.35">
      <c r="A10" s="122" t="s">
        <v>126</v>
      </c>
      <c r="B10" s="238">
        <v>2012</v>
      </c>
      <c r="C10" s="238">
        <v>2013</v>
      </c>
      <c r="D10" s="238">
        <v>2014</v>
      </c>
      <c r="E10" s="239" t="s">
        <v>42</v>
      </c>
    </row>
    <row r="11" spans="1:5" ht="15.6" x14ac:dyDescent="0.3">
      <c r="A11" s="123" t="s">
        <v>127</v>
      </c>
      <c r="B11" s="240"/>
      <c r="C11" s="240"/>
      <c r="D11" s="240"/>
      <c r="E11" s="241">
        <f t="shared" ref="E11:E17" si="0">SUM(B11:D11)</f>
        <v>0</v>
      </c>
    </row>
    <row r="12" spans="1:5" ht="15.6" x14ac:dyDescent="0.3">
      <c r="A12" s="124" t="s">
        <v>128</v>
      </c>
      <c r="B12" s="242"/>
      <c r="C12" s="242"/>
      <c r="D12" s="242"/>
      <c r="E12" s="241">
        <f t="shared" si="0"/>
        <v>0</v>
      </c>
    </row>
    <row r="13" spans="1:5" ht="15.6" x14ac:dyDescent="0.3">
      <c r="A13" s="126" t="s">
        <v>129</v>
      </c>
      <c r="B13" s="242"/>
      <c r="C13" s="242"/>
      <c r="D13" s="242"/>
      <c r="E13" s="241">
        <f t="shared" si="0"/>
        <v>0</v>
      </c>
    </row>
    <row r="14" spans="1:5" ht="15.6" x14ac:dyDescent="0.3">
      <c r="A14" s="126" t="s">
        <v>130</v>
      </c>
      <c r="B14" s="242"/>
      <c r="C14" s="242"/>
      <c r="D14" s="242"/>
      <c r="E14" s="241">
        <f t="shared" si="0"/>
        <v>0</v>
      </c>
    </row>
    <row r="15" spans="1:5" ht="15.6" x14ac:dyDescent="0.3">
      <c r="A15" s="126" t="s">
        <v>131</v>
      </c>
      <c r="B15" s="242"/>
      <c r="C15" s="242"/>
      <c r="D15" s="242"/>
      <c r="E15" s="241">
        <f t="shared" si="0"/>
        <v>0</v>
      </c>
    </row>
    <row r="16" spans="1:5" ht="16.2" thickBot="1" x14ac:dyDescent="0.35">
      <c r="A16" s="127" t="s">
        <v>32</v>
      </c>
      <c r="B16" s="243"/>
      <c r="C16" s="243"/>
      <c r="D16" s="243"/>
      <c r="E16" s="244">
        <f t="shared" si="0"/>
        <v>0</v>
      </c>
    </row>
    <row r="17" spans="1:5" ht="16.2" thickBot="1" x14ac:dyDescent="0.35">
      <c r="A17" s="122" t="s">
        <v>132</v>
      </c>
      <c r="B17" s="245">
        <f>SUM(B11:B16)</f>
        <v>0</v>
      </c>
      <c r="C17" s="245">
        <f>SUM(C11:C16)</f>
        <v>0</v>
      </c>
      <c r="D17" s="245">
        <f>SUM(D11:D16)</f>
        <v>0</v>
      </c>
      <c r="E17" s="246">
        <f t="shared" si="0"/>
        <v>0</v>
      </c>
    </row>
    <row r="18" spans="1:5" ht="16.2" thickBot="1" x14ac:dyDescent="0.35">
      <c r="A18" s="45"/>
      <c r="B18" s="247"/>
      <c r="C18" s="247"/>
      <c r="D18" s="247"/>
      <c r="E18" s="247"/>
    </row>
    <row r="19" spans="1:5" ht="16.2" thickBot="1" x14ac:dyDescent="0.35">
      <c r="A19" s="122" t="s">
        <v>133</v>
      </c>
      <c r="B19" s="238">
        <v>2012</v>
      </c>
      <c r="C19" s="238">
        <v>2013</v>
      </c>
      <c r="D19" s="238">
        <v>2014</v>
      </c>
      <c r="E19" s="239" t="s">
        <v>42</v>
      </c>
    </row>
    <row r="20" spans="1:5" ht="15.6" x14ac:dyDescent="0.3">
      <c r="A20" s="123" t="s">
        <v>134</v>
      </c>
      <c r="B20" s="240"/>
      <c r="C20" s="240"/>
      <c r="D20" s="240"/>
      <c r="E20" s="241">
        <f>SUM(B20:D20)</f>
        <v>0</v>
      </c>
    </row>
    <row r="21" spans="1:5" ht="15.6" x14ac:dyDescent="0.3">
      <c r="A21" s="126" t="s">
        <v>135</v>
      </c>
      <c r="B21" s="242"/>
      <c r="C21" s="242"/>
      <c r="D21" s="242"/>
      <c r="E21" s="241">
        <f>SUM(B21:D21)</f>
        <v>0</v>
      </c>
    </row>
    <row r="22" spans="1:5" ht="15.6" x14ac:dyDescent="0.3">
      <c r="A22" s="126" t="s">
        <v>136</v>
      </c>
      <c r="B22" s="242"/>
      <c r="C22" s="242"/>
      <c r="D22" s="242"/>
      <c r="E22" s="241">
        <f>SUM(B22:D22)</f>
        <v>0</v>
      </c>
    </row>
    <row r="23" spans="1:5" ht="16.2" thickBot="1" x14ac:dyDescent="0.35">
      <c r="A23" s="127" t="s">
        <v>227</v>
      </c>
      <c r="B23" s="243"/>
      <c r="C23" s="243"/>
      <c r="D23" s="243"/>
      <c r="E23" s="244">
        <f>SUM(B23:D23)</f>
        <v>0</v>
      </c>
    </row>
    <row r="24" spans="1:5" ht="16.2" thickBot="1" x14ac:dyDescent="0.35">
      <c r="A24" s="122" t="s">
        <v>42</v>
      </c>
      <c r="B24" s="245">
        <f>SUM(B20:B23)</f>
        <v>0</v>
      </c>
      <c r="C24" s="245">
        <f>SUM(C20:C23)</f>
        <v>0</v>
      </c>
      <c r="D24" s="245">
        <f>SUM(D20:D23)</f>
        <v>0</v>
      </c>
      <c r="E24" s="246">
        <f>SUM(B24:D24)</f>
        <v>0</v>
      </c>
    </row>
  </sheetData>
  <mergeCells count="5">
    <mergeCell ref="A4:E4"/>
    <mergeCell ref="A1:E1"/>
    <mergeCell ref="A2:E2"/>
    <mergeCell ref="B8:E8"/>
    <mergeCell ref="B7:E7"/>
  </mergeCells>
  <phoneticPr fontId="20" type="noConversion"/>
  <pageMargins left="0.75" right="0.18" top="0.56999999999999995" bottom="1" header="0.5" footer="0.5"/>
  <pageSetup paperSize="9" scale="8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view="pageBreakPreview" zoomScaleNormal="100" workbookViewId="0"/>
  </sheetViews>
  <sheetFormatPr defaultColWidth="8" defaultRowHeight="13.2" x14ac:dyDescent="0.25"/>
  <cols>
    <col min="1" max="1" width="5" style="120" customWidth="1"/>
    <col min="2" max="2" width="47" style="107" customWidth="1"/>
    <col min="3" max="4" width="15.109375" style="107" customWidth="1"/>
    <col min="5" max="16384" width="8" style="107"/>
  </cols>
  <sheetData>
    <row r="1" spans="1:4" ht="17.399999999999999" x14ac:dyDescent="0.25">
      <c r="B1" s="469" t="s">
        <v>293</v>
      </c>
      <c r="C1" s="470"/>
    </row>
    <row r="3" spans="1:4" ht="37.5" customHeight="1" x14ac:dyDescent="0.25">
      <c r="B3" s="469" t="s">
        <v>242</v>
      </c>
      <c r="C3" s="470"/>
    </row>
    <row r="4" spans="1:4" ht="36.75" customHeight="1" x14ac:dyDescent="0.25">
      <c r="B4" s="469" t="s">
        <v>223</v>
      </c>
      <c r="C4" s="470"/>
    </row>
    <row r="5" spans="1:4" s="95" customFormat="1" ht="14.4" thickBot="1" x14ac:dyDescent="0.3">
      <c r="A5" s="94"/>
      <c r="D5" s="233" t="s">
        <v>238</v>
      </c>
    </row>
    <row r="6" spans="1:4" s="99" customFormat="1" ht="48" customHeight="1" thickBot="1" x14ac:dyDescent="0.3">
      <c r="A6" s="96" t="s">
        <v>201</v>
      </c>
      <c r="B6" s="97" t="s">
        <v>60</v>
      </c>
      <c r="C6" s="97" t="s">
        <v>61</v>
      </c>
      <c r="D6" s="98" t="s">
        <v>62</v>
      </c>
    </row>
    <row r="7" spans="1:4" s="99" customFormat="1" ht="14.1" customHeight="1" thickBot="1" x14ac:dyDescent="0.3">
      <c r="A7" s="100">
        <v>1</v>
      </c>
      <c r="B7" s="101">
        <v>2</v>
      </c>
      <c r="C7" s="101">
        <v>3</v>
      </c>
      <c r="D7" s="102">
        <v>4</v>
      </c>
    </row>
    <row r="8" spans="1:4" ht="18" customHeight="1" x14ac:dyDescent="0.25">
      <c r="A8" s="103" t="s">
        <v>30</v>
      </c>
      <c r="B8" s="104" t="s">
        <v>63</v>
      </c>
      <c r="C8" s="105"/>
      <c r="D8" s="106"/>
    </row>
    <row r="9" spans="1:4" ht="18" customHeight="1" x14ac:dyDescent="0.25">
      <c r="A9" s="108" t="s">
        <v>44</v>
      </c>
      <c r="B9" s="109" t="s">
        <v>64</v>
      </c>
      <c r="C9" s="110"/>
      <c r="D9" s="111"/>
    </row>
    <row r="10" spans="1:4" ht="18" customHeight="1" x14ac:dyDescent="0.25">
      <c r="A10" s="108" t="s">
        <v>45</v>
      </c>
      <c r="B10" s="109" t="s">
        <v>65</v>
      </c>
      <c r="C10" s="110"/>
      <c r="D10" s="111"/>
    </row>
    <row r="11" spans="1:4" ht="18" customHeight="1" x14ac:dyDescent="0.25">
      <c r="A11" s="108" t="s">
        <v>46</v>
      </c>
      <c r="B11" s="109" t="s">
        <v>66</v>
      </c>
      <c r="C11" s="110"/>
      <c r="D11" s="111"/>
    </row>
    <row r="12" spans="1:4" ht="18" customHeight="1" x14ac:dyDescent="0.25">
      <c r="A12" s="108" t="s">
        <v>48</v>
      </c>
      <c r="B12" s="109" t="s">
        <v>67</v>
      </c>
      <c r="C12" s="110"/>
      <c r="D12" s="111"/>
    </row>
    <row r="13" spans="1:4" ht="18" customHeight="1" x14ac:dyDescent="0.25">
      <c r="A13" s="108" t="s">
        <v>49</v>
      </c>
      <c r="B13" s="109" t="s">
        <v>68</v>
      </c>
      <c r="C13" s="110"/>
      <c r="D13" s="111"/>
    </row>
    <row r="14" spans="1:4" ht="18" customHeight="1" x14ac:dyDescent="0.25">
      <c r="A14" s="108" t="s">
        <v>50</v>
      </c>
      <c r="B14" s="112" t="s">
        <v>69</v>
      </c>
      <c r="C14" s="110"/>
      <c r="D14" s="111"/>
    </row>
    <row r="15" spans="1:4" ht="18" customHeight="1" x14ac:dyDescent="0.25">
      <c r="A15" s="108" t="s">
        <v>52</v>
      </c>
      <c r="B15" s="112" t="s">
        <v>70</v>
      </c>
      <c r="C15" s="110"/>
      <c r="D15" s="111"/>
    </row>
    <row r="16" spans="1:4" ht="18" customHeight="1" x14ac:dyDescent="0.25">
      <c r="A16" s="108" t="s">
        <v>53</v>
      </c>
      <c r="B16" s="112" t="s">
        <v>71</v>
      </c>
      <c r="C16" s="110">
        <f>51180*2</f>
        <v>102360</v>
      </c>
      <c r="D16" s="111">
        <v>51180</v>
      </c>
    </row>
    <row r="17" spans="1:4" ht="18" customHeight="1" x14ac:dyDescent="0.25">
      <c r="A17" s="108" t="s">
        <v>31</v>
      </c>
      <c r="B17" s="112" t="s">
        <v>72</v>
      </c>
      <c r="C17" s="110"/>
      <c r="D17" s="111"/>
    </row>
    <row r="18" spans="1:4" ht="18" customHeight="1" x14ac:dyDescent="0.25">
      <c r="A18" s="108" t="s">
        <v>55</v>
      </c>
      <c r="B18" s="112" t="s">
        <v>110</v>
      </c>
      <c r="C18" s="110"/>
      <c r="D18" s="111"/>
    </row>
    <row r="19" spans="1:4" ht="22.5" customHeight="1" x14ac:dyDescent="0.25">
      <c r="A19" s="108" t="s">
        <v>57</v>
      </c>
      <c r="B19" s="112" t="s">
        <v>111</v>
      </c>
      <c r="C19" s="110"/>
      <c r="D19" s="111"/>
    </row>
    <row r="20" spans="1:4" ht="18" customHeight="1" x14ac:dyDescent="0.25">
      <c r="A20" s="108" t="s">
        <v>112</v>
      </c>
      <c r="B20" s="109" t="s">
        <v>113</v>
      </c>
      <c r="C20" s="110"/>
      <c r="D20" s="111"/>
    </row>
    <row r="21" spans="1:4" ht="18" customHeight="1" x14ac:dyDescent="0.25">
      <c r="A21" s="108" t="s">
        <v>114</v>
      </c>
      <c r="B21" s="109" t="s">
        <v>115</v>
      </c>
      <c r="C21" s="110"/>
      <c r="D21" s="111"/>
    </row>
    <row r="22" spans="1:4" ht="18" customHeight="1" x14ac:dyDescent="0.25">
      <c r="A22" s="108" t="s">
        <v>116</v>
      </c>
      <c r="B22" s="109" t="s">
        <v>117</v>
      </c>
      <c r="C22" s="110"/>
      <c r="D22" s="111"/>
    </row>
    <row r="23" spans="1:4" ht="18" customHeight="1" x14ac:dyDescent="0.25">
      <c r="A23" s="108" t="s">
        <v>118</v>
      </c>
      <c r="B23" s="109" t="s">
        <v>119</v>
      </c>
      <c r="C23" s="110"/>
      <c r="D23" s="111"/>
    </row>
    <row r="24" spans="1:4" ht="18" customHeight="1" x14ac:dyDescent="0.25">
      <c r="A24" s="108" t="s">
        <v>120</v>
      </c>
      <c r="B24" s="109" t="s">
        <v>121</v>
      </c>
      <c r="C24" s="110"/>
      <c r="D24" s="111"/>
    </row>
    <row r="25" spans="1:4" ht="18" customHeight="1" thickBot="1" x14ac:dyDescent="0.3">
      <c r="A25" s="108" t="s">
        <v>122</v>
      </c>
      <c r="B25" s="113"/>
      <c r="C25" s="114"/>
      <c r="D25" s="111"/>
    </row>
    <row r="26" spans="1:4" ht="18" customHeight="1" thickBot="1" x14ac:dyDescent="0.3">
      <c r="A26" s="115" t="s">
        <v>123</v>
      </c>
      <c r="B26" s="116" t="s">
        <v>59</v>
      </c>
      <c r="C26" s="117">
        <f>SUM(C8:C25)</f>
        <v>102360</v>
      </c>
      <c r="D26" s="118">
        <f>SUM(D8:D25)</f>
        <v>51180</v>
      </c>
    </row>
    <row r="27" spans="1:4" ht="8.25" customHeight="1" x14ac:dyDescent="0.25">
      <c r="A27" s="119"/>
      <c r="B27" s="468"/>
      <c r="C27" s="468"/>
      <c r="D27" s="468"/>
    </row>
  </sheetData>
  <mergeCells count="4">
    <mergeCell ref="B27:D27"/>
    <mergeCell ref="B1:C1"/>
    <mergeCell ref="B3:C3"/>
    <mergeCell ref="B4:C4"/>
  </mergeCells>
  <phoneticPr fontId="31" type="noConversion"/>
  <printOptions horizontalCentered="1"/>
  <pageMargins left="0.78740157480314965" right="0.78740157480314965" top="1.63" bottom="0.98425196850393704" header="0.78740157480314965" footer="0.78740157480314965"/>
  <pageSetup paperSize="9" scale="95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zoomScaleNormal="100" workbookViewId="0"/>
  </sheetViews>
  <sheetFormatPr defaultColWidth="8" defaultRowHeight="13.2" x14ac:dyDescent="0.25"/>
  <cols>
    <col min="1" max="1" width="5.88671875" style="51" customWidth="1"/>
    <col min="2" max="2" width="42.5546875" style="52" customWidth="1"/>
    <col min="3" max="3" width="12.109375" style="52" bestFit="1" customWidth="1"/>
    <col min="4" max="8" width="11" style="52" customWidth="1"/>
    <col min="9" max="9" width="11.88671875" style="52" customWidth="1"/>
    <col min="10" max="16384" width="8" style="52"/>
  </cols>
  <sheetData>
    <row r="1" spans="1:9" ht="17.399999999999999" x14ac:dyDescent="0.25">
      <c r="B1" s="460" t="s">
        <v>294</v>
      </c>
      <c r="C1" s="478"/>
      <c r="D1" s="478"/>
      <c r="E1" s="478"/>
      <c r="F1" s="478"/>
      <c r="G1" s="478"/>
      <c r="H1" s="478"/>
    </row>
    <row r="2" spans="1:9" ht="18" x14ac:dyDescent="0.25">
      <c r="B2" s="460" t="s">
        <v>242</v>
      </c>
      <c r="C2" s="460"/>
      <c r="D2" s="460"/>
      <c r="E2" s="460"/>
      <c r="F2" s="460"/>
      <c r="G2" s="460"/>
      <c r="H2" s="460"/>
      <c r="I2" s="236" t="s">
        <v>239</v>
      </c>
    </row>
    <row r="3" spans="1:9" ht="17.399999999999999" x14ac:dyDescent="0.25">
      <c r="B3" s="460" t="s">
        <v>224</v>
      </c>
      <c r="C3" s="478"/>
      <c r="D3" s="478"/>
      <c r="E3" s="478"/>
      <c r="F3" s="478"/>
      <c r="G3" s="478"/>
      <c r="H3" s="478"/>
    </row>
    <row r="5" spans="1:9" ht="14.4" thickBot="1" x14ac:dyDescent="0.35">
      <c r="I5" s="234" t="s">
        <v>0</v>
      </c>
    </row>
    <row r="6" spans="1:9" x14ac:dyDescent="0.25">
      <c r="A6" s="479" t="s">
        <v>38</v>
      </c>
      <c r="B6" s="474" t="s">
        <v>39</v>
      </c>
      <c r="C6" s="479" t="s">
        <v>40</v>
      </c>
      <c r="D6" s="479" t="s">
        <v>301</v>
      </c>
      <c r="E6" s="471" t="s">
        <v>41</v>
      </c>
      <c r="F6" s="472"/>
      <c r="G6" s="472"/>
      <c r="H6" s="473"/>
      <c r="I6" s="474" t="s">
        <v>42</v>
      </c>
    </row>
    <row r="7" spans="1:9" ht="23.4" thickBot="1" x14ac:dyDescent="0.3">
      <c r="A7" s="480"/>
      <c r="B7" s="475"/>
      <c r="C7" s="475"/>
      <c r="D7" s="480"/>
      <c r="E7" s="53" t="s">
        <v>297</v>
      </c>
      <c r="F7" s="53" t="s">
        <v>298</v>
      </c>
      <c r="G7" s="53" t="s">
        <v>299</v>
      </c>
      <c r="H7" s="54" t="s">
        <v>300</v>
      </c>
      <c r="I7" s="475"/>
    </row>
    <row r="8" spans="1:9" ht="13.8" thickBot="1" x14ac:dyDescent="0.3">
      <c r="A8" s="55">
        <v>1</v>
      </c>
      <c r="B8" s="56">
        <v>2</v>
      </c>
      <c r="C8" s="57">
        <v>3</v>
      </c>
      <c r="D8" s="56">
        <v>4</v>
      </c>
      <c r="E8" s="55">
        <v>5</v>
      </c>
      <c r="F8" s="57">
        <v>6</v>
      </c>
      <c r="G8" s="57">
        <v>7</v>
      </c>
      <c r="H8" s="58">
        <v>8</v>
      </c>
      <c r="I8" s="59" t="s">
        <v>43</v>
      </c>
    </row>
    <row r="9" spans="1:9" ht="13.8" thickBot="1" x14ac:dyDescent="0.3">
      <c r="A9" s="60" t="s">
        <v>30</v>
      </c>
      <c r="B9" s="61" t="s">
        <v>228</v>
      </c>
      <c r="C9" s="62"/>
      <c r="D9" s="63">
        <f>SUM(D10:D11)</f>
        <v>0</v>
      </c>
      <c r="E9" s="64"/>
      <c r="F9" s="65"/>
      <c r="G9" s="65"/>
      <c r="H9" s="66"/>
      <c r="I9" s="67"/>
    </row>
    <row r="10" spans="1:9" x14ac:dyDescent="0.25">
      <c r="A10" s="68" t="s">
        <v>44</v>
      </c>
      <c r="B10" s="69"/>
      <c r="C10" s="70"/>
      <c r="D10" s="71"/>
      <c r="E10" s="72"/>
      <c r="F10" s="73"/>
      <c r="G10" s="73"/>
      <c r="H10" s="74"/>
      <c r="I10" s="75">
        <f t="shared" ref="I10:I21" si="0">SUM(D10:H10)</f>
        <v>0</v>
      </c>
    </row>
    <row r="11" spans="1:9" ht="13.8" thickBot="1" x14ac:dyDescent="0.3">
      <c r="A11" s="68" t="s">
        <v>45</v>
      </c>
      <c r="B11" s="69"/>
      <c r="C11" s="70"/>
      <c r="D11" s="71"/>
      <c r="E11" s="72"/>
      <c r="F11" s="73"/>
      <c r="G11" s="73"/>
      <c r="H11" s="74"/>
      <c r="I11" s="75">
        <f t="shared" si="0"/>
        <v>0</v>
      </c>
    </row>
    <row r="12" spans="1:9" ht="13.8" thickBot="1" x14ac:dyDescent="0.3">
      <c r="A12" s="60" t="s">
        <v>46</v>
      </c>
      <c r="B12" s="76" t="s">
        <v>47</v>
      </c>
      <c r="C12" s="77"/>
      <c r="D12" s="63">
        <f>SUM(D13:D14)</f>
        <v>0</v>
      </c>
      <c r="E12" s="64">
        <f>SUM(E13:E14)</f>
        <v>0</v>
      </c>
      <c r="F12" s="65">
        <f>SUM(F13:F14)</f>
        <v>0</v>
      </c>
      <c r="G12" s="65">
        <f>SUM(G13:G14)</f>
        <v>0</v>
      </c>
      <c r="H12" s="66">
        <f>SUM(H13:H14)</f>
        <v>0</v>
      </c>
      <c r="I12" s="67">
        <f t="shared" si="0"/>
        <v>0</v>
      </c>
    </row>
    <row r="13" spans="1:9" x14ac:dyDescent="0.25">
      <c r="A13" s="68" t="s">
        <v>48</v>
      </c>
      <c r="B13" s="69"/>
      <c r="C13" s="173"/>
      <c r="D13" s="71"/>
      <c r="E13" s="72"/>
      <c r="F13" s="73"/>
      <c r="G13" s="73"/>
      <c r="H13" s="74"/>
      <c r="I13" s="75">
        <f t="shared" si="0"/>
        <v>0</v>
      </c>
    </row>
    <row r="14" spans="1:9" ht="13.8" thickBot="1" x14ac:dyDescent="0.3">
      <c r="A14" s="68" t="s">
        <v>49</v>
      </c>
      <c r="B14" s="69"/>
      <c r="C14" s="70"/>
      <c r="D14" s="71"/>
      <c r="E14" s="72"/>
      <c r="F14" s="73"/>
      <c r="G14" s="73"/>
      <c r="H14" s="74"/>
      <c r="I14" s="75">
        <f t="shared" si="0"/>
        <v>0</v>
      </c>
    </row>
    <row r="15" spans="1:9" ht="13.8" thickBot="1" x14ac:dyDescent="0.3">
      <c r="A15" s="60" t="s">
        <v>50</v>
      </c>
      <c r="B15" s="76" t="s">
        <v>51</v>
      </c>
      <c r="C15" s="77"/>
      <c r="D15" s="63">
        <f>SUM(D16:D16)</f>
        <v>0</v>
      </c>
      <c r="E15" s="64"/>
      <c r="F15" s="65"/>
      <c r="G15" s="65"/>
      <c r="H15" s="66">
        <f>SUM(H16:H16)</f>
        <v>0</v>
      </c>
      <c r="I15" s="67">
        <f t="shared" si="0"/>
        <v>0</v>
      </c>
    </row>
    <row r="16" spans="1:9" ht="16.2" thickBot="1" x14ac:dyDescent="0.3">
      <c r="A16" s="68" t="s">
        <v>52</v>
      </c>
      <c r="B16" s="139"/>
      <c r="C16" s="70"/>
      <c r="D16" s="71"/>
      <c r="E16" s="72"/>
      <c r="F16" s="72"/>
      <c r="G16" s="72"/>
      <c r="H16" s="74"/>
      <c r="I16" s="75">
        <f t="shared" si="0"/>
        <v>0</v>
      </c>
    </row>
    <row r="17" spans="1:9" ht="13.8" thickBot="1" x14ac:dyDescent="0.3">
      <c r="A17" s="60" t="s">
        <v>53</v>
      </c>
      <c r="B17" s="76" t="s">
        <v>54</v>
      </c>
      <c r="C17" s="77"/>
      <c r="D17" s="63">
        <f>SUM(D18:D18)</f>
        <v>68303</v>
      </c>
      <c r="E17" s="64">
        <f>SUM(E18:E18)</f>
        <v>143200</v>
      </c>
      <c r="F17" s="65">
        <f>SUM(F18:F18)</f>
        <v>143200</v>
      </c>
      <c r="G17" s="65">
        <f>SUM(G18:G18)</f>
        <v>143200</v>
      </c>
      <c r="H17" s="66">
        <f>SUM(H18:H18)</f>
        <v>930800</v>
      </c>
      <c r="I17" s="67">
        <f t="shared" si="0"/>
        <v>1428703</v>
      </c>
    </row>
    <row r="18" spans="1:9" ht="16.2" thickBot="1" x14ac:dyDescent="0.3">
      <c r="A18" s="78" t="s">
        <v>31</v>
      </c>
      <c r="B18" s="139" t="s">
        <v>302</v>
      </c>
      <c r="C18" s="70">
        <v>2016</v>
      </c>
      <c r="D18" s="71">
        <f>32503+35800</f>
        <v>68303</v>
      </c>
      <c r="E18" s="72">
        <f>4*35800</f>
        <v>143200</v>
      </c>
      <c r="F18" s="72">
        <f t="shared" ref="F18:G18" si="1">4*35800</f>
        <v>143200</v>
      </c>
      <c r="G18" s="72">
        <f t="shared" si="1"/>
        <v>143200</v>
      </c>
      <c r="H18" s="74">
        <f>1428703-32503-3*143200-35800</f>
        <v>930800</v>
      </c>
      <c r="I18" s="79">
        <f t="shared" si="0"/>
        <v>1428703</v>
      </c>
    </row>
    <row r="19" spans="1:9" ht="13.8" thickBot="1" x14ac:dyDescent="0.3">
      <c r="A19" s="60" t="s">
        <v>55</v>
      </c>
      <c r="B19" s="80" t="s">
        <v>56</v>
      </c>
      <c r="C19" s="77"/>
      <c r="D19" s="81">
        <f>SUM(D20:D20)</f>
        <v>0</v>
      </c>
      <c r="E19" s="82">
        <f>SUM(E20:E20)</f>
        <v>0</v>
      </c>
      <c r="F19" s="83">
        <f>SUM(F20:F20)</f>
        <v>0</v>
      </c>
      <c r="G19" s="83">
        <f>SUM(G20:G20)</f>
        <v>0</v>
      </c>
      <c r="H19" s="84"/>
      <c r="I19" s="67">
        <f t="shared" si="0"/>
        <v>0</v>
      </c>
    </row>
    <row r="20" spans="1:9" ht="13.8" thickBot="1" x14ac:dyDescent="0.3">
      <c r="A20" s="85" t="s">
        <v>57</v>
      </c>
      <c r="B20" s="86"/>
      <c r="C20" s="87"/>
      <c r="D20" s="88"/>
      <c r="E20" s="89"/>
      <c r="F20" s="90"/>
      <c r="G20" s="90"/>
      <c r="H20" s="91"/>
      <c r="I20" s="92">
        <f t="shared" si="0"/>
        <v>0</v>
      </c>
    </row>
    <row r="21" spans="1:9" ht="13.8" thickBot="1" x14ac:dyDescent="0.3">
      <c r="A21" s="476" t="s">
        <v>58</v>
      </c>
      <c r="B21" s="477"/>
      <c r="C21" s="93"/>
      <c r="D21" s="63">
        <f>D9+D12+D15+D17+D19</f>
        <v>68303</v>
      </c>
      <c r="E21" s="64">
        <f>E9+E12+E15+E17+E19</f>
        <v>143200</v>
      </c>
      <c r="F21" s="65">
        <f>F9+F12+F15+F17+F19</f>
        <v>143200</v>
      </c>
      <c r="G21" s="65">
        <f>G9+G12+G15+G17+G19</f>
        <v>143200</v>
      </c>
      <c r="H21" s="66">
        <f>H9+H12+H15+H17+H19</f>
        <v>930800</v>
      </c>
      <c r="I21" s="67">
        <f t="shared" si="0"/>
        <v>1428703</v>
      </c>
    </row>
    <row r="31" spans="1:9" x14ac:dyDescent="0.25">
      <c r="B31" s="235"/>
    </row>
  </sheetData>
  <mergeCells count="10">
    <mergeCell ref="E6:H6"/>
    <mergeCell ref="I6:I7"/>
    <mergeCell ref="A21:B21"/>
    <mergeCell ref="B1:H1"/>
    <mergeCell ref="B2:H2"/>
    <mergeCell ref="B3:H3"/>
    <mergeCell ref="A6:A7"/>
    <mergeCell ref="B6:B7"/>
    <mergeCell ref="C6:C7"/>
    <mergeCell ref="D6:D7"/>
  </mergeCells>
  <phoneticPr fontId="31" type="noConversion"/>
  <printOptions horizontalCentered="1"/>
  <pageMargins left="0.78740157480314965" right="0.78740157480314965" top="1.1811023622047245" bottom="0.98425196850393704" header="0.78740157480314965" footer="0.78740157480314965"/>
  <pageSetup paperSize="9" scale="9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5</vt:i4>
      </vt:variant>
    </vt:vector>
  </HeadingPairs>
  <TitlesOfParts>
    <vt:vector size="17" baseType="lpstr">
      <vt:lpstr>1</vt:lpstr>
      <vt:lpstr>3</vt:lpstr>
      <vt:lpstr>2</vt:lpstr>
      <vt:lpstr>5</vt:lpstr>
      <vt:lpstr>6</vt:lpstr>
      <vt:lpstr>4</vt:lpstr>
      <vt:lpstr>7</vt:lpstr>
      <vt:lpstr>8</vt:lpstr>
      <vt:lpstr>9</vt:lpstr>
      <vt:lpstr>10</vt:lpstr>
      <vt:lpstr>11</vt:lpstr>
      <vt:lpstr>12</vt:lpstr>
      <vt:lpstr>'5'!Nyomtatási_cím</vt:lpstr>
      <vt:lpstr>'11'!Nyomtatási_terület</vt:lpstr>
      <vt:lpstr>'2'!Nyomtatási_terület</vt:lpstr>
      <vt:lpstr>'5'!Nyomtatási_terület</vt:lpstr>
      <vt:lpstr>'6'!Nyomtatási_terület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2017-08-24T13:10:04Z</cp:lastPrinted>
  <dcterms:created xsi:type="dcterms:W3CDTF">1997-01-17T14:02:09Z</dcterms:created>
  <dcterms:modified xsi:type="dcterms:W3CDTF">2017-08-24T13:10:07Z</dcterms:modified>
</cp:coreProperties>
</file>