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27" activeTab="1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6.melléklet" sheetId="11" r:id="rId11"/>
    <sheet name="5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tájékoztató" sheetId="38" r:id="rId38"/>
    <sheet name="8.tájékoztató " sheetId="39" r:id="rId39"/>
    <sheet name="9.tájékoztató" sheetId="40" r:id="rId40"/>
  </sheet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'1.1.melléklet'!$A$1:$D$151</definedName>
    <definedName name="_xlnm.Print_Area" localSheetId="2">'1.2.melléklet'!$A$1:$E$152</definedName>
    <definedName name="_xlnm.Print_Area" localSheetId="3">'1.3.melléklet'!$A$1:$C$149</definedName>
    <definedName name="_xlnm.Print_Area" localSheetId="4">'1.4.melléklet'!$A$1:$C$149</definedName>
    <definedName name="_xlnm.Print_Area" localSheetId="5">'2.1.melléklet '!$A$1:$J$32</definedName>
    <definedName name="_xlnm.Print_Area" localSheetId="6">'2.2.melléklet '!$A$1:$J$35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8">'8.tájékoztató '!$A$1:$F$151</definedName>
    <definedName name="_xlnm.Print_Area" localSheetId="14">'9.1. melléklet'!$A$1:$E$151</definedName>
    <definedName name="_xlnm.Print_Area" localSheetId="15">'9.1.1. melléklet'!$A$1:$E$151</definedName>
    <definedName name="_xlnm.Print_Area" localSheetId="16">'9.1.2.melléklet'!$A$1:$D$148</definedName>
    <definedName name="_xlnm.Print_Area" localSheetId="17">'9.1.3. melléklet '!$A$1:$D$148</definedName>
    <definedName name="_xlnm.Print_Area" localSheetId="19">'9.2.1.melléklet'!$A$1:$E$61</definedName>
    <definedName name="_xlnm.Print_Area" localSheetId="23">'9.3.1.melléklet'!$A$1:$D$58</definedName>
  </definedNames>
  <calcPr fullCalcOnLoad="1"/>
</workbook>
</file>

<file path=xl/sharedStrings.xml><?xml version="1.0" encoding="utf-8"?>
<sst xmlns="http://schemas.openxmlformats.org/spreadsheetml/2006/main" count="4915" uniqueCount="798">
  <si>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</si>
  <si>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</si>
  <si>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</si>
  <si>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</si>
  <si>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</si>
  <si>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</si>
  <si>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</si>
  <si>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</si>
  <si>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</si>
  <si>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</si>
  <si>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</si>
  <si>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</si>
  <si>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</si>
  <si>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</si>
  <si>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</si>
  <si>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</si>
  <si>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</si>
  <si>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</si>
  <si>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</si>
  <si>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</si>
  <si>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</si>
  <si>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</si>
  <si>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</si>
  <si>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</si>
  <si>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</si>
  <si>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</si>
  <si>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</si>
  <si>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</si>
  <si>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</si>
  <si>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</si>
  <si>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</si>
  <si>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</si>
  <si>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</si>
  <si>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</si>
  <si>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</si>
  <si>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</si>
  <si>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</si>
  <si>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</si>
  <si>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</si>
  <si>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</si>
  <si>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</si>
  <si>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</si>
  <si>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</si>
  <si>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</si>
  <si>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</si>
  <si>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</si>
  <si>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</si>
  <si>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</si>
  <si>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</si>
  <si>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</si>
  <si>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</si>
  <si>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</si>
  <si>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</si>
  <si>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</si>
  <si>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</si>
  <si>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</si>
  <si>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</si>
  <si>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</si>
  <si>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</si>
  <si>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</si>
  <si>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</si>
  <si>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</si>
  <si>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</si>
  <si>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</si>
  <si>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</si>
  <si>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</si>
  <si>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</si>
  <si>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</si>
  <si>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</si>
  <si>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</si>
  <si>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</si>
  <si>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</si>
  <si>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</si>
  <si>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</si>
  <si>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</si>
  <si>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</si>
  <si>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</si>
  <si>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</si>
  <si>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</si>
  <si>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</si>
  <si>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</si>
  <si>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</si>
  <si>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</si>
  <si>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</si>
  <si>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</si>
  <si>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</si>
  <si>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</si>
  <si>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</si>
  <si>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</si>
  <si>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</si>
  <si>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</si>
  <si>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</si>
  <si>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</si>
  <si>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</si>
  <si>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</si>
  <si>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</si>
  <si>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</si>
  <si>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</si>
  <si>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</si>
  <si>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</si>
  <si>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</si>
  <si>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</si>
  <si>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</si>
  <si>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</si>
  <si>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</si>
  <si>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</si>
  <si>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</si>
  <si>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</si>
  <si>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</si>
  <si>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</si>
  <si>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</si>
  <si>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</si>
  <si>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</si>
  <si>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</si>
  <si>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</si>
  <si>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</si>
  <si>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</si>
  <si>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</si>
  <si>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</si>
  <si>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</si>
  <si>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</si>
  <si>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</si>
  <si>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</si>
  <si>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</si>
  <si>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</si>
  <si>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</si>
  <si>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</si>
  <si>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</si>
  <si>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</si>
  <si>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</si>
  <si>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</si>
  <si>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</si>
  <si>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</si>
  <si>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</si>
  <si>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</si>
  <si>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</si>
  <si>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</si>
  <si>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</si>
  <si>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</si>
  <si>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</si>
  <si>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</si>
  <si>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</si>
  <si>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</si>
  <si>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</si>
  <si>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</si>
  <si>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</si>
  <si>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</si>
  <si>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</si>
  <si>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</si>
  <si>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</si>
  <si>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</si>
  <si>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</si>
  <si>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</si>
  <si>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</si>
  <si>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</si>
  <si>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</si>
  <si>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</si>
  <si>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</si>
  <si>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</si>
  <si>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</si>
  <si>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</si>
  <si>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</si>
  <si>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</si>
  <si>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</si>
  <si>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</si>
  <si>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</si>
  <si>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</si>
  <si>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</si>
  <si>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</si>
  <si>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Közös Önkormányzati Hivatal</t>
  </si>
  <si>
    <t>Bölcsődei ellátás</t>
  </si>
  <si>
    <t>Gyermekjóléti szolgálat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</si>
  <si>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</si>
  <si>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</si>
  <si>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</si>
  <si>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</si>
  <si>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</si>
  <si>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</si>
  <si>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</si>
  <si>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</si>
  <si>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</si>
  <si>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</si>
  <si>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</si>
  <si>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</si>
  <si>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</si>
  <si>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</si>
  <si>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</si>
  <si>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</si>
  <si>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</si>
  <si>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</si>
  <si>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</si>
  <si>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</si>
  <si>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</si>
  <si>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</si>
  <si>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</si>
  <si>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</si>
  <si>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</si>
  <si>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</si>
  <si>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</si>
  <si>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</si>
  <si>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</si>
  <si>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</si>
  <si>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</si>
  <si>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</si>
  <si>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</si>
  <si>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</si>
  <si>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</si>
  <si>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</si>
  <si>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Szociális feladatok egyéb támogatása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</si>
  <si>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</si>
  <si>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</si>
  <si>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</si>
  <si>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</si>
  <si>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</si>
  <si>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</si>
  <si>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</si>
  <si>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</si>
  <si>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</si>
  <si>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</si>
  <si>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</si>
  <si>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</si>
  <si>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</si>
  <si>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</si>
  <si>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</si>
  <si>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</si>
  <si>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</si>
  <si>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</si>
  <si>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</si>
  <si>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</si>
  <si>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</si>
  <si>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</si>
  <si>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</si>
  <si>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</si>
  <si>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</si>
  <si>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</si>
  <si>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</si>
  <si>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</si>
  <si>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</si>
  <si>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</si>
  <si>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</si>
  <si>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</si>
  <si>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</si>
  <si>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</si>
  <si>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</si>
  <si>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</si>
  <si>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</si>
  <si>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</si>
  <si>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</si>
  <si>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</si>
  <si>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</si>
  <si>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</si>
  <si>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</si>
  <si>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</si>
  <si>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</si>
  <si>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</si>
  <si>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</si>
  <si>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</si>
  <si>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</si>
  <si>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</si>
  <si>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</si>
  <si>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</si>
  <si>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</si>
  <si>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</si>
  <si>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</si>
  <si>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</si>
  <si>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</si>
  <si>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</si>
  <si>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</si>
  <si>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</si>
  <si>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</si>
  <si>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</si>
  <si>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</si>
  <si>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</si>
  <si>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</si>
  <si>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</si>
  <si>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</si>
  <si>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</si>
  <si>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</si>
  <si>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</si>
  <si>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</si>
  <si>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</si>
  <si>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</si>
  <si>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</si>
  <si>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</si>
  <si>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</si>
  <si>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</si>
  <si>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</si>
  <si>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</si>
  <si>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</si>
  <si>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</si>
  <si>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</si>
  <si>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</si>
  <si>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</si>
  <si>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</si>
  <si>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</si>
  <si>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</si>
  <si>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</si>
  <si>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</si>
  <si>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</si>
  <si>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</si>
  <si>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</si>
  <si>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</si>
  <si>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</si>
  <si>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</si>
  <si>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</si>
  <si>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</si>
  <si>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</si>
  <si>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</si>
  <si>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</si>
  <si>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</si>
  <si>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</si>
  <si>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</si>
  <si>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</si>
  <si>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</si>
  <si>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</si>
  <si>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</si>
  <si>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</si>
  <si>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</si>
  <si>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</si>
  <si>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</si>
  <si>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</si>
  <si>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</si>
  <si>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24..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</si>
  <si>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</si>
  <si>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</si>
  <si>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</si>
  <si>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</si>
  <si>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</si>
  <si>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</si>
  <si>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</si>
  <si>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</si>
  <si>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</si>
  <si>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</si>
  <si>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</si>
  <si>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</si>
  <si>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</si>
  <si>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</si>
  <si>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</si>
  <si>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</si>
  <si>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Köztemető-fenntartás</t>
  </si>
  <si>
    <t>Közutak fenntartása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</si>
  <si>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</si>
  <si>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</si>
  <si>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</si>
  <si>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</si>
  <si>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</si>
  <si>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</si>
  <si>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</si>
  <si>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</si>
  <si>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</si>
  <si>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</si>
  <si>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</si>
  <si>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</si>
  <si>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</si>
  <si>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</si>
  <si>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</si>
  <si>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</si>
  <si>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</si>
  <si>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</si>
  <si>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</si>
  <si>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</si>
  <si>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</si>
  <si>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</si>
  <si>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</si>
  <si>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</si>
  <si>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</si>
  <si>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</si>
  <si>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</si>
  <si>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</si>
  <si>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</si>
  <si>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</si>
  <si>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</si>
  <si>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</si>
  <si>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</si>
  <si>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</si>
  <si>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</si>
  <si>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</si>
  <si>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</si>
  <si>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</si>
  <si>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</si>
  <si>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</si>
  <si>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</si>
  <si>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</si>
  <si>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</si>
  <si>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</si>
  <si>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</si>
  <si>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</si>
  <si>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</si>
  <si>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</si>
  <si>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</si>
  <si>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</si>
  <si>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</si>
  <si>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</si>
  <si>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</si>
  <si>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</si>
  <si>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</si>
  <si>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</si>
  <si>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</si>
  <si>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</si>
  <si>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</si>
  <si>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</si>
  <si>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</si>
  <si>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</si>
  <si>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</si>
  <si>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</si>
  <si>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</si>
  <si>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</si>
  <si>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</si>
  <si>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</si>
  <si>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</si>
  <si>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</si>
  <si>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</si>
  <si>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</si>
  <si>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</si>
  <si>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</si>
  <si>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</si>
  <si>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</si>
  <si>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</si>
  <si>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</si>
  <si>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</si>
  <si>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</si>
  <si>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</si>
  <si>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</si>
  <si>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</si>
  <si>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</si>
  <si>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</si>
  <si>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</si>
  <si>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</si>
  <si>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</si>
  <si>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</si>
  <si>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</si>
  <si>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</si>
  <si>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</si>
  <si>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</si>
  <si>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</si>
  <si>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</si>
  <si>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</si>
  <si>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</si>
  <si>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</si>
  <si>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</si>
  <si>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</si>
  <si>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</si>
  <si>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</si>
  <si>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</si>
  <si>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</si>
  <si>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</si>
  <si>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</si>
  <si>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</si>
  <si>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</si>
  <si>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</si>
  <si>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</si>
  <si>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</si>
  <si>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</si>
  <si>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</si>
  <si>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</si>
  <si>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</si>
  <si>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</si>
  <si>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</si>
  <si>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</si>
  <si>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</si>
  <si>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</si>
  <si>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</si>
  <si>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</si>
  <si>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</si>
  <si>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</si>
  <si>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</si>
  <si>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</si>
  <si>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</si>
  <si>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</si>
  <si>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</si>
  <si>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</si>
  <si>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</si>
  <si>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</si>
  <si>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</si>
  <si>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</si>
  <si>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</si>
  <si>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</si>
  <si>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</si>
  <si>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</si>
  <si>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</si>
  <si>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</si>
  <si>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</si>
  <si>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</si>
  <si>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</si>
  <si>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</si>
  <si>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</si>
  <si>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</si>
  <si>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</si>
  <si>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</si>
  <si>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</si>
  <si>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</si>
  <si>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</si>
  <si>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</si>
  <si>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</si>
  <si>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</si>
  <si>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</si>
  <si>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</si>
  <si>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</si>
  <si>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</si>
  <si>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</si>
  <si>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</si>
  <si>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</si>
  <si>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</si>
  <si>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</si>
  <si>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</si>
  <si>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</si>
  <si>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</si>
  <si>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</si>
  <si>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</si>
  <si>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</si>
  <si>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</si>
  <si>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</si>
  <si>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</si>
  <si>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</si>
  <si>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</si>
  <si>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</si>
  <si>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</si>
  <si>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</si>
  <si>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</si>
  <si>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</si>
  <si>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</si>
  <si>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</si>
  <si>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</si>
  <si>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</si>
  <si>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</si>
  <si>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</si>
  <si>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</si>
  <si>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</si>
  <si>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</si>
  <si>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</si>
  <si>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</si>
  <si>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</si>
  <si>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</si>
  <si>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</si>
  <si>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</si>
  <si>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</si>
  <si>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</si>
  <si>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</si>
  <si>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</si>
  <si>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</si>
  <si>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</si>
  <si>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</si>
  <si>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</si>
  <si>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</si>
  <si>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</si>
  <si>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</si>
  <si>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</si>
  <si>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</si>
  <si>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</si>
  <si>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</si>
  <si>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</si>
  <si>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</si>
  <si>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</si>
  <si>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</si>
  <si>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</si>
  <si>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</si>
  <si>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</si>
  <si>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</si>
  <si>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</si>
  <si>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</si>
  <si>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</si>
  <si>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</si>
  <si>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</si>
  <si>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</si>
  <si>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</si>
  <si>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</si>
  <si>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</si>
  <si>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</si>
  <si>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</si>
  <si>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</si>
  <si>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</si>
  <si>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</si>
  <si>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</si>
  <si>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</si>
  <si>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</si>
  <si>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</si>
  <si>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</si>
  <si>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</si>
  <si>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</si>
  <si>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</si>
  <si>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</si>
  <si>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</si>
  <si>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</si>
  <si>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</si>
  <si>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</si>
  <si>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</si>
  <si>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</si>
  <si>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</si>
  <si>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</si>
  <si>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</si>
  <si>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</si>
  <si>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</si>
  <si>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</si>
  <si>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</si>
  <si>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</si>
  <si>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</si>
  <si>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</si>
  <si>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</si>
  <si>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</si>
  <si>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</si>
  <si>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</si>
  <si>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</si>
  <si>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</si>
  <si>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</si>
  <si>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</si>
  <si>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</si>
  <si>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</si>
  <si>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</si>
  <si>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</si>
  <si>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</si>
  <si>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</si>
  <si>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</si>
  <si>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</si>
  <si>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</si>
  <si>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</si>
  <si>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</si>
  <si>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</si>
  <si>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</si>
  <si>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</si>
  <si>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</si>
  <si>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</si>
  <si>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</si>
  <si>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</si>
  <si>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</si>
  <si>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</si>
  <si>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</si>
  <si>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</si>
  <si>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</si>
  <si>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</si>
  <si>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</si>
  <si>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</si>
  <si>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</si>
  <si>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</si>
  <si>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</si>
  <si>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</si>
  <si>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</si>
  <si>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</si>
  <si>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</si>
  <si>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</si>
  <si>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</si>
  <si>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</si>
  <si>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</si>
  <si>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</si>
  <si>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</si>
  <si>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</si>
  <si>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</si>
  <si>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</si>
  <si>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</si>
  <si>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</si>
  <si>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</si>
  <si>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</si>
  <si>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</si>
  <si>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</si>
  <si>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</si>
  <si>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</si>
  <si>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</si>
  <si>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</si>
  <si>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</si>
  <si>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</si>
  <si>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</si>
  <si>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</si>
  <si>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</si>
  <si>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</si>
  <si>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</si>
  <si>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</si>
  <si>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</si>
  <si>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</si>
  <si>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</si>
  <si>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</si>
  <si>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</si>
  <si>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</si>
  <si>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</si>
  <si>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</si>
  <si>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</si>
  <si>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</si>
  <si>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</si>
  <si>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</si>
  <si>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</si>
  <si>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</si>
  <si>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</si>
  <si>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</si>
  <si>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</si>
  <si>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</si>
  <si>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</si>
  <si>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</si>
  <si>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</si>
  <si>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</si>
  <si>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</si>
  <si>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</si>
  <si>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</si>
  <si>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</si>
  <si>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</si>
  <si>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</si>
  <si>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</si>
  <si>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</si>
  <si>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</si>
  <si>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</si>
  <si>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</si>
  <si>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</si>
  <si>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</si>
  <si>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>Felhalmozási célú önkormányzati támogatások (adósságkonszolidáció)</t>
  </si>
  <si>
    <t>NEMLEGES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</si>
  <si>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</si>
  <si>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</si>
  <si>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</si>
  <si>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</si>
  <si>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</si>
  <si>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</si>
  <si>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</si>
  <si>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</si>
  <si>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</si>
  <si>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Polgármesteri illetmény támogatása</t>
  </si>
  <si>
    <t>Bölcsődei üzemeltetési támogatás</t>
  </si>
  <si>
    <t xml:space="preserve">Egyéb felhalmozási célú támogatások bevételei </t>
  </si>
  <si>
    <t>Hivatal energetikai felújítás</t>
  </si>
  <si>
    <t>Állami (államigazgatási) feladatok bevételei, kiadásai</t>
  </si>
  <si>
    <t>2020.</t>
  </si>
  <si>
    <t>2021. évi előirányzat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</si>
  <si>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</si>
  <si>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</si>
  <si>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</si>
  <si>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 xml:space="preserve">Irányító szervi (önkormányzati) támogatás (intézményfinanszírozás) </t>
  </si>
  <si>
    <t>Nemzetiségi pótlék</t>
  </si>
  <si>
    <t>2021.</t>
  </si>
  <si>
    <t>2022. évi előirányzat</t>
  </si>
  <si>
    <t>Egyéb működési célú támogatások bevételei  (MB 2017)</t>
  </si>
  <si>
    <t xml:space="preserve">   - Egyéb működési célú támogatások ÁH-n kívülre (Bursa)</t>
  </si>
  <si>
    <t>2018-2019.</t>
  </si>
  <si>
    <t xml:space="preserve">Külterületi utak </t>
  </si>
  <si>
    <t>Egyéb működési célú támogatások bevételei  (MB 2017.)</t>
  </si>
  <si>
    <t>2019. évi előirányzat BEVÉTELEK</t>
  </si>
  <si>
    <t>2019. évi előirányzat KIADÁSOK</t>
  </si>
  <si>
    <t>Tájékoztató a 2020. évi állami támogatásokról</t>
  </si>
  <si>
    <t>Óvodai ellátás/Ped. bértám.minősítés</t>
  </si>
  <si>
    <t>9.1. melléklet az 2/2020. (I.28.) önkormányzati rendelethez</t>
  </si>
  <si>
    <t>9.1.2. melléklet az 2/2020. (I.28.) önkormányzati rendelethez</t>
  </si>
  <si>
    <t>9.1.3. melléklet az 2/2020. (I.28.) önkormányzati rendelethez</t>
  </si>
  <si>
    <t>9.2  melléklet az 2/2020. (I.28.) önkormányzati rendelethez</t>
  </si>
  <si>
    <t>9.2.2. melléklet az 2/2020. (I.28.) önkormányzati rendelethez</t>
  </si>
  <si>
    <t>9.2.3  melléklet az 2/2020. (I.28.) önkormányzati rendelethez</t>
  </si>
  <si>
    <t>9.3. melléklet az 2/2020. (I.28.) önkormányzati rendelethez</t>
  </si>
  <si>
    <t>9.3.2. melléklet az 2/2020. (I.28.) önkormányzati rendelethez</t>
  </si>
  <si>
    <t>9.3.3. melléklet az 2/2020. (I.28.) önkormányzati rendelethez</t>
  </si>
  <si>
    <t>9.4. melléklet az 2/2020. (I.28.) önkormányzati rendelethez</t>
  </si>
  <si>
    <t>9.4.2. melléklet az 2020. (I.28.) önkormányzati rendelethez</t>
  </si>
  <si>
    <t>9.4.3. melléklet az 2/2020. (I.28.) önkormányzati rendelethez</t>
  </si>
  <si>
    <t>Egyéb működési célú támogatások bevételei (MB 2018.)</t>
  </si>
  <si>
    <t>Egyéb felhalmozási célú támogatások bevételei (KEHOP szennyvíz, Ipari Park,Zöldváros,Hiv.energ.,Külterületi utak, Műfüves)</t>
  </si>
  <si>
    <t>Zöldváros</t>
  </si>
  <si>
    <t>Parkolók</t>
  </si>
  <si>
    <t>Felhasználás                                              
2019. XII.31-ig</t>
  </si>
  <si>
    <t xml:space="preserve">2020. év utáni szükséglet
</t>
  </si>
  <si>
    <t>Műfüves pálya</t>
  </si>
  <si>
    <t>Csatornaépítés</t>
  </si>
  <si>
    <t>Kerékpárút</t>
  </si>
  <si>
    <t>Telekkialakítás</t>
  </si>
  <si>
    <t>Közvilágítás Újtelep Fő út</t>
  </si>
  <si>
    <t>Identitás</t>
  </si>
  <si>
    <t xml:space="preserve">2.1. melléklet az 2/2020. (I.28.) önkormányzati rendelethez     </t>
  </si>
  <si>
    <t xml:space="preserve">2.2. melléklet az 2/2020. (I.28.) önkormányzati rendelethez     </t>
  </si>
  <si>
    <t>2022.</t>
  </si>
  <si>
    <t>2019. évi várható</t>
  </si>
  <si>
    <t>2020. tervezett</t>
  </si>
  <si>
    <t>Egyéb működési célú támogatások bevételei (MB )</t>
  </si>
  <si>
    <t>2020 előtti kifizetés</t>
  </si>
  <si>
    <t>2022 után</t>
  </si>
  <si>
    <t>Előirányzat-felhasználási terv
2020. évre</t>
  </si>
  <si>
    <t>K I M U T A T Á S 
a 2020. évben céljelleggel juttatott támogatásokról</t>
  </si>
  <si>
    <t>Tát Város Önkormányzat 2020. évi adósságot keletkeztető fejlesztési céljai</t>
  </si>
  <si>
    <t>9.1.1. melléklet az 2/2020. (I.28.) önkormányzati rendelethez</t>
  </si>
  <si>
    <t>2022. után</t>
  </si>
  <si>
    <t>2023. évi előirányzat</t>
  </si>
  <si>
    <t>Egyéb felhalm. célú kiadás lakosságnak</t>
  </si>
  <si>
    <t>2020. 06 előirányzat</t>
  </si>
  <si>
    <t>2020.06 előirányzat</t>
  </si>
  <si>
    <t>1</t>
  </si>
  <si>
    <t>Egyéb működési célú támogatások bevételei(MunkaügyiK.)</t>
  </si>
  <si>
    <t>Kultúrház</t>
  </si>
  <si>
    <t>2020.06 évi előirányzat</t>
  </si>
  <si>
    <t>Államháztartáson belüli elszámolások 2019.</t>
  </si>
  <si>
    <t>Államháztartáson belüli megelőlegezések elszámolása 2019.</t>
  </si>
  <si>
    <t>2020. 09 előirányzat</t>
  </si>
  <si>
    <t>2020.09 előirányzat</t>
  </si>
  <si>
    <t>2020.09 évi előirányzat</t>
  </si>
  <si>
    <t>* Módosította a 8 /2020. (IX.29.) 14.sz. mellléklete</t>
  </si>
  <si>
    <t>* Módosította a 8 /2020 (IX.29.) 13.sz. mellléklete</t>
  </si>
  <si>
    <t>* Módosította a 8/2020. (IX.29.) 12.sz. mellléklete</t>
  </si>
  <si>
    <t>* Módosította a 8/2020. (IX.29.) 11.sz. mellléklete</t>
  </si>
  <si>
    <t>* Módosította a 8/2020 (IX.29.) 10.sz. mellléklete</t>
  </si>
  <si>
    <t>* Módosította a 8/2020. (IX.29.) 9.sz. mellléklete</t>
  </si>
  <si>
    <t>* Módosította a 8/2020. (IX.29.) 8.sz. mellléklete</t>
  </si>
  <si>
    <t>* Módosította a  8/2020. (IX.29.) 7.sz. mellléklete</t>
  </si>
  <si>
    <t>* Módosította a 8/2020. (IX.29.) 6.sz. mellléklete</t>
  </si>
  <si>
    <t>* Módosította a 8/2020. (IX.29.) 5.sz. mellléklete</t>
  </si>
  <si>
    <t>* Módosította a 8 /2020 (IX.29.) 4.sz. mellléklete</t>
  </si>
  <si>
    <t>* Módosította a  8/2020 (IX.29.) 3.sz. mellléklete</t>
  </si>
  <si>
    <t>* Módosította a 8 /2020.(IX.29.) 2.sz. mellléklete</t>
  </si>
  <si>
    <t>* Módosította a 8/2020.(IX.29.) 1.sz. mellléklete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</si>
</sst>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0.0"/>
    <numFmt numFmtId="175" formatCode="0.0"/>
    <numFmt numFmtId="176" formatCode="#,##0_ ;\-#,##0\ 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1009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19" fillId="0" borderId="0" xfId="59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29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7" fillId="0" borderId="22" xfId="0" applyNumberFormat="1" applyFont="1" applyFill="1" applyBorder="1" applyAlignment="1" applyProtection="1">
      <alignment vertical="center" wrapText="1"/>
      <protection/>
    </xf>
    <xf numFmtId="166" fontId="17" fillId="0" borderId="23" xfId="0" applyNumberFormat="1" applyFont="1" applyFill="1" applyBorder="1" applyAlignment="1" applyProtection="1">
      <alignment vertical="center" wrapText="1"/>
      <protection/>
    </xf>
    <xf numFmtId="166" fontId="17" fillId="0" borderId="28" xfId="0" applyNumberFormat="1" applyFont="1" applyFill="1" applyBorder="1" applyAlignment="1" applyProtection="1">
      <alignment vertical="center" wrapText="1"/>
      <protection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vertical="center" wrapText="1"/>
      <protection locked="0"/>
    </xf>
    <xf numFmtId="166" fontId="17" fillId="0" borderId="19" xfId="0" applyNumberFormat="1" applyFont="1" applyFill="1" applyBorder="1" applyAlignment="1" applyProtection="1">
      <alignment vertical="center" wrapText="1"/>
      <protection locked="0"/>
    </xf>
    <xf numFmtId="166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40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6" fontId="17" fillId="0" borderId="10" xfId="60" applyNumberFormat="1" applyFont="1" applyFill="1" applyBorder="1" applyAlignment="1" applyProtection="1">
      <alignment vertical="center"/>
      <protection locked="0"/>
    </xf>
    <xf numFmtId="166" fontId="17" fillId="0" borderId="41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6" fontId="17" fillId="0" borderId="11" xfId="60" applyNumberFormat="1" applyFont="1" applyFill="1" applyBorder="1" applyAlignment="1" applyProtection="1">
      <alignment vertical="center"/>
      <protection locked="0"/>
    </xf>
    <xf numFmtId="166" fontId="17" fillId="0" borderId="25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6" fontId="17" fillId="0" borderId="12" xfId="60" applyNumberFormat="1" applyFont="1" applyFill="1" applyBorder="1" applyAlignment="1" applyProtection="1">
      <alignment vertical="center"/>
      <protection locked="0"/>
    </xf>
    <xf numFmtId="166" fontId="17" fillId="0" borderId="37" xfId="60" applyNumberFormat="1" applyFont="1" applyFill="1" applyBorder="1" applyAlignment="1" applyProtection="1">
      <alignment vertical="center"/>
      <protection/>
    </xf>
    <xf numFmtId="166" fontId="15" fillId="0" borderId="23" xfId="60" applyNumberFormat="1" applyFont="1" applyFill="1" applyBorder="1" applyAlignment="1" applyProtection="1">
      <alignment vertical="center"/>
      <protection/>
    </xf>
    <xf numFmtId="166" fontId="15" fillId="0" borderId="28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8" xfId="59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166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168" fontId="0" fillId="0" borderId="37" xfId="40" applyNumberFormat="1" applyFont="1" applyFill="1" applyBorder="1" applyAlignment="1">
      <alignment/>
    </xf>
    <xf numFmtId="168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/>
    </xf>
    <xf numFmtId="0" fontId="15" fillId="0" borderId="13" xfId="59" applyFont="1" applyFill="1" applyBorder="1" applyAlignment="1" applyProtection="1">
      <alignment horizontal="center" vertical="center" wrapText="1"/>
      <protection/>
    </xf>
    <xf numFmtId="0" fontId="15" fillId="0" borderId="43" xfId="59" applyFont="1" applyFill="1" applyBorder="1" applyAlignment="1" applyProtection="1">
      <alignment horizontal="center" vertical="center" wrapText="1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3" xfId="59" applyFont="1" applyFill="1" applyBorder="1" applyAlignment="1" applyProtection="1">
      <alignment horizontal="center" vertical="center"/>
      <protection/>
    </xf>
    <xf numFmtId="0" fontId="17" fillId="0" borderId="28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8" fontId="15" fillId="0" borderId="28" xfId="40" applyNumberFormat="1" applyFont="1" applyFill="1" applyBorder="1" applyAlignment="1" applyProtection="1">
      <alignment/>
      <protection/>
    </xf>
    <xf numFmtId="168" fontId="17" fillId="0" borderId="43" xfId="40" applyNumberFormat="1" applyFont="1" applyFill="1" applyBorder="1" applyAlignment="1" applyProtection="1">
      <alignment/>
      <protection locked="0"/>
    </xf>
    <xf numFmtId="168" fontId="17" fillId="0" borderId="25" xfId="40" applyNumberFormat="1" applyFont="1" applyFill="1" applyBorder="1" applyAlignment="1" applyProtection="1">
      <alignment/>
      <protection locked="0"/>
    </xf>
    <xf numFmtId="168" fontId="17" fillId="0" borderId="26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6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4" xfId="0" applyNumberFormat="1" applyFont="1" applyFill="1" applyBorder="1" applyAlignment="1" applyProtection="1">
      <alignment horizontal="center" vertical="center"/>
      <protection/>
    </xf>
    <xf numFmtId="166" fontId="7" fillId="0" borderId="39" xfId="0" applyNumberFormat="1" applyFont="1" applyFill="1" applyBorder="1" applyAlignment="1" applyProtection="1">
      <alignment horizontal="center" vertical="center" wrapText="1"/>
      <protection/>
    </xf>
    <xf numFmtId="166" fontId="15" fillId="0" borderId="50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36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4" xfId="0" applyNumberFormat="1" applyFont="1" applyFill="1" applyBorder="1" applyAlignment="1" applyProtection="1">
      <alignment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6" fontId="15" fillId="0" borderId="4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5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9" xfId="40" applyNumberFormat="1" applyFont="1" applyFill="1" applyBorder="1" applyAlignment="1" applyProtection="1">
      <alignment/>
      <protection locked="0"/>
    </xf>
    <xf numFmtId="168" fontId="17" fillId="0" borderId="53" xfId="40" applyNumberFormat="1" applyFont="1" applyFill="1" applyBorder="1" applyAlignment="1" applyProtection="1">
      <alignment/>
      <protection locked="0"/>
    </xf>
    <xf numFmtId="168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6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9" applyFont="1" applyFill="1" applyBorder="1" applyAlignment="1" applyProtection="1">
      <alignment horizontal="center" vertical="center" wrapText="1"/>
      <protection/>
    </xf>
    <xf numFmtId="0" fontId="6" fillId="0" borderId="61" xfId="59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36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7" xfId="59" applyFont="1" applyFill="1" applyBorder="1" applyAlignment="1" applyProtection="1">
      <alignment horizontal="center" vertical="center" wrapText="1"/>
      <protection/>
    </xf>
    <xf numFmtId="0" fontId="15" fillId="0" borderId="40" xfId="59" applyFont="1" applyFill="1" applyBorder="1" applyAlignment="1" applyProtection="1">
      <alignment horizontal="center"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168" fontId="3" fillId="0" borderId="23" xfId="59" applyNumberFormat="1" applyFont="1" applyFill="1" applyBorder="1">
      <alignment/>
      <protection/>
    </xf>
    <xf numFmtId="168" fontId="3" fillId="0" borderId="28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6" fillId="0" borderId="49" xfId="59" applyFont="1" applyFill="1" applyBorder="1" applyAlignment="1" applyProtection="1">
      <alignment horizontal="center" vertical="center" wrapText="1"/>
      <protection/>
    </xf>
    <xf numFmtId="0" fontId="6" fillId="0" borderId="58" xfId="59" applyFont="1" applyFill="1" applyBorder="1" applyAlignment="1" applyProtection="1">
      <alignment horizontal="center" vertical="center" wrapText="1"/>
      <protection/>
    </xf>
    <xf numFmtId="0" fontId="6" fillId="0" borderId="22" xfId="59" applyFont="1" applyFill="1" applyBorder="1" applyAlignment="1" applyProtection="1">
      <alignment horizontal="left" vertical="center" wrapText="1" indent="1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33" borderId="11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6" fontId="2" fillId="33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6" fontId="2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6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7" xfId="59" applyFont="1" applyFill="1" applyBorder="1" applyAlignment="1" applyProtection="1">
      <alignment vertical="center" wrapText="1"/>
      <protection/>
    </xf>
    <xf numFmtId="166" fontId="6" fillId="0" borderId="27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65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59" applyFont="1" applyFill="1" applyBorder="1" applyAlignment="1" applyProtection="1">
      <alignment horizontal="left" vertical="center" wrapText="1" indent="1"/>
      <protection/>
    </xf>
    <xf numFmtId="166" fontId="2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59" applyFont="1" applyFill="1" applyBorder="1" applyAlignment="1" applyProtection="1">
      <alignment horizontal="left" vertical="center" wrapText="1" indent="1"/>
      <protection/>
    </xf>
    <xf numFmtId="0" fontId="2" fillId="0" borderId="14" xfId="59" applyFont="1" applyFill="1" applyBorder="1" applyAlignment="1" applyProtection="1">
      <alignment horizontal="left" vertical="center" wrapText="1" indent="1"/>
      <protection/>
    </xf>
    <xf numFmtId="0" fontId="2" fillId="0" borderId="0" xfId="59" applyFont="1" applyFill="1" applyBorder="1" applyAlignment="1" applyProtection="1">
      <alignment horizontal="left" vertical="center" wrapText="1" indent="1"/>
      <protection/>
    </xf>
    <xf numFmtId="0" fontId="2" fillId="0" borderId="11" xfId="59" applyFont="1" applyFill="1" applyBorder="1" applyAlignment="1" applyProtection="1">
      <alignment horizontal="left" indent="6"/>
      <protection/>
    </xf>
    <xf numFmtId="0" fontId="2" fillId="0" borderId="11" xfId="59" applyFont="1" applyFill="1" applyBorder="1" applyAlignment="1" applyProtection="1">
      <alignment horizontal="left" vertical="center" wrapText="1" indent="6"/>
      <protection/>
    </xf>
    <xf numFmtId="49" fontId="2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9" applyNumberFormat="1" applyFont="1" applyFill="1" applyBorder="1" applyAlignment="1" applyProtection="1">
      <alignment horizontal="left" vertical="center" wrapText="1" indent="1"/>
      <protection/>
    </xf>
    <xf numFmtId="166" fontId="2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59" applyFont="1" applyFill="1" applyBorder="1" applyAlignment="1" applyProtection="1">
      <alignment vertical="center" wrapText="1"/>
      <protection/>
    </xf>
    <xf numFmtId="0" fontId="2" fillId="0" borderId="15" xfId="59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6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1"/>
      <protection/>
    </xf>
    <xf numFmtId="0" fontId="2" fillId="0" borderId="10" xfId="59" applyFont="1" applyFill="1" applyBorder="1" applyAlignment="1" applyProtection="1">
      <alignment horizontal="left" vertical="center" wrapText="1" indent="1"/>
      <protection/>
    </xf>
    <xf numFmtId="166" fontId="13" fillId="0" borderId="23" xfId="0" applyNumberFormat="1" applyFont="1" applyBorder="1" applyAlignment="1" applyProtection="1">
      <alignment horizontal="right" vertical="center" wrapText="1" indent="1"/>
      <protection/>
    </xf>
    <xf numFmtId="166" fontId="13" fillId="0" borderId="58" xfId="0" applyNumberFormat="1" applyFont="1" applyBorder="1" applyAlignment="1" applyProtection="1">
      <alignment horizontal="right" vertical="center" wrapText="1" indent="1"/>
      <protection/>
    </xf>
    <xf numFmtId="166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/>
    </xf>
    <xf numFmtId="174" fontId="32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Fill="1" applyBorder="1" applyAlignment="1" applyProtection="1">
      <alignment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166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6" xfId="0" applyNumberFormat="1" applyFont="1" applyFill="1" applyBorder="1" applyAlignment="1" applyProtection="1">
      <alignment vertical="center" wrapText="1"/>
      <protection/>
    </xf>
    <xf numFmtId="166" fontId="7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68" xfId="0" applyNumberFormat="1" applyFont="1" applyFill="1" applyBorder="1" applyAlignment="1" applyProtection="1">
      <alignment horizontal="center" vertical="center" wrapText="1"/>
      <protection/>
    </xf>
    <xf numFmtId="166" fontId="2" fillId="0" borderId="56" xfId="0" applyNumberFormat="1" applyFont="1" applyFill="1" applyBorder="1" applyAlignment="1" applyProtection="1">
      <alignment vertical="center" wrapText="1"/>
      <protection locked="0"/>
    </xf>
    <xf numFmtId="166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6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0" applyFont="1" applyFill="1" applyBorder="1" applyAlignment="1" applyProtection="1">
      <alignment horizontal="left" vertical="center" indent="1"/>
      <protection/>
    </xf>
    <xf numFmtId="0" fontId="17" fillId="0" borderId="15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6" fontId="15" fillId="0" borderId="49" xfId="60" applyNumberFormat="1" applyFont="1" applyFill="1" applyBorder="1" applyAlignment="1" applyProtection="1">
      <alignment vertical="center"/>
      <protection/>
    </xf>
    <xf numFmtId="166" fontId="15" fillId="0" borderId="49" xfId="60" applyNumberFormat="1" applyFont="1" applyFill="1" applyBorder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3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70" xfId="0" applyFont="1" applyBorder="1" applyAlignment="1">
      <alignment horizontal="center" wrapText="1"/>
    </xf>
    <xf numFmtId="0" fontId="38" fillId="0" borderId="71" xfId="0" applyFont="1" applyBorder="1" applyAlignment="1">
      <alignment horizontal="center" wrapText="1"/>
    </xf>
    <xf numFmtId="0" fontId="38" fillId="0" borderId="17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wrapText="1"/>
    </xf>
    <xf numFmtId="168" fontId="38" fillId="0" borderId="11" xfId="40" applyNumberFormat="1" applyFont="1" applyBorder="1" applyAlignment="1" applyProtection="1">
      <alignment horizontal="right" vertical="center" wrapText="1"/>
      <protection locked="0"/>
    </xf>
    <xf numFmtId="168" fontId="38" fillId="0" borderId="56" xfId="40" applyNumberFormat="1" applyFont="1" applyBorder="1" applyAlignment="1" applyProtection="1">
      <alignment horizontal="right" vertical="center" wrapText="1"/>
      <protection locked="0"/>
    </xf>
    <xf numFmtId="168" fontId="38" fillId="0" borderId="33" xfId="40" applyNumberFormat="1" applyFont="1" applyBorder="1" applyAlignment="1">
      <alignment horizontal="right" vertical="center" wrapText="1"/>
    </xf>
    <xf numFmtId="0" fontId="38" fillId="0" borderId="19" xfId="0" applyFont="1" applyBorder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wrapText="1"/>
    </xf>
    <xf numFmtId="168" fontId="38" fillId="0" borderId="15" xfId="40" applyNumberFormat="1" applyFont="1" applyBorder="1" applyAlignment="1" applyProtection="1">
      <alignment horizontal="right" vertical="center" wrapText="1"/>
      <protection locked="0"/>
    </xf>
    <xf numFmtId="168" fontId="38" fillId="0" borderId="69" xfId="40" applyNumberFormat="1" applyFont="1" applyBorder="1" applyAlignment="1" applyProtection="1">
      <alignment horizontal="right" vertical="center" wrapText="1"/>
      <protection locked="0"/>
    </xf>
    <xf numFmtId="168" fontId="38" fillId="0" borderId="34" xfId="40" applyNumberFormat="1" applyFont="1" applyBorder="1" applyAlignment="1">
      <alignment horizontal="right" vertical="center" wrapText="1"/>
    </xf>
    <xf numFmtId="0" fontId="37" fillId="0" borderId="22" xfId="0" applyFont="1" applyBorder="1" applyAlignment="1">
      <alignment horizontal="left" vertical="center" wrapText="1"/>
    </xf>
    <xf numFmtId="49" fontId="37" fillId="0" borderId="23" xfId="0" applyNumberFormat="1" applyFont="1" applyBorder="1" applyAlignment="1">
      <alignment horizontal="center" wrapText="1"/>
    </xf>
    <xf numFmtId="168" fontId="37" fillId="0" borderId="23" xfId="40" applyNumberFormat="1" applyFont="1" applyBorder="1" applyAlignment="1">
      <alignment horizontal="right" vertical="center" wrapText="1"/>
    </xf>
    <xf numFmtId="168" fontId="37" fillId="0" borderId="55" xfId="40" applyNumberFormat="1" applyFont="1" applyBorder="1" applyAlignment="1">
      <alignment horizontal="right" vertical="center" wrapText="1"/>
    </xf>
    <xf numFmtId="168" fontId="38" fillId="0" borderId="32" xfId="40" applyNumberFormat="1" applyFont="1" applyBorder="1" applyAlignment="1">
      <alignment horizontal="right" vertical="center" wrapText="1"/>
    </xf>
    <xf numFmtId="0" fontId="37" fillId="0" borderId="29" xfId="0" applyFont="1" applyBorder="1" applyAlignment="1">
      <alignment horizontal="left" vertical="center" wrapText="1"/>
    </xf>
    <xf numFmtId="49" fontId="37" fillId="0" borderId="30" xfId="0" applyNumberFormat="1" applyFont="1" applyBorder="1" applyAlignment="1">
      <alignment horizontal="center" wrapText="1"/>
    </xf>
    <xf numFmtId="168" fontId="37" fillId="0" borderId="30" xfId="40" applyNumberFormat="1" applyFont="1" applyBorder="1" applyAlignment="1">
      <alignment horizontal="right" vertical="center" wrapText="1"/>
    </xf>
    <xf numFmtId="0" fontId="37" fillId="0" borderId="23" xfId="0" applyFont="1" applyBorder="1" applyAlignment="1">
      <alignment horizont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168" fontId="38" fillId="0" borderId="12" xfId="40" applyNumberFormat="1" applyFont="1" applyBorder="1" applyAlignment="1" applyProtection="1">
      <alignment horizontal="right" vertical="center" wrapText="1"/>
      <protection locked="0"/>
    </xf>
    <xf numFmtId="168" fontId="38" fillId="0" borderId="67" xfId="40" applyNumberFormat="1" applyFont="1" applyBorder="1" applyAlignment="1" applyProtection="1">
      <alignment horizontal="right" vertical="center" wrapText="1"/>
      <protection locked="0"/>
    </xf>
    <xf numFmtId="168" fontId="38" fillId="0" borderId="35" xfId="4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168" fontId="38" fillId="0" borderId="72" xfId="40" applyNumberFormat="1" applyFont="1" applyBorder="1" applyAlignment="1">
      <alignment horizontal="right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174" fontId="32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39" fillId="0" borderId="0" xfId="0" applyFont="1" applyBorder="1" applyAlignment="1">
      <alignment/>
    </xf>
    <xf numFmtId="4" fontId="39" fillId="0" borderId="62" xfId="0" applyNumberFormat="1" applyFont="1" applyBorder="1" applyAlignment="1">
      <alignment/>
    </xf>
    <xf numFmtId="3" fontId="39" fillId="0" borderId="62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2" xfId="0" applyFont="1" applyBorder="1" applyAlignment="1">
      <alignment horizontal="right" vertical="center" wrapText="1"/>
    </xf>
    <xf numFmtId="174" fontId="39" fillId="0" borderId="62" xfId="0" applyNumberFormat="1" applyFont="1" applyBorder="1" applyAlignment="1">
      <alignment/>
    </xf>
    <xf numFmtId="1" fontId="39" fillId="0" borderId="62" xfId="0" applyNumberFormat="1" applyFont="1" applyBorder="1" applyAlignment="1">
      <alignment/>
    </xf>
    <xf numFmtId="0" fontId="39" fillId="0" borderId="62" xfId="0" applyFont="1" applyFill="1" applyBorder="1" applyAlignment="1">
      <alignment/>
    </xf>
    <xf numFmtId="4" fontId="39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6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59" applyFont="1" applyFill="1" applyBorder="1" applyAlignment="1" applyProtection="1">
      <alignment horizontal="left" vertical="center" wrapText="1" indent="6"/>
      <protection/>
    </xf>
    <xf numFmtId="166" fontId="7" fillId="0" borderId="29" xfId="0" applyNumberFormat="1" applyFont="1" applyFill="1" applyBorder="1" applyAlignment="1" applyProtection="1">
      <alignment horizontal="center" vertical="center" wrapText="1"/>
      <protection/>
    </xf>
    <xf numFmtId="166" fontId="7" fillId="0" borderId="30" xfId="0" applyNumberFormat="1" applyFont="1" applyFill="1" applyBorder="1" applyAlignment="1" applyProtection="1">
      <alignment horizontal="center" vertical="center" wrapText="1"/>
      <protection/>
    </xf>
    <xf numFmtId="166" fontId="7" fillId="0" borderId="31" xfId="0" applyNumberFormat="1" applyFont="1" applyFill="1" applyBorder="1" applyAlignment="1" applyProtection="1">
      <alignment horizontal="center" vertical="center" wrapText="1"/>
      <protection/>
    </xf>
    <xf numFmtId="166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5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26" xfId="0" applyNumberFormat="1" applyFont="1" applyFill="1" applyBorder="1" applyAlignment="1" applyProtection="1">
      <alignment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166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2" xfId="0" applyNumberFormat="1" applyFont="1" applyFill="1" applyBorder="1" applyAlignment="1" applyProtection="1">
      <alignment vertical="center" wrapText="1"/>
      <protection locked="0"/>
    </xf>
    <xf numFmtId="166" fontId="14" fillId="0" borderId="37" xfId="0" applyNumberFormat="1" applyFont="1" applyFill="1" applyBorder="1" applyAlignment="1" applyProtection="1">
      <alignment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23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/>
    </xf>
    <xf numFmtId="166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6" fontId="14" fillId="0" borderId="43" xfId="0" applyNumberFormat="1" applyFont="1" applyFill="1" applyBorder="1" applyAlignment="1" applyProtection="1">
      <alignment vertical="center" wrapText="1"/>
      <protection/>
    </xf>
    <xf numFmtId="166" fontId="14" fillId="0" borderId="38" xfId="0" applyNumberFormat="1" applyFont="1" applyFill="1" applyBorder="1" applyAlignment="1" applyProtection="1">
      <alignment vertical="center" wrapText="1"/>
      <protection locked="0"/>
    </xf>
    <xf numFmtId="49" fontId="14" fillId="0" borderId="38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6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7" xfId="0" applyNumberFormat="1" applyFont="1" applyFill="1" applyBorder="1" applyAlignment="1" applyProtection="1">
      <alignment vertical="center" wrapText="1"/>
      <protection locked="0"/>
    </xf>
    <xf numFmtId="166" fontId="2" fillId="0" borderId="37" xfId="0" applyNumberFormat="1" applyFont="1" applyFill="1" applyBorder="1" applyAlignment="1" applyProtection="1">
      <alignment vertical="center" wrapText="1"/>
      <protection/>
    </xf>
    <xf numFmtId="166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8" xfId="0" applyNumberFormat="1" applyFont="1" applyFill="1" applyBorder="1" applyAlignment="1" applyProtection="1">
      <alignment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 locked="0"/>
    </xf>
    <xf numFmtId="166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41" xfId="0" applyNumberFormat="1" applyFont="1" applyFill="1" applyBorder="1" applyAlignment="1" applyProtection="1">
      <alignment vertical="center" wrapText="1"/>
      <protection/>
    </xf>
    <xf numFmtId="166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6" fontId="17" fillId="0" borderId="43" xfId="6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0" fillId="0" borderId="75" xfId="0" applyFont="1" applyBorder="1" applyAlignment="1">
      <alignment/>
    </xf>
    <xf numFmtId="3" fontId="40" fillId="0" borderId="56" xfId="0" applyNumberFormat="1" applyFont="1" applyBorder="1" applyAlignment="1">
      <alignment/>
    </xf>
    <xf numFmtId="1" fontId="40" fillId="0" borderId="56" xfId="0" applyNumberFormat="1" applyFont="1" applyBorder="1" applyAlignment="1">
      <alignment/>
    </xf>
    <xf numFmtId="0" fontId="40" fillId="0" borderId="75" xfId="0" applyFont="1" applyBorder="1" applyAlignment="1">
      <alignment horizontal="left"/>
    </xf>
    <xf numFmtId="0" fontId="40" fillId="0" borderId="56" xfId="0" applyFont="1" applyFill="1" applyBorder="1" applyAlignment="1">
      <alignment/>
    </xf>
    <xf numFmtId="0" fontId="43" fillId="0" borderId="42" xfId="0" applyFont="1" applyBorder="1" applyAlignment="1">
      <alignment horizontal="right"/>
    </xf>
    <xf numFmtId="3" fontId="42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6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59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59" applyFont="1" applyFill="1" applyBorder="1" applyAlignment="1" applyProtection="1">
      <alignment horizontal="left" vertical="center" wrapText="1" indent="1"/>
      <protection/>
    </xf>
    <xf numFmtId="166" fontId="14" fillId="0" borderId="41" xfId="0" applyNumberFormat="1" applyFont="1" applyFill="1" applyBorder="1" applyAlignment="1" applyProtection="1">
      <alignment vertical="center" wrapText="1"/>
      <protection/>
    </xf>
    <xf numFmtId="166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2" fillId="0" borderId="76" xfId="0" applyFont="1" applyBorder="1" applyAlignment="1">
      <alignment/>
    </xf>
    <xf numFmtId="0" fontId="0" fillId="0" borderId="61" xfId="0" applyBorder="1" applyAlignment="1">
      <alignment/>
    </xf>
    <xf numFmtId="174" fontId="32" fillId="0" borderId="77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2" fillId="0" borderId="74" xfId="0" applyNumberFormat="1" applyFont="1" applyBorder="1" applyAlignment="1">
      <alignment horizontal="center"/>
    </xf>
    <xf numFmtId="0" fontId="0" fillId="0" borderId="78" xfId="0" applyBorder="1" applyAlignment="1">
      <alignment/>
    </xf>
    <xf numFmtId="3" fontId="32" fillId="0" borderId="64" xfId="0" applyNumberFormat="1" applyFont="1" applyBorder="1" applyAlignment="1">
      <alignment/>
    </xf>
    <xf numFmtId="0" fontId="39" fillId="0" borderId="57" xfId="0" applyFont="1" applyBorder="1" applyAlignment="1">
      <alignment/>
    </xf>
    <xf numFmtId="3" fontId="39" fillId="0" borderId="74" xfId="0" applyNumberFormat="1" applyFont="1" applyBorder="1" applyAlignment="1">
      <alignment/>
    </xf>
    <xf numFmtId="3" fontId="39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0" fillId="34" borderId="53" xfId="0" applyNumberFormat="1" applyFont="1" applyFill="1" applyBorder="1" applyAlignment="1">
      <alignment wrapText="1"/>
    </xf>
    <xf numFmtId="0" fontId="39" fillId="0" borderId="57" xfId="0" applyFont="1" applyBorder="1" applyAlignment="1">
      <alignment/>
    </xf>
    <xf numFmtId="0" fontId="22" fillId="0" borderId="79" xfId="0" applyNumberFormat="1" applyFont="1" applyBorder="1" applyAlignment="1" applyProtection="1">
      <alignment horizontal="left" indent="1"/>
      <protection/>
    </xf>
    <xf numFmtId="3" fontId="39" fillId="0" borderId="74" xfId="0" applyNumberFormat="1" applyFont="1" applyBorder="1" applyAlignment="1">
      <alignment horizontal="right" vertical="center" wrapText="1"/>
    </xf>
    <xf numFmtId="0" fontId="39" fillId="0" borderId="57" xfId="0" applyFont="1" applyFill="1" applyBorder="1" applyAlignment="1">
      <alignment/>
    </xf>
    <xf numFmtId="3" fontId="40" fillId="34" borderId="53" xfId="0" applyNumberFormat="1" applyFont="1" applyFill="1" applyBorder="1" applyAlignment="1">
      <alignment horizontal="right" vertical="center" wrapText="1"/>
    </xf>
    <xf numFmtId="3" fontId="39" fillId="34" borderId="74" xfId="0" applyNumberFormat="1" applyFont="1" applyFill="1" applyBorder="1" applyAlignment="1">
      <alignment/>
    </xf>
    <xf numFmtId="0" fontId="40" fillId="0" borderId="79" xfId="0" applyFont="1" applyBorder="1" applyAlignment="1">
      <alignment horizontal="left"/>
    </xf>
    <xf numFmtId="3" fontId="40" fillId="34" borderId="53" xfId="0" applyNumberFormat="1" applyFont="1" applyFill="1" applyBorder="1" applyAlignment="1">
      <alignment/>
    </xf>
    <xf numFmtId="3" fontId="42" fillId="0" borderId="6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175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2" fillId="0" borderId="30" xfId="0" applyNumberFormat="1" applyFont="1" applyFill="1" applyBorder="1" applyAlignment="1">
      <alignment/>
    </xf>
    <xf numFmtId="3" fontId="32" fillId="0" borderId="27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/>
    </xf>
    <xf numFmtId="3" fontId="40" fillId="34" borderId="0" xfId="0" applyNumberFormat="1" applyFont="1" applyFill="1" applyBorder="1" applyAlignment="1">
      <alignment wrapText="1"/>
    </xf>
    <xf numFmtId="3" fontId="40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6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6" fontId="15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indent="6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7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7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6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59" applyFill="1" applyBorder="1" applyProtection="1">
      <alignment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166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6" fontId="17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166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9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6" fontId="17" fillId="0" borderId="11" xfId="0" applyNumberFormat="1" applyFont="1" applyFill="1" applyBorder="1" applyAlignment="1" applyProtection="1">
      <alignment horizontal="center" vertical="center" wrapText="1"/>
      <protection/>
    </xf>
    <xf numFmtId="166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1" xfId="59" applyNumberFormat="1" applyFont="1" applyFill="1" applyBorder="1" applyAlignment="1" applyProtection="1">
      <alignment horizontal="right" vertical="center" wrapText="1" indent="1"/>
      <protection/>
    </xf>
    <xf numFmtId="3" fontId="39" fillId="0" borderId="57" xfId="0" applyNumberFormat="1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74" xfId="0" applyNumberFormat="1" applyFont="1" applyFill="1" applyBorder="1" applyAlignment="1">
      <alignment/>
    </xf>
    <xf numFmtId="3" fontId="40" fillId="0" borderId="74" xfId="0" applyNumberFormat="1" applyFont="1" applyFill="1" applyBorder="1" applyAlignment="1" quotePrefix="1">
      <alignment horizontal="right"/>
    </xf>
    <xf numFmtId="3" fontId="40" fillId="0" borderId="74" xfId="0" applyNumberFormat="1" applyFont="1" applyBorder="1" applyAlignment="1" quotePrefix="1">
      <alignment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2" xfId="0" applyNumberFormat="1" applyFont="1" applyFill="1" applyBorder="1" applyAlignment="1" applyProtection="1">
      <alignment horizontal="center" vertical="center" wrapText="1"/>
      <protection/>
    </xf>
    <xf numFmtId="166" fontId="17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horizontal="center" vertical="center" wrapText="1"/>
      <protection/>
    </xf>
    <xf numFmtId="166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30" xfId="0" applyNumberFormat="1" applyFont="1" applyFill="1" applyBorder="1" applyAlignment="1" applyProtection="1">
      <alignment vertical="center" wrapText="1"/>
      <protection locked="0"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8" fontId="38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0" applyFont="1" applyFill="1" applyBorder="1" applyAlignment="1" applyProtection="1">
      <alignment horizontal="left" vertical="center" indent="1"/>
      <protection/>
    </xf>
    <xf numFmtId="0" fontId="7" fillId="0" borderId="55" xfId="60" applyFont="1" applyFill="1" applyBorder="1" applyAlignment="1" applyProtection="1">
      <alignment horizontal="left" indent="1"/>
      <protection/>
    </xf>
    <xf numFmtId="166" fontId="15" fillId="0" borderId="23" xfId="60" applyNumberFormat="1" applyFont="1" applyFill="1" applyBorder="1" applyProtection="1">
      <alignment/>
      <protection/>
    </xf>
    <xf numFmtId="166" fontId="14" fillId="0" borderId="39" xfId="0" applyNumberFormat="1" applyFont="1" applyFill="1" applyBorder="1" applyAlignment="1" applyProtection="1">
      <alignment vertical="center" wrapText="1"/>
      <protection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166" fontId="83" fillId="0" borderId="26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/>
    </xf>
    <xf numFmtId="1" fontId="40" fillId="0" borderId="11" xfId="0" applyNumberFormat="1" applyFont="1" applyBorder="1" applyAlignment="1">
      <alignment/>
    </xf>
    <xf numFmtId="166" fontId="14" fillId="0" borderId="29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 locked="0"/>
    </xf>
    <xf numFmtId="49" fontId="14" fillId="0" borderId="30" xfId="0" applyNumberFormat="1" applyFont="1" applyFill="1" applyBorder="1" applyAlignment="1" applyProtection="1">
      <alignment vertical="center" wrapText="1"/>
      <protection locked="0"/>
    </xf>
    <xf numFmtId="166" fontId="14" fillId="0" borderId="31" xfId="0" applyNumberFormat="1" applyFont="1" applyFill="1" applyBorder="1" applyAlignment="1" applyProtection="1">
      <alignment vertical="center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  <xf numFmtId="166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7" fillId="0" borderId="42" xfId="0" applyNumberFormat="1" applyFont="1" applyFill="1" applyBorder="1" applyAlignment="1" applyProtection="1">
      <alignment horizontal="center" vertical="center" wrapText="1"/>
      <protection/>
    </xf>
    <xf numFmtId="166" fontId="0" fillId="0" borderId="42" xfId="0" applyNumberFormat="1" applyFill="1" applyBorder="1" applyAlignment="1" applyProtection="1">
      <alignment vertical="center" wrapText="1"/>
      <protection/>
    </xf>
    <xf numFmtId="166" fontId="7" fillId="0" borderId="4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76" xfId="0" applyNumberFormat="1" applyFont="1" applyFill="1" applyBorder="1" applyAlignment="1" applyProtection="1">
      <alignment horizontal="center" vertical="center" wrapText="1"/>
      <protection/>
    </xf>
    <xf numFmtId="166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23" fillId="0" borderId="6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2" xfId="0" applyNumberFormat="1" applyFont="1" applyFill="1" applyBorder="1" applyAlignment="1" applyProtection="1">
      <alignment horizontal="center" vertical="center" wrapText="1"/>
      <protection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32" xfId="0" applyNumberFormat="1" applyFill="1" applyBorder="1" applyAlignment="1" applyProtection="1">
      <alignment vertical="center" wrapText="1"/>
      <protection/>
    </xf>
    <xf numFmtId="166" fontId="0" fillId="0" borderId="61" xfId="0" applyNumberFormat="1" applyFill="1" applyBorder="1" applyAlignment="1" applyProtection="1">
      <alignment vertical="center" wrapText="1"/>
      <protection/>
    </xf>
    <xf numFmtId="166" fontId="3" fillId="0" borderId="6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32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4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28" xfId="0" applyNumberFormat="1" applyFill="1" applyBorder="1" applyAlignment="1" applyProtection="1">
      <alignment vertical="center" wrapText="1"/>
      <protection/>
    </xf>
    <xf numFmtId="166" fontId="15" fillId="0" borderId="7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5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1" xfId="59" applyBorder="1">
      <alignment/>
      <protection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166" fontId="7" fillId="0" borderId="49" xfId="0" applyNumberFormat="1" applyFont="1" applyFill="1" applyBorder="1" applyAlignment="1" applyProtection="1">
      <alignment horizontal="centerContinuous" vertical="center" wrapText="1"/>
      <protection/>
    </xf>
    <xf numFmtId="166" fontId="15" fillId="0" borderId="49" xfId="0" applyNumberFormat="1" applyFont="1" applyFill="1" applyBorder="1" applyAlignment="1" applyProtection="1">
      <alignment horizontal="center" vertical="center" wrapText="1"/>
      <protection/>
    </xf>
    <xf numFmtId="166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6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2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16" fillId="0" borderId="42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66" fontId="7" fillId="0" borderId="80" xfId="0" applyNumberFormat="1" applyFont="1" applyFill="1" applyBorder="1" applyAlignment="1" applyProtection="1">
      <alignment horizontal="center" vertical="center" wrapText="1"/>
      <protection/>
    </xf>
    <xf numFmtId="166" fontId="7" fillId="0" borderId="8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1" xfId="59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27" fillId="0" borderId="42" xfId="59" applyNumberFormat="1" applyFont="1" applyFill="1" applyBorder="1" applyAlignment="1" applyProtection="1">
      <alignment horizontal="left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166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2" xfId="0" applyNumberFormat="1" applyFont="1" applyFill="1" applyBorder="1" applyAlignment="1" applyProtection="1">
      <alignment horizontal="center" vertical="center"/>
      <protection/>
    </xf>
    <xf numFmtId="166" fontId="7" fillId="0" borderId="63" xfId="0" applyNumberFormat="1" applyFont="1" applyFill="1" applyBorder="1" applyAlignment="1" applyProtection="1">
      <alignment horizontal="center" vertical="center"/>
      <protection/>
    </xf>
    <xf numFmtId="166" fontId="7" fillId="0" borderId="82" xfId="0" applyNumberFormat="1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0" applyFont="1" applyFill="1" applyBorder="1" applyAlignment="1" applyProtection="1">
      <alignment horizontal="left" vertical="center" indent="1"/>
      <protection/>
    </xf>
    <xf numFmtId="0" fontId="16" fillId="0" borderId="51" xfId="60" applyFont="1" applyFill="1" applyBorder="1" applyAlignment="1" applyProtection="1">
      <alignment horizontal="left" vertical="center" indent="1"/>
      <protection/>
    </xf>
    <xf numFmtId="0" fontId="16" fillId="0" borderId="58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42" fillId="0" borderId="83" xfId="0" applyFont="1" applyBorder="1" applyAlignment="1">
      <alignment horizontal="left"/>
    </xf>
    <xf numFmtId="0" fontId="43" fillId="0" borderId="42" xfId="0" applyFont="1" applyBorder="1" applyAlignment="1">
      <alignment horizontal="left"/>
    </xf>
    <xf numFmtId="0" fontId="3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9" fillId="0" borderId="57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39" fillId="0" borderId="5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79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504</v>
      </c>
    </row>
    <row r="4" spans="1:2" ht="12.75">
      <c r="A4" s="132"/>
      <c r="B4" s="132"/>
    </row>
    <row r="5" spans="1:2" s="143" customFormat="1" ht="15.75">
      <c r="A5" s="85" t="s">
        <v>730</v>
      </c>
      <c r="B5" s="142"/>
    </row>
    <row r="6" spans="1:2" ht="12.75">
      <c r="A6" s="132"/>
      <c r="B6" s="132"/>
    </row>
    <row r="7" spans="1:2" ht="12.75">
      <c r="A7" s="132" t="s">
        <v>99</v>
      </c>
      <c r="B7" s="132" t="s">
        <v>100</v>
      </c>
    </row>
    <row r="8" spans="1:2" ht="12.75">
      <c r="A8" s="132" t="s">
        <v>101</v>
      </c>
      <c r="B8" s="132" t="s">
        <v>102</v>
      </c>
    </row>
    <row r="9" spans="1:2" ht="12.75">
      <c r="A9" s="132" t="s">
        <v>103</v>
      </c>
      <c r="B9" s="132" t="s">
        <v>104</v>
      </c>
    </row>
    <row r="10" spans="1:2" ht="12.75">
      <c r="A10" s="132"/>
      <c r="B10" s="132"/>
    </row>
    <row r="11" spans="1:2" ht="12.75">
      <c r="A11" s="132"/>
      <c r="B11" s="132"/>
    </row>
    <row r="12" spans="1:2" s="143" customFormat="1" ht="15.75">
      <c r="A12" s="85" t="s">
        <v>731</v>
      </c>
      <c r="B12" s="142"/>
    </row>
    <row r="13" spans="1:2" ht="12.75">
      <c r="A13" s="132"/>
      <c r="B13" s="132"/>
    </row>
    <row r="14" spans="1:2" ht="12.75">
      <c r="A14" s="132" t="s">
        <v>110</v>
      </c>
      <c r="B14" s="132" t="s">
        <v>109</v>
      </c>
    </row>
    <row r="15" spans="1:2" ht="12.75">
      <c r="A15" s="132" t="s">
        <v>610</v>
      </c>
      <c r="B15" s="132" t="s">
        <v>106</v>
      </c>
    </row>
    <row r="16" spans="1:2" ht="12.75">
      <c r="A16" s="132" t="s">
        <v>111</v>
      </c>
      <c r="B16" s="132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workbookViewId="0" topLeftCell="A1">
      <selection activeCell="AB69" sqref="AB69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33" customHeight="1">
      <c r="A1" s="938" t="s">
        <v>161</v>
      </c>
      <c r="B1" s="938"/>
      <c r="C1" s="938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371</v>
      </c>
      <c r="B3" s="177" t="s">
        <v>549</v>
      </c>
      <c r="C3" s="178" t="s">
        <v>699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373</v>
      </c>
      <c r="B5" s="353" t="s">
        <v>411</v>
      </c>
      <c r="C5" s="350">
        <v>156100000</v>
      </c>
    </row>
    <row r="6" spans="1:3" ht="24.75">
      <c r="A6" s="183" t="s">
        <v>374</v>
      </c>
      <c r="B6" s="379" t="s">
        <v>607</v>
      </c>
      <c r="C6" s="351"/>
    </row>
    <row r="7" spans="1:3" ht="15">
      <c r="A7" s="183" t="s">
        <v>375</v>
      </c>
      <c r="B7" s="380" t="s">
        <v>158</v>
      </c>
      <c r="C7" s="351"/>
    </row>
    <row r="8" spans="1:3" ht="24.75">
      <c r="A8" s="183" t="s">
        <v>376</v>
      </c>
      <c r="B8" s="380" t="s">
        <v>609</v>
      </c>
      <c r="C8" s="351"/>
    </row>
    <row r="9" spans="1:3" ht="15">
      <c r="A9" s="184" t="s">
        <v>377</v>
      </c>
      <c r="B9" s="380" t="s">
        <v>608</v>
      </c>
      <c r="C9" s="352">
        <v>500000</v>
      </c>
    </row>
    <row r="10" spans="1:3" ht="15.75" thickBot="1">
      <c r="A10" s="183" t="s">
        <v>378</v>
      </c>
      <c r="B10" s="381" t="s">
        <v>550</v>
      </c>
      <c r="C10" s="351"/>
    </row>
    <row r="11" spans="1:3" ht="15.75" thickBot="1">
      <c r="A11" s="947" t="s">
        <v>553</v>
      </c>
      <c r="B11" s="948"/>
      <c r="C11" s="185">
        <f>SUM(C5:C10)</f>
        <v>156600000</v>
      </c>
    </row>
    <row r="12" spans="1:3" ht="23.25" customHeight="1">
      <c r="A12" s="949" t="s">
        <v>582</v>
      </c>
      <c r="B12" s="949"/>
      <c r="C12" s="949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2/2020.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view="pageLayout" workbookViewId="0" topLeftCell="A1">
      <selection activeCell="H16" sqref="H16"/>
    </sheetView>
  </sheetViews>
  <sheetFormatPr defaultColWidth="9.00390625" defaultRowHeight="12.75"/>
  <cols>
    <col min="1" max="1" width="55.625" style="42" customWidth="1"/>
    <col min="2" max="2" width="15.625" style="41" customWidth="1"/>
    <col min="3" max="3" width="21.625" style="41" customWidth="1"/>
    <col min="4" max="4" width="16.50390625" style="41" customWidth="1"/>
    <col min="5" max="7" width="16.625" style="41" customWidth="1"/>
    <col min="8" max="8" width="25.375" style="41" customWidth="1"/>
    <col min="9" max="9" width="17.875" style="55" customWidth="1"/>
    <col min="10" max="11" width="12.875" style="41" customWidth="1"/>
    <col min="12" max="12" width="13.875" style="41" customWidth="1"/>
    <col min="13" max="16384" width="9.375" style="41" customWidth="1"/>
  </cols>
  <sheetData>
    <row r="1" spans="1:9" ht="25.5" customHeight="1">
      <c r="A1" s="950" t="s">
        <v>356</v>
      </c>
      <c r="B1" s="950"/>
      <c r="C1" s="950"/>
      <c r="D1" s="950"/>
      <c r="E1" s="950"/>
      <c r="F1" s="950"/>
      <c r="G1" s="950"/>
      <c r="H1" s="950"/>
      <c r="I1" s="950"/>
    </row>
    <row r="2" spans="1:9" ht="22.5" customHeight="1" thickBot="1">
      <c r="A2" s="192"/>
      <c r="B2" s="55"/>
      <c r="C2" s="55"/>
      <c r="D2" s="55"/>
      <c r="E2" s="55"/>
      <c r="F2" s="55"/>
      <c r="G2" s="55"/>
      <c r="H2" s="55"/>
      <c r="I2" s="50"/>
    </row>
    <row r="3" spans="1:9" s="44" customFormat="1" ht="44.25" customHeight="1" thickBot="1">
      <c r="A3" s="193" t="s">
        <v>421</v>
      </c>
      <c r="B3" s="194" t="s">
        <v>422</v>
      </c>
      <c r="C3" s="194" t="s">
        <v>423</v>
      </c>
      <c r="D3" s="194" t="s">
        <v>750</v>
      </c>
      <c r="E3" s="194" t="s">
        <v>699</v>
      </c>
      <c r="F3" s="194" t="s">
        <v>774</v>
      </c>
      <c r="G3" s="194" t="s">
        <v>782</v>
      </c>
      <c r="H3" s="553" t="s">
        <v>273</v>
      </c>
      <c r="I3" s="51" t="s">
        <v>751</v>
      </c>
    </row>
    <row r="4" spans="1:9" s="55" customFormat="1" ht="12" customHeight="1" thickBot="1">
      <c r="A4" s="655">
        <v>1</v>
      </c>
      <c r="B4" s="656">
        <v>2</v>
      </c>
      <c r="C4" s="656">
        <v>3</v>
      </c>
      <c r="D4" s="656">
        <v>4</v>
      </c>
      <c r="E4" s="656">
        <v>5</v>
      </c>
      <c r="F4" s="656">
        <v>6</v>
      </c>
      <c r="G4" s="656">
        <v>7</v>
      </c>
      <c r="H4" s="656">
        <v>8</v>
      </c>
      <c r="I4" s="657">
        <v>9</v>
      </c>
    </row>
    <row r="5" spans="1:9" s="55" customFormat="1" ht="12" customHeight="1">
      <c r="A5" s="771" t="s">
        <v>728</v>
      </c>
      <c r="B5" s="662"/>
      <c r="C5" s="682"/>
      <c r="D5" s="662"/>
      <c r="E5" s="662"/>
      <c r="F5" s="662"/>
      <c r="G5" s="662"/>
      <c r="H5" s="662">
        <v>20000000</v>
      </c>
      <c r="I5" s="677"/>
    </row>
    <row r="6" spans="1:9" s="55" customFormat="1" ht="12" customHeight="1">
      <c r="A6" s="861" t="s">
        <v>748</v>
      </c>
      <c r="B6" s="862"/>
      <c r="C6" s="863"/>
      <c r="D6" s="862"/>
      <c r="E6" s="862"/>
      <c r="F6" s="862"/>
      <c r="G6" s="862"/>
      <c r="H6" s="862">
        <v>21500000</v>
      </c>
      <c r="I6" s="860"/>
    </row>
    <row r="7" spans="1:9" s="55" customFormat="1" ht="12" customHeight="1">
      <c r="A7" s="861" t="s">
        <v>752</v>
      </c>
      <c r="B7" s="862">
        <v>41800000</v>
      </c>
      <c r="C7" s="863" t="s">
        <v>716</v>
      </c>
      <c r="D7" s="862"/>
      <c r="E7" s="862">
        <v>41800000</v>
      </c>
      <c r="F7" s="862">
        <v>41800000</v>
      </c>
      <c r="G7" s="862">
        <v>41800000</v>
      </c>
      <c r="H7" s="862">
        <v>38000000</v>
      </c>
      <c r="I7" s="860"/>
    </row>
    <row r="8" spans="1:9" s="55" customFormat="1" ht="12" customHeight="1">
      <c r="A8" s="771" t="s">
        <v>753</v>
      </c>
      <c r="B8" s="662"/>
      <c r="C8" s="682"/>
      <c r="D8" s="662"/>
      <c r="E8" s="662">
        <v>62398553</v>
      </c>
      <c r="F8" s="662">
        <v>132860353</v>
      </c>
      <c r="G8" s="662">
        <v>132860353</v>
      </c>
      <c r="H8" s="662">
        <v>79246162</v>
      </c>
      <c r="I8" s="663"/>
    </row>
    <row r="9" spans="1:9" ht="12.75">
      <c r="A9" s="771"/>
      <c r="B9" s="662"/>
      <c r="C9" s="682"/>
      <c r="D9" s="662"/>
      <c r="E9" s="662"/>
      <c r="F9" s="662"/>
      <c r="G9" s="662">
        <v>40000000</v>
      </c>
      <c r="H9" s="662"/>
      <c r="I9" s="663"/>
    </row>
    <row r="10" spans="1:9" ht="12.75">
      <c r="A10" s="771" t="s">
        <v>714</v>
      </c>
      <c r="B10" s="662"/>
      <c r="C10" s="682" t="s">
        <v>727</v>
      </c>
      <c r="D10" s="662"/>
      <c r="E10" s="662"/>
      <c r="F10" s="662"/>
      <c r="G10" s="662"/>
      <c r="H10" s="662">
        <v>5000000</v>
      </c>
      <c r="I10" s="660"/>
    </row>
    <row r="11" spans="1:9" ht="12.75">
      <c r="A11" s="771" t="s">
        <v>754</v>
      </c>
      <c r="B11" s="662"/>
      <c r="C11" s="682"/>
      <c r="D11" s="662"/>
      <c r="E11" s="662">
        <v>48004705</v>
      </c>
      <c r="F11" s="662">
        <v>48004705</v>
      </c>
      <c r="G11" s="662">
        <v>48004705</v>
      </c>
      <c r="H11" s="662"/>
      <c r="I11" s="663"/>
    </row>
    <row r="12" spans="1:9" ht="12.75">
      <c r="A12" s="771" t="s">
        <v>756</v>
      </c>
      <c r="B12" s="662"/>
      <c r="C12" s="682"/>
      <c r="D12" s="662"/>
      <c r="E12" s="662">
        <v>30000000</v>
      </c>
      <c r="F12" s="662">
        <v>30000000</v>
      </c>
      <c r="G12" s="662">
        <v>30000000</v>
      </c>
      <c r="H12" s="662"/>
      <c r="I12" s="663"/>
    </row>
    <row r="13" spans="1:9" ht="12.75">
      <c r="A13" s="771" t="s">
        <v>757</v>
      </c>
      <c r="B13" s="662"/>
      <c r="C13" s="682"/>
      <c r="D13" s="662"/>
      <c r="E13" s="662">
        <v>1350000</v>
      </c>
      <c r="F13" s="662">
        <v>1350000</v>
      </c>
      <c r="G13" s="662">
        <v>1350000</v>
      </c>
      <c r="H13" s="662"/>
      <c r="I13" s="663"/>
    </row>
    <row r="14" spans="1:9" ht="13.5" thickBot="1">
      <c r="A14" s="669" t="s">
        <v>755</v>
      </c>
      <c r="B14" s="678"/>
      <c r="C14" s="679"/>
      <c r="D14" s="678"/>
      <c r="E14" s="678">
        <v>100000000</v>
      </c>
      <c r="F14" s="678">
        <v>100000000</v>
      </c>
      <c r="G14" s="678">
        <v>100000000</v>
      </c>
      <c r="H14" s="678"/>
      <c r="I14" s="858"/>
    </row>
    <row r="15" spans="1:9" ht="13.5" thickBot="1">
      <c r="A15" s="867"/>
      <c r="B15" s="868"/>
      <c r="C15" s="869"/>
      <c r="D15" s="868"/>
      <c r="E15" s="868"/>
      <c r="F15" s="868"/>
      <c r="G15" s="868"/>
      <c r="H15" s="868"/>
      <c r="I15" s="870"/>
    </row>
    <row r="16" spans="1:9" ht="15.75" customHeight="1" thickBot="1">
      <c r="A16" s="850" t="s">
        <v>228</v>
      </c>
      <c r="B16" s="851">
        <f>B5+B6+B8+B7+B10</f>
        <v>41800000</v>
      </c>
      <c r="C16" s="851"/>
      <c r="D16" s="851"/>
      <c r="E16" s="851">
        <f>E5+E6+E8+E7+E10+E11+E12+E14+E13</f>
        <v>283553258</v>
      </c>
      <c r="F16" s="851">
        <f>F5+F6+F8+F7+F10+F11+F12+F14+F13</f>
        <v>354015058</v>
      </c>
      <c r="G16" s="851">
        <f>G5+G6+G8+G7+G10+G11+G12+G14+G13+G9</f>
        <v>394015058</v>
      </c>
      <c r="H16" s="851">
        <f>H5+H6+H8+H7+H10+H11+H12+H14+H13</f>
        <v>163746162</v>
      </c>
      <c r="I16" s="864">
        <f>I5+I6+I8</f>
        <v>0</v>
      </c>
    </row>
    <row r="17" spans="1:9" ht="15.75" customHeight="1">
      <c r="A17" s="668" t="s">
        <v>777</v>
      </c>
      <c r="B17" s="675"/>
      <c r="C17" s="676"/>
      <c r="D17" s="675"/>
      <c r="E17" s="675"/>
      <c r="F17" s="675">
        <v>430205</v>
      </c>
      <c r="G17" s="675">
        <v>430205</v>
      </c>
      <c r="H17" s="675"/>
      <c r="I17" s="677">
        <f aca="true" t="shared" si="0" ref="I17:I29">B17-D17-E17</f>
        <v>0</v>
      </c>
    </row>
    <row r="18" spans="1:9" ht="15.75" customHeight="1" thickBot="1">
      <c r="A18" s="847" t="s">
        <v>164</v>
      </c>
      <c r="B18" s="721"/>
      <c r="C18" s="848"/>
      <c r="D18" s="721"/>
      <c r="E18" s="721"/>
      <c r="F18" s="721">
        <v>8650469</v>
      </c>
      <c r="G18" s="721">
        <v>8650469</v>
      </c>
      <c r="H18" s="721"/>
      <c r="I18" s="729">
        <f>B18-D18-E18</f>
        <v>0</v>
      </c>
    </row>
    <row r="19" spans="1:9" ht="15.75" customHeight="1" thickBot="1">
      <c r="A19" s="672" t="s">
        <v>229</v>
      </c>
      <c r="B19" s="673"/>
      <c r="C19" s="680"/>
      <c r="D19" s="673"/>
      <c r="E19" s="673">
        <f>SUM(E17+E18)</f>
        <v>0</v>
      </c>
      <c r="F19" s="673">
        <f>F17+F18</f>
        <v>9080674</v>
      </c>
      <c r="G19" s="673">
        <f>G17+G18</f>
        <v>9080674</v>
      </c>
      <c r="H19" s="673"/>
      <c r="I19" s="674"/>
    </row>
    <row r="20" spans="1:9" ht="15.75" customHeight="1">
      <c r="A20" s="666"/>
      <c r="B20" s="670"/>
      <c r="C20" s="681"/>
      <c r="D20" s="670"/>
      <c r="E20" s="670"/>
      <c r="F20" s="670"/>
      <c r="G20" s="670"/>
      <c r="H20" s="670"/>
      <c r="I20" s="671">
        <f t="shared" si="0"/>
        <v>0</v>
      </c>
    </row>
    <row r="21" spans="1:9" ht="15.75" customHeight="1">
      <c r="A21" s="658"/>
      <c r="B21" s="659"/>
      <c r="C21" s="667"/>
      <c r="D21" s="659"/>
      <c r="E21" s="659"/>
      <c r="F21" s="659"/>
      <c r="G21" s="659"/>
      <c r="H21" s="659"/>
      <c r="I21" s="660">
        <f t="shared" si="0"/>
        <v>0</v>
      </c>
    </row>
    <row r="22" spans="1:9" ht="15.75" customHeight="1">
      <c r="A22" s="658"/>
      <c r="B22" s="659"/>
      <c r="C22" s="667"/>
      <c r="D22" s="659"/>
      <c r="E22" s="659"/>
      <c r="F22" s="659"/>
      <c r="G22" s="659"/>
      <c r="H22" s="659"/>
      <c r="I22" s="660">
        <f t="shared" si="0"/>
        <v>0</v>
      </c>
    </row>
    <row r="23" spans="1:9" ht="15.75" customHeight="1">
      <c r="A23" s="658"/>
      <c r="B23" s="659"/>
      <c r="C23" s="667"/>
      <c r="D23" s="659"/>
      <c r="E23" s="659"/>
      <c r="F23" s="659"/>
      <c r="G23" s="659"/>
      <c r="H23" s="659"/>
      <c r="I23" s="660">
        <f t="shared" si="0"/>
        <v>0</v>
      </c>
    </row>
    <row r="24" spans="1:9" ht="15.75" customHeight="1">
      <c r="A24" s="658"/>
      <c r="B24" s="659"/>
      <c r="C24" s="667"/>
      <c r="D24" s="659"/>
      <c r="E24" s="659"/>
      <c r="F24" s="659"/>
      <c r="G24" s="659"/>
      <c r="H24" s="659"/>
      <c r="I24" s="660">
        <f t="shared" si="0"/>
        <v>0</v>
      </c>
    </row>
    <row r="25" spans="1:9" ht="15.75" customHeight="1">
      <c r="A25" s="658"/>
      <c r="B25" s="659"/>
      <c r="C25" s="667"/>
      <c r="D25" s="659"/>
      <c r="E25" s="659"/>
      <c r="F25" s="659"/>
      <c r="G25" s="659"/>
      <c r="H25" s="659"/>
      <c r="I25" s="660">
        <f t="shared" si="0"/>
        <v>0</v>
      </c>
    </row>
    <row r="26" spans="1:9" ht="15.75" customHeight="1">
      <c r="A26" s="658"/>
      <c r="B26" s="659"/>
      <c r="C26" s="667"/>
      <c r="D26" s="659"/>
      <c r="E26" s="659"/>
      <c r="F26" s="659"/>
      <c r="G26" s="659"/>
      <c r="H26" s="659"/>
      <c r="I26" s="660">
        <f t="shared" si="0"/>
        <v>0</v>
      </c>
    </row>
    <row r="27" spans="1:9" ht="15.75" customHeight="1">
      <c r="A27" s="658"/>
      <c r="B27" s="659"/>
      <c r="C27" s="667"/>
      <c r="D27" s="659"/>
      <c r="E27" s="659"/>
      <c r="F27" s="659"/>
      <c r="G27" s="659"/>
      <c r="H27" s="659"/>
      <c r="I27" s="660">
        <f t="shared" si="0"/>
        <v>0</v>
      </c>
    </row>
    <row r="28" spans="1:9" ht="15.75" customHeight="1">
      <c r="A28" s="658"/>
      <c r="B28" s="659"/>
      <c r="C28" s="667"/>
      <c r="D28" s="659"/>
      <c r="E28" s="659"/>
      <c r="F28" s="659"/>
      <c r="G28" s="659"/>
      <c r="H28" s="659"/>
      <c r="I28" s="660">
        <f t="shared" si="0"/>
        <v>0</v>
      </c>
    </row>
    <row r="29" spans="1:9" ht="15.75" customHeight="1" thickBot="1">
      <c r="A29" s="661"/>
      <c r="B29" s="662"/>
      <c r="C29" s="682"/>
      <c r="D29" s="662"/>
      <c r="E29" s="662"/>
      <c r="F29" s="662"/>
      <c r="G29" s="662"/>
      <c r="H29" s="678"/>
      <c r="I29" s="663">
        <f t="shared" si="0"/>
        <v>0</v>
      </c>
    </row>
    <row r="30" spans="1:9" s="57" customFormat="1" ht="18" customHeight="1" thickBot="1">
      <c r="A30" s="664" t="s">
        <v>420</v>
      </c>
      <c r="B30" s="665">
        <f aca="true" t="shared" si="1" ref="B30:I30">B16+B19</f>
        <v>41800000</v>
      </c>
      <c r="C30" s="665">
        <f t="shared" si="1"/>
        <v>0</v>
      </c>
      <c r="D30" s="665">
        <f t="shared" si="1"/>
        <v>0</v>
      </c>
      <c r="E30" s="665">
        <f t="shared" si="1"/>
        <v>283553258</v>
      </c>
      <c r="F30" s="665">
        <f>F16+F19</f>
        <v>363095732</v>
      </c>
      <c r="G30" s="665">
        <f>G16+G19</f>
        <v>403095732</v>
      </c>
      <c r="H30" s="665">
        <f>H16+H19</f>
        <v>163746162</v>
      </c>
      <c r="I30" s="865">
        <f t="shared" si="1"/>
        <v>0</v>
      </c>
    </row>
    <row r="31" ht="13.5" thickBot="1"/>
    <row r="32" ht="15.75">
      <c r="A32" s="915" t="s">
        <v>793</v>
      </c>
    </row>
  </sheetData>
  <sheetProtection/>
  <mergeCells count="1">
    <mergeCell ref="A1:I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7" r:id="rId1"/>
  <headerFooter alignWithMargins="0">
    <oddHeader>&amp;R&amp;"Times New Roman CE,Félkövér dőlt"&amp;11 6. melléklet az 2/2020.(I.28.)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 topLeftCell="A1">
      <selection activeCell="A2" sqref="A2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33" customHeight="1">
      <c r="A1" s="938" t="s">
        <v>768</v>
      </c>
      <c r="B1" s="938"/>
      <c r="C1" s="938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371</v>
      </c>
      <c r="B3" s="177" t="s">
        <v>554</v>
      </c>
      <c r="C3" s="178" t="s">
        <v>580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373</v>
      </c>
      <c r="B5" s="189" t="s">
        <v>296</v>
      </c>
      <c r="C5" s="186"/>
    </row>
    <row r="6" spans="1:3" ht="15">
      <c r="A6" s="183" t="s">
        <v>374</v>
      </c>
      <c r="B6" s="190"/>
      <c r="C6" s="187"/>
    </row>
    <row r="7" spans="1:3" ht="15.75" thickBot="1">
      <c r="A7" s="184" t="s">
        <v>375</v>
      </c>
      <c r="B7" s="191"/>
      <c r="C7" s="188"/>
    </row>
    <row r="8" spans="1:3" s="451" customFormat="1" ht="17.25" customHeight="1" thickBot="1">
      <c r="A8" s="452" t="s">
        <v>376</v>
      </c>
      <c r="B8" s="128" t="s">
        <v>555</v>
      </c>
      <c r="C8" s="18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2/2020. (I.28.)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"/>
  <sheetViews>
    <sheetView view="pageLayout" workbookViewId="0" topLeftCell="A1">
      <selection activeCell="C32" sqref="C32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8" width="16.50390625" style="41" bestFit="1" customWidth="1"/>
    <col min="9" max="9" width="18.875" style="41" customWidth="1"/>
    <col min="10" max="11" width="12.875" style="41" customWidth="1"/>
    <col min="12" max="12" width="13.875" style="41" customWidth="1"/>
    <col min="13" max="16384" width="9.375" style="41" customWidth="1"/>
  </cols>
  <sheetData>
    <row r="1" spans="1:9" ht="24.75" customHeight="1">
      <c r="A1" s="950" t="s">
        <v>357</v>
      </c>
      <c r="B1" s="950"/>
      <c r="C1" s="950"/>
      <c r="D1" s="950"/>
      <c r="E1" s="950"/>
      <c r="F1" s="950"/>
      <c r="G1" s="950"/>
      <c r="H1" s="950"/>
      <c r="I1" s="950"/>
    </row>
    <row r="2" spans="1:9" ht="23.25" customHeight="1" thickBot="1">
      <c r="A2" s="192"/>
      <c r="B2" s="55"/>
      <c r="C2" s="55"/>
      <c r="D2" s="55"/>
      <c r="E2" s="55"/>
      <c r="F2" s="55"/>
      <c r="G2" s="55"/>
      <c r="H2" s="55"/>
      <c r="I2" s="50"/>
    </row>
    <row r="3" spans="1:9" s="44" customFormat="1" ht="48.75" customHeight="1" thickBot="1">
      <c r="A3" s="193" t="s">
        <v>424</v>
      </c>
      <c r="B3" s="194" t="s">
        <v>422</v>
      </c>
      <c r="C3" s="194" t="s">
        <v>423</v>
      </c>
      <c r="D3" s="194" t="s">
        <v>750</v>
      </c>
      <c r="E3" s="194" t="s">
        <v>699</v>
      </c>
      <c r="F3" s="194" t="s">
        <v>778</v>
      </c>
      <c r="G3" s="194" t="s">
        <v>783</v>
      </c>
      <c r="H3" s="553" t="s">
        <v>273</v>
      </c>
      <c r="I3" s="51" t="s">
        <v>751</v>
      </c>
    </row>
    <row r="4" spans="1:9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54">
        <v>6</v>
      </c>
      <c r="G4" s="554">
        <v>7</v>
      </c>
      <c r="H4" s="554">
        <v>8</v>
      </c>
      <c r="I4" s="54">
        <v>9</v>
      </c>
    </row>
    <row r="5" spans="1:9" s="55" customFormat="1" ht="15" customHeight="1">
      <c r="A5" s="842"/>
      <c r="B5" s="773"/>
      <c r="C5" s="773"/>
      <c r="D5" s="773"/>
      <c r="E5" s="773"/>
      <c r="F5" s="844"/>
      <c r="G5" s="844"/>
      <c r="H5" s="844"/>
      <c r="I5" s="845"/>
    </row>
    <row r="6" spans="1:9" s="55" customFormat="1" ht="15" customHeight="1">
      <c r="A6" s="842"/>
      <c r="B6" s="831"/>
      <c r="C6" s="831"/>
      <c r="D6" s="831"/>
      <c r="E6" s="831"/>
      <c r="F6" s="831"/>
      <c r="G6" s="831">
        <v>8000000</v>
      </c>
      <c r="H6" s="831">
        <v>8000000</v>
      </c>
      <c r="I6" s="846"/>
    </row>
    <row r="7" spans="1:9" s="55" customFormat="1" ht="15" customHeight="1">
      <c r="A7" s="549" t="s">
        <v>749</v>
      </c>
      <c r="B7" s="831">
        <v>30000000</v>
      </c>
      <c r="C7" s="831"/>
      <c r="D7" s="831"/>
      <c r="E7" s="831">
        <v>30000000</v>
      </c>
      <c r="F7" s="831">
        <v>30000000</v>
      </c>
      <c r="G7" s="831">
        <v>40000000</v>
      </c>
      <c r="H7" s="831"/>
      <c r="I7" s="832"/>
    </row>
    <row r="8" spans="1:9" s="55" customFormat="1" ht="15" customHeight="1">
      <c r="A8" s="549"/>
      <c r="B8" s="773"/>
      <c r="C8" s="773"/>
      <c r="D8" s="773"/>
      <c r="E8" s="773"/>
      <c r="F8" s="773"/>
      <c r="G8" s="773">
        <v>2000000</v>
      </c>
      <c r="H8" s="773"/>
      <c r="I8" s="772"/>
    </row>
    <row r="9" spans="1:9" s="55" customFormat="1" ht="15" customHeight="1">
      <c r="A9" s="549"/>
      <c r="B9" s="831"/>
      <c r="C9" s="831"/>
      <c r="D9" s="831"/>
      <c r="E9" s="831"/>
      <c r="F9" s="831"/>
      <c r="G9" s="831">
        <v>2593365</v>
      </c>
      <c r="H9" s="831"/>
      <c r="I9" s="832"/>
    </row>
    <row r="10" spans="1:9" ht="15.75" customHeight="1" thickBot="1">
      <c r="A10" s="549"/>
      <c r="B10" s="775"/>
      <c r="C10" s="774"/>
      <c r="D10" s="775"/>
      <c r="E10" s="775"/>
      <c r="F10" s="775"/>
      <c r="G10" s="775"/>
      <c r="H10" s="833"/>
      <c r="I10" s="834"/>
    </row>
    <row r="11" spans="1:9" ht="15.75" customHeight="1" thickBot="1">
      <c r="A11" s="692" t="s">
        <v>228</v>
      </c>
      <c r="B11" s="776">
        <f>B5+B10+B6:C6</f>
        <v>0</v>
      </c>
      <c r="C11" s="776"/>
      <c r="D11" s="776">
        <f>D5:E5</f>
        <v>0</v>
      </c>
      <c r="E11" s="776">
        <f>30000000</f>
        <v>30000000</v>
      </c>
      <c r="F11" s="776">
        <f>30000000</f>
        <v>30000000</v>
      </c>
      <c r="G11" s="776">
        <f>G6+G7+G8+G9</f>
        <v>52593365</v>
      </c>
      <c r="H11" s="776">
        <f>H5+H10+H6:I6</f>
        <v>8000000</v>
      </c>
      <c r="I11" s="914">
        <f>I5+I10+I6:J6</f>
        <v>0</v>
      </c>
    </row>
    <row r="12" spans="1:9" ht="15.75" customHeight="1" thickBot="1">
      <c r="A12" s="694" t="s">
        <v>777</v>
      </c>
      <c r="B12" s="695"/>
      <c r="C12" s="696"/>
      <c r="D12" s="695"/>
      <c r="E12" s="695"/>
      <c r="F12" s="913">
        <v>8000000</v>
      </c>
      <c r="G12" s="913"/>
      <c r="H12" s="913"/>
      <c r="I12" s="693">
        <v>0</v>
      </c>
    </row>
    <row r="13" spans="1:9" ht="15.75" customHeight="1" thickBot="1">
      <c r="A13" s="692" t="s">
        <v>229</v>
      </c>
      <c r="B13" s="688"/>
      <c r="C13" s="689"/>
      <c r="D13" s="688"/>
      <c r="E13" s="691"/>
      <c r="F13" s="325">
        <v>8000000</v>
      </c>
      <c r="G13" s="325"/>
      <c r="H13" s="325"/>
      <c r="I13" s="690">
        <v>0</v>
      </c>
    </row>
    <row r="14" spans="1:9" ht="15.75" customHeight="1">
      <c r="A14" s="683"/>
      <c r="B14" s="684"/>
      <c r="C14" s="685"/>
      <c r="D14" s="684"/>
      <c r="E14" s="684"/>
      <c r="F14" s="686"/>
      <c r="G14" s="686"/>
      <c r="H14" s="686"/>
      <c r="I14" s="687">
        <f aca="true" t="shared" si="0" ref="I14:I24">B14-D14-E14</f>
        <v>0</v>
      </c>
    </row>
    <row r="15" spans="1:9" ht="15.75" customHeight="1">
      <c r="A15" s="548"/>
      <c r="B15" s="542"/>
      <c r="C15" s="543"/>
      <c r="D15" s="542"/>
      <c r="E15" s="542"/>
      <c r="F15" s="555"/>
      <c r="G15" s="555"/>
      <c r="H15" s="555"/>
      <c r="I15" s="544">
        <f t="shared" si="0"/>
        <v>0</v>
      </c>
    </row>
    <row r="16" spans="1:9" ht="15.75" customHeight="1">
      <c r="A16" s="548"/>
      <c r="B16" s="542"/>
      <c r="C16" s="543"/>
      <c r="D16" s="542"/>
      <c r="E16" s="542"/>
      <c r="F16" s="555"/>
      <c r="G16" s="555"/>
      <c r="H16" s="555"/>
      <c r="I16" s="544">
        <f t="shared" si="0"/>
        <v>0</v>
      </c>
    </row>
    <row r="17" spans="1:9" ht="15.75" customHeight="1">
      <c r="A17" s="548"/>
      <c r="B17" s="542"/>
      <c r="C17" s="543"/>
      <c r="D17" s="542"/>
      <c r="E17" s="542"/>
      <c r="F17" s="555"/>
      <c r="G17" s="555"/>
      <c r="H17" s="555"/>
      <c r="I17" s="544">
        <f t="shared" si="0"/>
        <v>0</v>
      </c>
    </row>
    <row r="18" spans="1:9" ht="15.75" customHeight="1">
      <c r="A18" s="548"/>
      <c r="B18" s="542"/>
      <c r="C18" s="543"/>
      <c r="D18" s="542"/>
      <c r="E18" s="542"/>
      <c r="F18" s="555"/>
      <c r="G18" s="555"/>
      <c r="H18" s="555"/>
      <c r="I18" s="544">
        <f t="shared" si="0"/>
        <v>0</v>
      </c>
    </row>
    <row r="19" spans="1:9" ht="15.75" customHeight="1">
      <c r="A19" s="548"/>
      <c r="B19" s="542"/>
      <c r="C19" s="543"/>
      <c r="D19" s="542"/>
      <c r="E19" s="542"/>
      <c r="F19" s="555"/>
      <c r="G19" s="555"/>
      <c r="H19" s="555"/>
      <c r="I19" s="544">
        <f t="shared" si="0"/>
        <v>0</v>
      </c>
    </row>
    <row r="20" spans="1:9" ht="15.75" customHeight="1">
      <c r="A20" s="548"/>
      <c r="B20" s="542"/>
      <c r="C20" s="543"/>
      <c r="D20" s="542"/>
      <c r="E20" s="542"/>
      <c r="F20" s="555"/>
      <c r="G20" s="555"/>
      <c r="H20" s="555"/>
      <c r="I20" s="544">
        <f t="shared" si="0"/>
        <v>0</v>
      </c>
    </row>
    <row r="21" spans="1:9" ht="15.75" customHeight="1">
      <c r="A21" s="548"/>
      <c r="B21" s="542"/>
      <c r="C21" s="543"/>
      <c r="D21" s="542"/>
      <c r="E21" s="542"/>
      <c r="F21" s="555"/>
      <c r="G21" s="555"/>
      <c r="H21" s="555"/>
      <c r="I21" s="544">
        <f t="shared" si="0"/>
        <v>0</v>
      </c>
    </row>
    <row r="22" spans="1:9" ht="15.75" customHeight="1">
      <c r="A22" s="548"/>
      <c r="B22" s="542"/>
      <c r="C22" s="543"/>
      <c r="D22" s="542"/>
      <c r="E22" s="542"/>
      <c r="F22" s="555"/>
      <c r="G22" s="555"/>
      <c r="H22" s="555"/>
      <c r="I22" s="544">
        <f t="shared" si="0"/>
        <v>0</v>
      </c>
    </row>
    <row r="23" spans="1:9" ht="15.75" customHeight="1">
      <c r="A23" s="548"/>
      <c r="B23" s="542"/>
      <c r="C23" s="543"/>
      <c r="D23" s="542"/>
      <c r="E23" s="542"/>
      <c r="F23" s="555"/>
      <c r="G23" s="555"/>
      <c r="H23" s="555"/>
      <c r="I23" s="544">
        <f t="shared" si="0"/>
        <v>0</v>
      </c>
    </row>
    <row r="24" spans="1:9" ht="15.75" customHeight="1" thickBot="1">
      <c r="A24" s="549"/>
      <c r="B24" s="550"/>
      <c r="C24" s="551"/>
      <c r="D24" s="550"/>
      <c r="E24" s="550"/>
      <c r="F24" s="556"/>
      <c r="G24" s="556"/>
      <c r="H24" s="556"/>
      <c r="I24" s="552">
        <f t="shared" si="0"/>
        <v>0</v>
      </c>
    </row>
    <row r="25" spans="1:9" s="57" customFormat="1" ht="18" customHeight="1" thickBot="1">
      <c r="A25" s="545" t="s">
        <v>420</v>
      </c>
      <c r="B25" s="546">
        <f aca="true" t="shared" si="1" ref="B25:I25">B11+B13</f>
        <v>0</v>
      </c>
      <c r="C25" s="546">
        <f t="shared" si="1"/>
        <v>0</v>
      </c>
      <c r="D25" s="546">
        <f t="shared" si="1"/>
        <v>0</v>
      </c>
      <c r="E25" s="546">
        <f t="shared" si="1"/>
        <v>30000000</v>
      </c>
      <c r="F25" s="546">
        <f t="shared" si="1"/>
        <v>38000000</v>
      </c>
      <c r="G25" s="546">
        <f t="shared" si="1"/>
        <v>52593365</v>
      </c>
      <c r="H25" s="546">
        <f t="shared" si="1"/>
        <v>8000000</v>
      </c>
      <c r="I25" s="547">
        <f t="shared" si="1"/>
        <v>0</v>
      </c>
    </row>
    <row r="26" ht="13.5" thickBot="1"/>
    <row r="27" ht="15.75">
      <c r="A27" s="915" t="s">
        <v>792</v>
      </c>
    </row>
  </sheetData>
  <sheetProtection/>
  <mergeCells count="1">
    <mergeCell ref="A1:I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2/2020. (I.28.)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BreakPreview" zoomScale="60" workbookViewId="0" topLeftCell="A1">
      <selection activeCell="B14" sqref="B14:D14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10"/>
      <c r="B1" s="210"/>
      <c r="C1" s="210"/>
      <c r="D1" s="210"/>
      <c r="E1" s="210"/>
    </row>
    <row r="2" spans="1:5" ht="15.75">
      <c r="A2" s="211" t="s">
        <v>492</v>
      </c>
      <c r="B2" s="951" t="s">
        <v>296</v>
      </c>
      <c r="C2" s="951"/>
      <c r="D2" s="951"/>
      <c r="E2" s="951"/>
    </row>
    <row r="3" spans="1:5" ht="14.25" thickBot="1">
      <c r="A3" s="210"/>
      <c r="B3" s="210"/>
      <c r="C3" s="210"/>
      <c r="D3" s="952"/>
      <c r="E3" s="952"/>
    </row>
    <row r="4" spans="1:5" ht="15" customHeight="1" thickBot="1">
      <c r="A4" s="212" t="s">
        <v>485</v>
      </c>
      <c r="B4" s="213" t="s">
        <v>716</v>
      </c>
      <c r="C4" s="213" t="s">
        <v>723</v>
      </c>
      <c r="D4" s="213" t="s">
        <v>760</v>
      </c>
      <c r="E4" s="214" t="s">
        <v>405</v>
      </c>
    </row>
    <row r="5" spans="1:5" ht="12.75">
      <c r="A5" s="215" t="s">
        <v>486</v>
      </c>
      <c r="B5" s="86"/>
      <c r="C5" s="86"/>
      <c r="D5" s="86"/>
      <c r="E5" s="216">
        <f aca="true" t="shared" si="0" ref="E5:E11">SUM(B5:D5)</f>
        <v>0</v>
      </c>
    </row>
    <row r="6" spans="1:5" ht="12.75">
      <c r="A6" s="217" t="s">
        <v>498</v>
      </c>
      <c r="B6" s="87"/>
      <c r="C6" s="87"/>
      <c r="D6" s="87"/>
      <c r="E6" s="218">
        <f t="shared" si="0"/>
        <v>0</v>
      </c>
    </row>
    <row r="7" spans="1:5" ht="12.75">
      <c r="A7" s="219" t="s">
        <v>487</v>
      </c>
      <c r="B7" s="88"/>
      <c r="C7" s="88"/>
      <c r="D7" s="88"/>
      <c r="E7" s="220">
        <f t="shared" si="0"/>
        <v>0</v>
      </c>
    </row>
    <row r="8" spans="1:5" ht="12.75">
      <c r="A8" s="219" t="s">
        <v>500</v>
      </c>
      <c r="B8" s="88"/>
      <c r="C8" s="88"/>
      <c r="D8" s="88"/>
      <c r="E8" s="220">
        <f t="shared" si="0"/>
        <v>0</v>
      </c>
    </row>
    <row r="9" spans="1:5" ht="12.75">
      <c r="A9" s="219" t="s">
        <v>488</v>
      </c>
      <c r="B9" s="88"/>
      <c r="C9" s="88"/>
      <c r="D9" s="88"/>
      <c r="E9" s="220">
        <f t="shared" si="0"/>
        <v>0</v>
      </c>
    </row>
    <row r="10" spans="1:5" ht="12.75">
      <c r="A10" s="219" t="s">
        <v>489</v>
      </c>
      <c r="B10" s="88"/>
      <c r="C10" s="88"/>
      <c r="D10" s="88"/>
      <c r="E10" s="220">
        <f t="shared" si="0"/>
        <v>0</v>
      </c>
    </row>
    <row r="11" spans="1:5" ht="13.5" thickBot="1">
      <c r="A11" s="89"/>
      <c r="B11" s="90"/>
      <c r="C11" s="90"/>
      <c r="D11" s="90"/>
      <c r="E11" s="220">
        <f t="shared" si="0"/>
        <v>0</v>
      </c>
    </row>
    <row r="12" spans="1:5" ht="13.5" thickBot="1">
      <c r="A12" s="221" t="s">
        <v>491</v>
      </c>
      <c r="B12" s="222">
        <f>B5+SUM(B7:B11)</f>
        <v>0</v>
      </c>
      <c r="C12" s="222">
        <f>C5+SUM(C7:C11)</f>
        <v>0</v>
      </c>
      <c r="D12" s="222">
        <f>D5+SUM(D7:D11)</f>
        <v>0</v>
      </c>
      <c r="E12" s="223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2" t="s">
        <v>490</v>
      </c>
      <c r="B14" s="213" t="s">
        <v>716</v>
      </c>
      <c r="C14" s="213" t="s">
        <v>723</v>
      </c>
      <c r="D14" s="213" t="s">
        <v>760</v>
      </c>
      <c r="E14" s="214" t="s">
        <v>405</v>
      </c>
    </row>
    <row r="15" spans="1:5" ht="12.75">
      <c r="A15" s="215" t="s">
        <v>494</v>
      </c>
      <c r="B15" s="86"/>
      <c r="C15" s="86"/>
      <c r="D15" s="86"/>
      <c r="E15" s="216">
        <f>SUM(B15:D15)</f>
        <v>0</v>
      </c>
    </row>
    <row r="16" spans="1:5" ht="12.75">
      <c r="A16" s="224" t="s">
        <v>495</v>
      </c>
      <c r="B16" s="88"/>
      <c r="C16" s="88"/>
      <c r="D16" s="88"/>
      <c r="E16" s="220">
        <f>SUM(B16:D16)</f>
        <v>0</v>
      </c>
    </row>
    <row r="17" spans="1:5" ht="12.75">
      <c r="A17" s="219" t="s">
        <v>496</v>
      </c>
      <c r="B17" s="88"/>
      <c r="C17" s="88"/>
      <c r="D17" s="88"/>
      <c r="E17" s="220">
        <f>SUM(B17:D17)</f>
        <v>0</v>
      </c>
    </row>
    <row r="18" spans="1:5" ht="13.5" thickBot="1">
      <c r="A18" s="219" t="s">
        <v>497</v>
      </c>
      <c r="B18" s="88"/>
      <c r="C18" s="88"/>
      <c r="D18" s="88"/>
      <c r="E18" s="220">
        <f>SUM(B18:D18)</f>
        <v>0</v>
      </c>
    </row>
    <row r="19" spans="1:5" ht="13.5" thickBot="1">
      <c r="A19" s="221" t="s">
        <v>406</v>
      </c>
      <c r="B19" s="222"/>
      <c r="C19" s="222">
        <f>SUM(C15:C18)</f>
        <v>0</v>
      </c>
      <c r="D19" s="222">
        <f>SUM(D15:D18)</f>
        <v>0</v>
      </c>
      <c r="E19" s="223">
        <f>SUM(E15:E18)</f>
        <v>0</v>
      </c>
    </row>
    <row r="20" spans="1:5" ht="12.75">
      <c r="A20" s="210"/>
      <c r="B20" s="210"/>
      <c r="C20" s="210"/>
      <c r="D20" s="210"/>
      <c r="E20" s="210"/>
    </row>
    <row r="21" spans="1:5" ht="12.75">
      <c r="A21" s="210"/>
      <c r="B21" s="210"/>
      <c r="C21" s="210"/>
      <c r="D21" s="210"/>
      <c r="E21" s="210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2/2020. (I.28.)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73">
      <selection activeCell="E76" sqref="E76"/>
    </sheetView>
  </sheetViews>
  <sheetFormatPr defaultColWidth="9.00390625" defaultRowHeight="12.75"/>
  <cols>
    <col min="1" max="1" width="19.50390625" style="385" customWidth="1"/>
    <col min="2" max="2" width="76.00390625" style="386" customWidth="1"/>
    <col min="3" max="5" width="25.00390625" style="387" customWidth="1"/>
    <col min="6" max="16384" width="9.375" style="3" customWidth="1"/>
  </cols>
  <sheetData>
    <row r="1" spans="1:5" s="2" customFormat="1" ht="16.5" customHeight="1" thickBot="1">
      <c r="A1" s="225"/>
      <c r="B1" s="227"/>
      <c r="C1" s="250"/>
      <c r="D1" s="250"/>
      <c r="E1" s="250" t="s">
        <v>734</v>
      </c>
    </row>
    <row r="2" spans="1:5" s="91" customFormat="1" ht="21" customHeight="1">
      <c r="A2" s="392" t="s">
        <v>418</v>
      </c>
      <c r="B2" s="354" t="s">
        <v>581</v>
      </c>
      <c r="C2" s="356"/>
      <c r="D2" s="356"/>
      <c r="E2" s="356" t="s">
        <v>407</v>
      </c>
    </row>
    <row r="3" spans="1:5" s="91" customFormat="1" ht="16.5" thickBot="1">
      <c r="A3" s="228" t="s">
        <v>556</v>
      </c>
      <c r="B3" s="355" t="s">
        <v>118</v>
      </c>
      <c r="C3" s="357"/>
      <c r="D3" s="357"/>
      <c r="E3" s="357"/>
    </row>
    <row r="4" spans="1:5" s="92" customFormat="1" ht="15.75" customHeight="1" thickBot="1">
      <c r="A4" s="229"/>
      <c r="B4" s="229"/>
      <c r="C4" s="230"/>
      <c r="D4" s="230"/>
      <c r="E4" s="230"/>
    </row>
    <row r="5" spans="1:5" ht="13.5" thickBot="1">
      <c r="A5" s="393" t="s">
        <v>558</v>
      </c>
      <c r="B5" s="231" t="s">
        <v>408</v>
      </c>
      <c r="C5" s="358" t="s">
        <v>409</v>
      </c>
      <c r="D5" s="358" t="s">
        <v>409</v>
      </c>
      <c r="E5" s="358" t="s">
        <v>409</v>
      </c>
    </row>
    <row r="6" spans="1:5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</row>
    <row r="7" spans="1:5" s="58" customFormat="1" ht="15.75" customHeight="1" thickBot="1">
      <c r="A7" s="233"/>
      <c r="B7" s="234" t="s">
        <v>410</v>
      </c>
      <c r="C7" s="359"/>
      <c r="D7" s="359"/>
      <c r="E7" s="359"/>
    </row>
    <row r="8" spans="1:5" s="58" customFormat="1" ht="12" customHeight="1" thickBot="1">
      <c r="A8" s="31" t="s">
        <v>373</v>
      </c>
      <c r="B8" s="21" t="s">
        <v>612</v>
      </c>
      <c r="C8" s="295">
        <f>C9+C10+C11+C12</f>
        <v>458627264</v>
      </c>
      <c r="D8" s="295">
        <f>D9+D10+D11+D12+D13</f>
        <v>465436156</v>
      </c>
      <c r="E8" s="295">
        <f>E9+E10+E11+E12+E13+E14</f>
        <v>493407717</v>
      </c>
    </row>
    <row r="9" spans="1:5" s="93" customFormat="1" ht="12" customHeight="1">
      <c r="A9" s="420" t="s">
        <v>456</v>
      </c>
      <c r="B9" s="402" t="s">
        <v>613</v>
      </c>
      <c r="C9" s="298">
        <v>153024039</v>
      </c>
      <c r="D9" s="298">
        <v>153024039</v>
      </c>
      <c r="E9" s="298">
        <v>153024039</v>
      </c>
    </row>
    <row r="10" spans="1:5" s="94" customFormat="1" ht="12" customHeight="1">
      <c r="A10" s="421" t="s">
        <v>457</v>
      </c>
      <c r="B10" s="403" t="s">
        <v>614</v>
      </c>
      <c r="C10" s="298">
        <v>132869450</v>
      </c>
      <c r="D10" s="298">
        <v>132869450</v>
      </c>
      <c r="E10" s="298">
        <v>132869450</v>
      </c>
    </row>
    <row r="11" spans="1:5" s="94" customFormat="1" ht="12" customHeight="1">
      <c r="A11" s="421" t="s">
        <v>458</v>
      </c>
      <c r="B11" s="403" t="s">
        <v>615</v>
      </c>
      <c r="C11" s="298">
        <v>165889554</v>
      </c>
      <c r="D11" s="298">
        <v>165889554</v>
      </c>
      <c r="E11" s="298">
        <v>165889554</v>
      </c>
    </row>
    <row r="12" spans="1:5" s="94" customFormat="1" ht="12" customHeight="1">
      <c r="A12" s="421" t="s">
        <v>459</v>
      </c>
      <c r="B12" s="403" t="s">
        <v>616</v>
      </c>
      <c r="C12" s="298">
        <v>6844221</v>
      </c>
      <c r="D12" s="298">
        <f>6844221+606000</f>
        <v>7450221</v>
      </c>
      <c r="E12" s="298">
        <f>6844221+606000</f>
        <v>7450221</v>
      </c>
    </row>
    <row r="13" spans="1:5" s="94" customFormat="1" ht="12" customHeight="1">
      <c r="A13" s="421" t="s">
        <v>501</v>
      </c>
      <c r="B13" s="403" t="s">
        <v>617</v>
      </c>
      <c r="C13" s="298"/>
      <c r="D13" s="298">
        <v>6202892</v>
      </c>
      <c r="E13" s="298">
        <v>11517203</v>
      </c>
    </row>
    <row r="14" spans="1:5" s="93" customFormat="1" ht="12" customHeight="1" thickBot="1">
      <c r="A14" s="422" t="s">
        <v>460</v>
      </c>
      <c r="B14" s="404" t="s">
        <v>618</v>
      </c>
      <c r="C14" s="723"/>
      <c r="D14" s="723"/>
      <c r="E14" s="723">
        <v>22657250</v>
      </c>
    </row>
    <row r="15" spans="1:5" s="93" customFormat="1" ht="12" customHeight="1" thickBot="1">
      <c r="A15" s="31" t="s">
        <v>374</v>
      </c>
      <c r="B15" s="290" t="s">
        <v>619</v>
      </c>
      <c r="C15" s="835">
        <f>C18+C20</f>
        <v>17667829</v>
      </c>
      <c r="D15" s="835">
        <f>D18+D20+D19</f>
        <v>21741594</v>
      </c>
      <c r="E15" s="835">
        <f>E18+E20+E19</f>
        <v>24428335</v>
      </c>
    </row>
    <row r="16" spans="1:5" s="93" customFormat="1" ht="12" customHeight="1">
      <c r="A16" s="420" t="s">
        <v>462</v>
      </c>
      <c r="B16" s="402" t="s">
        <v>620</v>
      </c>
      <c r="C16" s="298">
        <f>'9.1. melléklet'!C19</f>
        <v>0</v>
      </c>
      <c r="D16" s="298"/>
      <c r="E16" s="298"/>
    </row>
    <row r="17" spans="1:5" s="93" customFormat="1" ht="12" customHeight="1">
      <c r="A17" s="421" t="s">
        <v>463</v>
      </c>
      <c r="B17" s="403" t="s">
        <v>621</v>
      </c>
      <c r="C17" s="298"/>
      <c r="D17" s="298"/>
      <c r="E17" s="298"/>
    </row>
    <row r="18" spans="1:5" s="93" customFormat="1" ht="12" customHeight="1">
      <c r="A18" s="421" t="s">
        <v>464</v>
      </c>
      <c r="B18" s="403" t="s">
        <v>209</v>
      </c>
      <c r="C18" s="298">
        <v>14256000</v>
      </c>
      <c r="D18" s="298">
        <v>14256000</v>
      </c>
      <c r="E18" s="298">
        <v>15431000</v>
      </c>
    </row>
    <row r="19" spans="1:5" s="93" customFormat="1" ht="12" customHeight="1">
      <c r="A19" s="421" t="s">
        <v>465</v>
      </c>
      <c r="B19" s="722" t="s">
        <v>776</v>
      </c>
      <c r="C19" s="298"/>
      <c r="D19" s="298">
        <v>1472806</v>
      </c>
      <c r="E19" s="298">
        <v>2984547</v>
      </c>
    </row>
    <row r="20" spans="1:5" s="93" customFormat="1" ht="12" customHeight="1">
      <c r="A20" s="421" t="s">
        <v>466</v>
      </c>
      <c r="B20" s="722" t="s">
        <v>746</v>
      </c>
      <c r="C20" s="298">
        <v>3411829</v>
      </c>
      <c r="D20" s="298">
        <f>3411829+2600959</f>
        <v>6012788</v>
      </c>
      <c r="E20" s="298">
        <v>6012788</v>
      </c>
    </row>
    <row r="21" spans="1:5" s="94" customFormat="1" ht="12" customHeight="1" thickBot="1">
      <c r="A21" s="422" t="s">
        <v>475</v>
      </c>
      <c r="B21" s="404" t="s">
        <v>623</v>
      </c>
      <c r="C21" s="723">
        <f>'9.1. melléklet'!C24</f>
        <v>0</v>
      </c>
      <c r="D21" s="723">
        <f>'9.1. melléklet'!D24</f>
        <v>0</v>
      </c>
      <c r="E21" s="723">
        <f>'9.1. melléklet'!E24</f>
        <v>0</v>
      </c>
    </row>
    <row r="22" spans="1:5" s="94" customFormat="1" ht="12" customHeight="1" thickBot="1">
      <c r="A22" s="31" t="s">
        <v>375</v>
      </c>
      <c r="B22" s="21" t="s">
        <v>624</v>
      </c>
      <c r="C22" s="835">
        <f>C23+C26+C27</f>
        <v>179746162</v>
      </c>
      <c r="D22" s="835">
        <f>D23+D26+D27</f>
        <v>258207962</v>
      </c>
      <c r="E22" s="835">
        <f>E23+E26+E27</f>
        <v>258207962</v>
      </c>
    </row>
    <row r="23" spans="1:5" s="94" customFormat="1" ht="12" customHeight="1">
      <c r="A23" s="420" t="s">
        <v>445</v>
      </c>
      <c r="B23" s="402" t="s">
        <v>625</v>
      </c>
      <c r="C23" s="298"/>
      <c r="D23" s="298"/>
      <c r="E23" s="298"/>
    </row>
    <row r="24" spans="1:5" s="93" customFormat="1" ht="15">
      <c r="A24" s="421" t="s">
        <v>446</v>
      </c>
      <c r="B24" s="403" t="s">
        <v>626</v>
      </c>
      <c r="C24" s="298">
        <f>'9.1. melléklet'!C27</f>
        <v>0</v>
      </c>
      <c r="D24" s="298">
        <f>'9.1. melléklet'!D27</f>
        <v>0</v>
      </c>
      <c r="E24" s="298">
        <f>'9.1. melléklet'!E27</f>
        <v>0</v>
      </c>
    </row>
    <row r="25" spans="1:5" s="94" customFormat="1" ht="15">
      <c r="A25" s="421" t="s">
        <v>447</v>
      </c>
      <c r="B25" s="403" t="s">
        <v>149</v>
      </c>
      <c r="C25" s="298"/>
      <c r="D25" s="298"/>
      <c r="E25" s="298"/>
    </row>
    <row r="26" spans="1:5" s="94" customFormat="1" ht="22.5">
      <c r="A26" s="421" t="s">
        <v>448</v>
      </c>
      <c r="B26" s="722" t="s">
        <v>747</v>
      </c>
      <c r="C26" s="298">
        <v>179746162</v>
      </c>
      <c r="D26" s="298">
        <v>258207962</v>
      </c>
      <c r="E26" s="298">
        <v>258207962</v>
      </c>
    </row>
    <row r="27" spans="1:5" s="94" customFormat="1" ht="12" customHeight="1">
      <c r="A27" s="421" t="s">
        <v>524</v>
      </c>
      <c r="B27" s="722" t="s">
        <v>713</v>
      </c>
      <c r="C27" s="298"/>
      <c r="D27" s="298"/>
      <c r="E27" s="298"/>
    </row>
    <row r="28" spans="1:5" s="94" customFormat="1" ht="12" customHeight="1" thickBot="1">
      <c r="A28" s="422" t="s">
        <v>525</v>
      </c>
      <c r="B28" s="404" t="s">
        <v>628</v>
      </c>
      <c r="C28" s="723"/>
      <c r="D28" s="723"/>
      <c r="E28" s="723"/>
    </row>
    <row r="29" spans="1:5" s="94" customFormat="1" ht="12" customHeight="1" thickBot="1">
      <c r="A29" s="31" t="s">
        <v>526</v>
      </c>
      <c r="B29" s="21" t="s">
        <v>629</v>
      </c>
      <c r="C29" s="835">
        <f>C30+C33+C34+C35+C36</f>
        <v>184000000</v>
      </c>
      <c r="D29" s="835">
        <f>D30+D33+D34+D35+D36</f>
        <v>158000000</v>
      </c>
      <c r="E29" s="835">
        <f>E30+E33+E34+E35+E36</f>
        <v>158000000</v>
      </c>
    </row>
    <row r="30" spans="1:5" s="94" customFormat="1" ht="12" customHeight="1">
      <c r="A30" s="420" t="s">
        <v>630</v>
      </c>
      <c r="B30" s="402" t="s">
        <v>636</v>
      </c>
      <c r="C30" s="298">
        <f>C32+C31</f>
        <v>156100000</v>
      </c>
      <c r="D30" s="298">
        <f>D32+D31</f>
        <v>156100000</v>
      </c>
      <c r="E30" s="298">
        <f>E32+E31</f>
        <v>156100000</v>
      </c>
    </row>
    <row r="31" spans="1:5" s="94" customFormat="1" ht="12" customHeight="1">
      <c r="A31" s="421" t="s">
        <v>631</v>
      </c>
      <c r="B31" s="620" t="s">
        <v>210</v>
      </c>
      <c r="C31" s="298">
        <v>6100000</v>
      </c>
      <c r="D31" s="298">
        <v>6100000</v>
      </c>
      <c r="E31" s="298">
        <v>6100000</v>
      </c>
    </row>
    <row r="32" spans="1:5" s="94" customFormat="1" ht="12" customHeight="1">
      <c r="A32" s="421" t="s">
        <v>632</v>
      </c>
      <c r="B32" s="620" t="s">
        <v>215</v>
      </c>
      <c r="C32" s="298">
        <v>150000000</v>
      </c>
      <c r="D32" s="298">
        <v>150000000</v>
      </c>
      <c r="E32" s="298">
        <v>150000000</v>
      </c>
    </row>
    <row r="33" spans="1:5" s="94" customFormat="1" ht="12" customHeight="1">
      <c r="A33" s="421" t="s">
        <v>633</v>
      </c>
      <c r="B33" s="403" t="s">
        <v>639</v>
      </c>
      <c r="C33" s="298">
        <v>26000000</v>
      </c>
      <c r="D33" s="298"/>
      <c r="E33" s="298"/>
    </row>
    <row r="34" spans="1:5" s="94" customFormat="1" ht="12" customHeight="1">
      <c r="A34" s="421" t="s">
        <v>634</v>
      </c>
      <c r="B34" s="403" t="s">
        <v>211</v>
      </c>
      <c r="C34" s="298">
        <v>1400000</v>
      </c>
      <c r="D34" s="298">
        <v>1400000</v>
      </c>
      <c r="E34" s="298">
        <v>1400000</v>
      </c>
    </row>
    <row r="35" spans="1:5" s="94" customFormat="1" ht="12" customHeight="1">
      <c r="A35" s="421" t="s">
        <v>635</v>
      </c>
      <c r="B35" s="404" t="s">
        <v>214</v>
      </c>
      <c r="C35" s="298"/>
      <c r="D35" s="298"/>
      <c r="E35" s="298"/>
    </row>
    <row r="36" spans="1:5" s="94" customFormat="1" ht="12" customHeight="1" thickBot="1">
      <c r="A36" s="421" t="s">
        <v>212</v>
      </c>
      <c r="B36" s="404" t="s">
        <v>213</v>
      </c>
      <c r="C36" s="298">
        <v>500000</v>
      </c>
      <c r="D36" s="298">
        <v>500000</v>
      </c>
      <c r="E36" s="298">
        <v>500000</v>
      </c>
    </row>
    <row r="37" spans="1:5" s="94" customFormat="1" ht="12" customHeight="1" thickBot="1">
      <c r="A37" s="31" t="s">
        <v>377</v>
      </c>
      <c r="B37" s="21" t="s">
        <v>642</v>
      </c>
      <c r="C37" s="295">
        <f>C39+C40+C41+C42+C43+C44+C45+C47</f>
        <v>21872000</v>
      </c>
      <c r="D37" s="295">
        <f>D39+D40+D41+D42+D43+D44+D45+D47</f>
        <v>21872000</v>
      </c>
      <c r="E37" s="295">
        <f>E39+E40+E41+E42+E43+E44+E45+E47</f>
        <v>37872000</v>
      </c>
    </row>
    <row r="38" spans="1:5" s="94" customFormat="1" ht="12" customHeight="1">
      <c r="A38" s="420" t="s">
        <v>449</v>
      </c>
      <c r="B38" s="402" t="s">
        <v>645</v>
      </c>
      <c r="C38" s="298"/>
      <c r="D38" s="298"/>
      <c r="E38" s="298"/>
    </row>
    <row r="39" spans="1:5" s="94" customFormat="1" ht="12" customHeight="1">
      <c r="A39" s="421" t="s">
        <v>450</v>
      </c>
      <c r="B39" s="403" t="s">
        <v>646</v>
      </c>
      <c r="C39" s="297">
        <v>1600000</v>
      </c>
      <c r="D39" s="297">
        <v>1600000</v>
      </c>
      <c r="E39" s="297">
        <v>17600000</v>
      </c>
    </row>
    <row r="40" spans="1:5" s="94" customFormat="1" ht="12" customHeight="1">
      <c r="A40" s="421" t="s">
        <v>451</v>
      </c>
      <c r="B40" s="403" t="s">
        <v>647</v>
      </c>
      <c r="C40" s="297">
        <v>400000</v>
      </c>
      <c r="D40" s="297">
        <v>400000</v>
      </c>
      <c r="E40" s="297">
        <v>400000</v>
      </c>
    </row>
    <row r="41" spans="1:5" s="94" customFormat="1" ht="12" customHeight="1">
      <c r="A41" s="421" t="s">
        <v>528</v>
      </c>
      <c r="B41" s="403" t="s">
        <v>648</v>
      </c>
      <c r="C41" s="297">
        <v>2200000</v>
      </c>
      <c r="D41" s="297">
        <v>2200000</v>
      </c>
      <c r="E41" s="297">
        <v>2200000</v>
      </c>
    </row>
    <row r="42" spans="1:5" s="94" customFormat="1" ht="12" customHeight="1">
      <c r="A42" s="421" t="s">
        <v>529</v>
      </c>
      <c r="B42" s="403" t="s">
        <v>649</v>
      </c>
      <c r="C42" s="297">
        <v>11010000</v>
      </c>
      <c r="D42" s="297">
        <v>11010000</v>
      </c>
      <c r="E42" s="297">
        <v>11010000</v>
      </c>
    </row>
    <row r="43" spans="1:5" s="94" customFormat="1" ht="12" customHeight="1">
      <c r="A43" s="421" t="s">
        <v>530</v>
      </c>
      <c r="B43" s="403" t="s">
        <v>650</v>
      </c>
      <c r="C43" s="297">
        <v>4862000</v>
      </c>
      <c r="D43" s="297">
        <v>4862000</v>
      </c>
      <c r="E43" s="297">
        <v>4862000</v>
      </c>
    </row>
    <row r="44" spans="1:5" s="94" customFormat="1" ht="12" customHeight="1">
      <c r="A44" s="421" t="s">
        <v>531</v>
      </c>
      <c r="B44" s="403" t="s">
        <v>651</v>
      </c>
      <c r="C44" s="297">
        <v>1500000</v>
      </c>
      <c r="D44" s="297">
        <v>1500000</v>
      </c>
      <c r="E44" s="297">
        <v>1500000</v>
      </c>
    </row>
    <row r="45" spans="1:5" s="94" customFormat="1" ht="12" customHeight="1">
      <c r="A45" s="421" t="s">
        <v>532</v>
      </c>
      <c r="B45" s="403" t="s">
        <v>652</v>
      </c>
      <c r="C45" s="297">
        <v>300000</v>
      </c>
      <c r="D45" s="297">
        <v>300000</v>
      </c>
      <c r="E45" s="297">
        <v>300000</v>
      </c>
    </row>
    <row r="46" spans="1:5" s="94" customFormat="1" ht="12" customHeight="1">
      <c r="A46" s="421" t="s">
        <v>643</v>
      </c>
      <c r="B46" s="403" t="s">
        <v>653</v>
      </c>
      <c r="C46" s="300"/>
      <c r="D46" s="300"/>
      <c r="E46" s="300"/>
    </row>
    <row r="47" spans="1:5" s="94" customFormat="1" ht="12" customHeight="1" thickBot="1">
      <c r="A47" s="422" t="s">
        <v>644</v>
      </c>
      <c r="B47" s="404" t="s">
        <v>654</v>
      </c>
      <c r="C47" s="391"/>
      <c r="D47" s="391"/>
      <c r="E47" s="391"/>
    </row>
    <row r="48" spans="1:5" s="94" customFormat="1" ht="12" customHeight="1" thickBot="1">
      <c r="A48" s="31" t="s">
        <v>378</v>
      </c>
      <c r="B48" s="21" t="s">
        <v>655</v>
      </c>
      <c r="C48" s="295">
        <f>SUM(C49:C53)</f>
        <v>0</v>
      </c>
      <c r="D48" s="295">
        <f>SUM(D49:D53)</f>
        <v>0</v>
      </c>
      <c r="E48" s="295">
        <f>SUM(E49:E53)</f>
        <v>0</v>
      </c>
    </row>
    <row r="49" spans="1:5" s="94" customFormat="1" ht="12" customHeight="1">
      <c r="A49" s="420" t="s">
        <v>452</v>
      </c>
      <c r="B49" s="402" t="s">
        <v>659</v>
      </c>
      <c r="C49" s="446"/>
      <c r="D49" s="446"/>
      <c r="E49" s="446"/>
    </row>
    <row r="50" spans="1:5" s="94" customFormat="1" ht="12" customHeight="1">
      <c r="A50" s="421" t="s">
        <v>453</v>
      </c>
      <c r="B50" s="403" t="s">
        <v>660</v>
      </c>
      <c r="C50" s="300"/>
      <c r="D50" s="300"/>
      <c r="E50" s="300"/>
    </row>
    <row r="51" spans="1:5" s="94" customFormat="1" ht="12" customHeight="1">
      <c r="A51" s="421" t="s">
        <v>656</v>
      </c>
      <c r="B51" s="403" t="s">
        <v>661</v>
      </c>
      <c r="C51" s="300"/>
      <c r="D51" s="300"/>
      <c r="E51" s="300"/>
    </row>
    <row r="52" spans="1:5" s="94" customFormat="1" ht="12" customHeight="1">
      <c r="A52" s="421" t="s">
        <v>657</v>
      </c>
      <c r="B52" s="403" t="s">
        <v>662</v>
      </c>
      <c r="C52" s="300"/>
      <c r="D52" s="300"/>
      <c r="E52" s="300"/>
    </row>
    <row r="53" spans="1:5" s="94" customFormat="1" ht="12" customHeight="1" thickBot="1">
      <c r="A53" s="422" t="s">
        <v>658</v>
      </c>
      <c r="B53" s="404" t="s">
        <v>663</v>
      </c>
      <c r="C53" s="300"/>
      <c r="D53" s="300"/>
      <c r="E53" s="300"/>
    </row>
    <row r="54" spans="1:5" s="94" customFormat="1" ht="12" customHeight="1" thickBot="1">
      <c r="A54" s="31" t="s">
        <v>533</v>
      </c>
      <c r="B54" s="21" t="s">
        <v>664</v>
      </c>
      <c r="C54" s="295">
        <f>SUM(C55:C57)</f>
        <v>0</v>
      </c>
      <c r="D54" s="295">
        <f>SUM(D55:D57)</f>
        <v>0</v>
      </c>
      <c r="E54" s="295">
        <f>SUM(E55:E57)</f>
        <v>0</v>
      </c>
    </row>
    <row r="55" spans="1:5" s="94" customFormat="1" ht="12" customHeight="1">
      <c r="A55" s="420" t="s">
        <v>454</v>
      </c>
      <c r="B55" s="402" t="s">
        <v>665</v>
      </c>
      <c r="C55" s="298"/>
      <c r="D55" s="298"/>
      <c r="E55" s="298"/>
    </row>
    <row r="56" spans="1:5" s="94" customFormat="1" ht="12" customHeight="1">
      <c r="A56" s="421" t="s">
        <v>455</v>
      </c>
      <c r="B56" s="403" t="s">
        <v>230</v>
      </c>
      <c r="C56" s="297"/>
      <c r="D56" s="297"/>
      <c r="E56" s="297"/>
    </row>
    <row r="57" spans="1:5" s="94" customFormat="1" ht="12" customHeight="1">
      <c r="A57" s="421" t="s">
        <v>668</v>
      </c>
      <c r="B57" s="403" t="s">
        <v>232</v>
      </c>
      <c r="C57" s="297"/>
      <c r="D57" s="297"/>
      <c r="E57" s="297"/>
    </row>
    <row r="58" spans="1:5" s="94" customFormat="1" ht="12" customHeight="1" thickBot="1">
      <c r="A58" s="422" t="s">
        <v>669</v>
      </c>
      <c r="B58" s="404" t="s">
        <v>667</v>
      </c>
      <c r="C58" s="299"/>
      <c r="D58" s="299"/>
      <c r="E58" s="299"/>
    </row>
    <row r="59" spans="1:5" s="94" customFormat="1" ht="12" customHeight="1" thickBot="1">
      <c r="A59" s="31" t="s">
        <v>380</v>
      </c>
      <c r="B59" s="290" t="s">
        <v>670</v>
      </c>
      <c r="C59" s="295">
        <f>SUM(C60:C62)</f>
        <v>0</v>
      </c>
      <c r="D59" s="295">
        <f>SUM(D60:D62)</f>
        <v>0</v>
      </c>
      <c r="E59" s="295">
        <f>SUM(E60:E62)</f>
        <v>0</v>
      </c>
    </row>
    <row r="60" spans="1:5" s="94" customFormat="1" ht="12" customHeight="1">
      <c r="A60" s="420" t="s">
        <v>534</v>
      </c>
      <c r="B60" s="402" t="s">
        <v>672</v>
      </c>
      <c r="C60" s="300"/>
      <c r="D60" s="300"/>
      <c r="E60" s="300"/>
    </row>
    <row r="61" spans="1:5" s="94" customFormat="1" ht="12" customHeight="1">
      <c r="A61" s="421" t="s">
        <v>535</v>
      </c>
      <c r="B61" s="403" t="s">
        <v>152</v>
      </c>
      <c r="C61" s="300"/>
      <c r="D61" s="300"/>
      <c r="E61" s="300"/>
    </row>
    <row r="62" spans="1:5" s="94" customFormat="1" ht="12" customHeight="1">
      <c r="A62" s="421" t="s">
        <v>587</v>
      </c>
      <c r="B62" s="403" t="s">
        <v>233</v>
      </c>
      <c r="C62" s="300"/>
      <c r="D62" s="300"/>
      <c r="E62" s="300"/>
    </row>
    <row r="63" spans="1:5" s="94" customFormat="1" ht="12" customHeight="1" thickBot="1">
      <c r="A63" s="422" t="s">
        <v>671</v>
      </c>
      <c r="B63" s="404" t="s">
        <v>674</v>
      </c>
      <c r="C63" s="300"/>
      <c r="D63" s="300"/>
      <c r="E63" s="300"/>
    </row>
    <row r="64" spans="1:5" s="94" customFormat="1" ht="12" customHeight="1" thickBot="1">
      <c r="A64" s="31" t="s">
        <v>381</v>
      </c>
      <c r="B64" s="21" t="s">
        <v>675</v>
      </c>
      <c r="C64" s="301">
        <f>C59+C54+C48+C37+C29+C22+C15+C8</f>
        <v>861913255</v>
      </c>
      <c r="D64" s="301">
        <f>D59+D54+D48+D37+D29+D22+D15+D8</f>
        <v>925257712</v>
      </c>
      <c r="E64" s="301">
        <f>E59+E54+E48+E37+E29+E22+E15+E8</f>
        <v>971916014</v>
      </c>
    </row>
    <row r="65" spans="1:5" s="94" customFormat="1" ht="12" customHeight="1" thickBot="1">
      <c r="A65" s="423" t="s">
        <v>113</v>
      </c>
      <c r="B65" s="290" t="s">
        <v>677</v>
      </c>
      <c r="C65" s="295">
        <f>SUM(C66:C68)</f>
        <v>0</v>
      </c>
      <c r="D65" s="295">
        <f>SUM(D66:D68)</f>
        <v>0</v>
      </c>
      <c r="E65" s="295">
        <f>SUM(E66:E68)</f>
        <v>0</v>
      </c>
    </row>
    <row r="66" spans="1:5" s="94" customFormat="1" ht="12" customHeight="1">
      <c r="A66" s="420" t="s">
        <v>12</v>
      </c>
      <c r="B66" s="402" t="s">
        <v>678</v>
      </c>
      <c r="C66" s="300"/>
      <c r="D66" s="300"/>
      <c r="E66" s="300"/>
    </row>
    <row r="67" spans="1:5" s="94" customFormat="1" ht="12" customHeight="1">
      <c r="A67" s="421" t="s">
        <v>21</v>
      </c>
      <c r="B67" s="403" t="s">
        <v>679</v>
      </c>
      <c r="C67" s="300"/>
      <c r="D67" s="300"/>
      <c r="E67" s="300"/>
    </row>
    <row r="68" spans="1:5" s="94" customFormat="1" ht="12" customHeight="1" thickBot="1">
      <c r="A68" s="422" t="s">
        <v>22</v>
      </c>
      <c r="B68" s="406" t="s">
        <v>680</v>
      </c>
      <c r="C68" s="300"/>
      <c r="D68" s="300"/>
      <c r="E68" s="300"/>
    </row>
    <row r="69" spans="1:5" s="94" customFormat="1" ht="12" customHeight="1" thickBot="1">
      <c r="A69" s="423" t="s">
        <v>681</v>
      </c>
      <c r="B69" s="290" t="s">
        <v>682</v>
      </c>
      <c r="C69" s="295">
        <f>SUM(C70:C73)</f>
        <v>0</v>
      </c>
      <c r="D69" s="295">
        <f>SUM(D70:D73)</f>
        <v>0</v>
      </c>
      <c r="E69" s="295">
        <f>SUM(E70:E73)</f>
        <v>0</v>
      </c>
    </row>
    <row r="70" spans="1:5" s="94" customFormat="1" ht="12" customHeight="1">
      <c r="A70" s="420" t="s">
        <v>502</v>
      </c>
      <c r="B70" s="402" t="s">
        <v>683</v>
      </c>
      <c r="C70" s="300"/>
      <c r="D70" s="300"/>
      <c r="E70" s="300"/>
    </row>
    <row r="71" spans="1:5" s="94" customFormat="1" ht="12" customHeight="1">
      <c r="A71" s="421" t="s">
        <v>503</v>
      </c>
      <c r="B71" s="403" t="s">
        <v>684</v>
      </c>
      <c r="C71" s="300"/>
      <c r="D71" s="300"/>
      <c r="E71" s="300"/>
    </row>
    <row r="72" spans="1:5" s="94" customFormat="1" ht="12" customHeight="1">
      <c r="A72" s="421" t="s">
        <v>13</v>
      </c>
      <c r="B72" s="403" t="s">
        <v>685</v>
      </c>
      <c r="C72" s="300"/>
      <c r="D72" s="300"/>
      <c r="E72" s="300"/>
    </row>
    <row r="73" spans="1:5" s="94" customFormat="1" ht="12" customHeight="1" thickBot="1">
      <c r="A73" s="422" t="s">
        <v>14</v>
      </c>
      <c r="B73" s="404" t="s">
        <v>686</v>
      </c>
      <c r="C73" s="300"/>
      <c r="D73" s="300"/>
      <c r="E73" s="300"/>
    </row>
    <row r="74" spans="1:5" s="94" customFormat="1" ht="12" customHeight="1" thickBot="1">
      <c r="A74" s="423" t="s">
        <v>687</v>
      </c>
      <c r="B74" s="290" t="s">
        <v>688</v>
      </c>
      <c r="C74" s="295">
        <f>C75</f>
        <v>514519000</v>
      </c>
      <c r="D74" s="295">
        <f>D75</f>
        <v>612710029</v>
      </c>
      <c r="E74" s="295">
        <f>E75</f>
        <v>612710029</v>
      </c>
    </row>
    <row r="75" spans="1:5" s="94" customFormat="1" ht="12" customHeight="1">
      <c r="A75" s="420" t="s">
        <v>15</v>
      </c>
      <c r="B75" s="402" t="s">
        <v>720</v>
      </c>
      <c r="C75" s="300">
        <v>514519000</v>
      </c>
      <c r="D75" s="300">
        <v>612710029</v>
      </c>
      <c r="E75" s="300">
        <v>612710029</v>
      </c>
    </row>
    <row r="76" spans="1:5" s="94" customFormat="1" ht="12" customHeight="1" thickBot="1">
      <c r="A76" s="422" t="s">
        <v>16</v>
      </c>
      <c r="B76" s="404" t="s">
        <v>690</v>
      </c>
      <c r="C76" s="300"/>
      <c r="D76" s="300"/>
      <c r="E76" s="300"/>
    </row>
    <row r="77" spans="1:5" s="93" customFormat="1" ht="12" customHeight="1" thickBot="1">
      <c r="A77" s="423" t="s">
        <v>691</v>
      </c>
      <c r="B77" s="290" t="s">
        <v>692</v>
      </c>
      <c r="C77" s="295">
        <f>SUM(C78:C80)</f>
        <v>0</v>
      </c>
      <c r="D77" s="295">
        <f>SUM(D78:D80)</f>
        <v>0</v>
      </c>
      <c r="E77" s="295">
        <f>SUM(E78:E80)</f>
        <v>0</v>
      </c>
    </row>
    <row r="78" spans="1:5" s="94" customFormat="1" ht="12" customHeight="1">
      <c r="A78" s="420" t="s">
        <v>17</v>
      </c>
      <c r="B78" s="402" t="s">
        <v>693</v>
      </c>
      <c r="C78" s="300"/>
      <c r="D78" s="300"/>
      <c r="E78" s="300"/>
    </row>
    <row r="79" spans="1:5" s="94" customFormat="1" ht="12" customHeight="1">
      <c r="A79" s="421" t="s">
        <v>18</v>
      </c>
      <c r="B79" s="403" t="s">
        <v>694</v>
      </c>
      <c r="C79" s="300"/>
      <c r="D79" s="300"/>
      <c r="E79" s="300"/>
    </row>
    <row r="80" spans="1:5" s="94" customFormat="1" ht="12" customHeight="1" thickBot="1">
      <c r="A80" s="422" t="s">
        <v>19</v>
      </c>
      <c r="B80" s="404" t="s">
        <v>695</v>
      </c>
      <c r="C80" s="300"/>
      <c r="D80" s="300"/>
      <c r="E80" s="300"/>
    </row>
    <row r="81" spans="1:5" s="94" customFormat="1" ht="12" customHeight="1" thickBot="1">
      <c r="A81" s="423" t="s">
        <v>696</v>
      </c>
      <c r="B81" s="290" t="s">
        <v>20</v>
      </c>
      <c r="C81" s="295">
        <f>SUM(C82:C85)</f>
        <v>0</v>
      </c>
      <c r="D81" s="295">
        <f>SUM(D82:D85)</f>
        <v>0</v>
      </c>
      <c r="E81" s="295">
        <f>SUM(E82:E85)</f>
        <v>0</v>
      </c>
    </row>
    <row r="82" spans="1:5" s="94" customFormat="1" ht="12" customHeight="1">
      <c r="A82" s="424" t="s">
        <v>697</v>
      </c>
      <c r="B82" s="402" t="s">
        <v>0</v>
      </c>
      <c r="C82" s="300"/>
      <c r="D82" s="300"/>
      <c r="E82" s="300"/>
    </row>
    <row r="83" spans="1:5" s="94" customFormat="1" ht="12" customHeight="1">
      <c r="A83" s="425" t="s">
        <v>1</v>
      </c>
      <c r="B83" s="403" t="s">
        <v>2</v>
      </c>
      <c r="C83" s="300"/>
      <c r="D83" s="300"/>
      <c r="E83" s="300"/>
    </row>
    <row r="84" spans="1:5" s="94" customFormat="1" ht="12" customHeight="1">
      <c r="A84" s="425" t="s">
        <v>3</v>
      </c>
      <c r="B84" s="403" t="s">
        <v>4</v>
      </c>
      <c r="C84" s="300"/>
      <c r="D84" s="300"/>
      <c r="E84" s="300"/>
    </row>
    <row r="85" spans="1:5" s="93" customFormat="1" ht="12" customHeight="1" thickBot="1">
      <c r="A85" s="426" t="s">
        <v>5</v>
      </c>
      <c r="B85" s="404" t="s">
        <v>6</v>
      </c>
      <c r="C85" s="300"/>
      <c r="D85" s="300"/>
      <c r="E85" s="300"/>
    </row>
    <row r="86" spans="1:5" s="93" customFormat="1" ht="12" customHeight="1" thickBot="1">
      <c r="A86" s="423" t="s">
        <v>7</v>
      </c>
      <c r="B86" s="290" t="s">
        <v>8</v>
      </c>
      <c r="C86" s="447"/>
      <c r="D86" s="447"/>
      <c r="E86" s="447"/>
    </row>
    <row r="87" spans="1:5" s="93" customFormat="1" ht="12" customHeight="1" thickBot="1">
      <c r="A87" s="423" t="s">
        <v>9</v>
      </c>
      <c r="B87" s="410" t="s">
        <v>10</v>
      </c>
      <c r="C87" s="301">
        <f>+C65+C69+C74+C77+C81+C86</f>
        <v>514519000</v>
      </c>
      <c r="D87" s="301">
        <f>+D65+D69+D74+D77+D81+D86</f>
        <v>612710029</v>
      </c>
      <c r="E87" s="301">
        <f>+E65+E69+E74+E77+E81+E86</f>
        <v>612710029</v>
      </c>
    </row>
    <row r="88" spans="1:5" s="93" customFormat="1" ht="12" customHeight="1" thickBot="1">
      <c r="A88" s="427" t="s">
        <v>23</v>
      </c>
      <c r="B88" s="412" t="s">
        <v>140</v>
      </c>
      <c r="C88" s="301">
        <f>+C64+C87</f>
        <v>1376432255</v>
      </c>
      <c r="D88" s="301">
        <f>+D64+D87</f>
        <v>1537967741</v>
      </c>
      <c r="E88" s="301">
        <f>+E64+E87</f>
        <v>1584626043</v>
      </c>
    </row>
    <row r="89" spans="1:5" s="94" customFormat="1" ht="15" customHeight="1">
      <c r="A89" s="239"/>
      <c r="B89" s="240"/>
      <c r="C89" s="859"/>
      <c r="D89" s="859"/>
      <c r="E89" s="859"/>
    </row>
    <row r="90" spans="1:5" ht="13.5" thickBot="1">
      <c r="A90" s="428"/>
      <c r="B90" s="242"/>
      <c r="C90" s="365"/>
      <c r="D90" s="365"/>
      <c r="E90" s="365"/>
    </row>
    <row r="91" spans="1:5" s="58" customFormat="1" ht="16.5" customHeight="1" thickBot="1">
      <c r="A91" s="243"/>
      <c r="B91" s="244" t="s">
        <v>412</v>
      </c>
      <c r="C91" s="366"/>
      <c r="D91" s="366"/>
      <c r="E91" s="366"/>
    </row>
    <row r="92" spans="1:5" s="95" customFormat="1" ht="12" customHeight="1" thickBot="1">
      <c r="A92" s="394" t="s">
        <v>373</v>
      </c>
      <c r="B92" s="30" t="s">
        <v>26</v>
      </c>
      <c r="C92" s="294">
        <f>SUM(C93:C97)</f>
        <v>402738041</v>
      </c>
      <c r="D92" s="294">
        <f>SUM(D93:D97)</f>
        <v>409753353</v>
      </c>
      <c r="E92" s="294">
        <f>SUM(E93:E97)</f>
        <v>419013699</v>
      </c>
    </row>
    <row r="93" spans="1:5" ht="12" customHeight="1">
      <c r="A93" s="429" t="s">
        <v>456</v>
      </c>
      <c r="B93" s="10" t="s">
        <v>403</v>
      </c>
      <c r="C93" s="296">
        <v>54372884</v>
      </c>
      <c r="D93" s="296">
        <f>54372884+1117473+1647970+100000+564790+246750</f>
        <v>58049867</v>
      </c>
      <c r="E93" s="296">
        <v>62095712</v>
      </c>
    </row>
    <row r="94" spans="1:5" ht="12" customHeight="1">
      <c r="A94" s="421" t="s">
        <v>457</v>
      </c>
      <c r="B94" s="8" t="s">
        <v>536</v>
      </c>
      <c r="C94" s="297">
        <v>9735722</v>
      </c>
      <c r="D94" s="297">
        <f>10237176+98838+43182</f>
        <v>10379196</v>
      </c>
      <c r="E94" s="297">
        <v>11053752</v>
      </c>
    </row>
    <row r="95" spans="1:5" ht="12" customHeight="1">
      <c r="A95" s="421" t="s">
        <v>458</v>
      </c>
      <c r="B95" s="8" t="s">
        <v>288</v>
      </c>
      <c r="C95" s="299">
        <v>175054667</v>
      </c>
      <c r="D95" s="299">
        <v>175054667</v>
      </c>
      <c r="E95" s="299">
        <v>175054667</v>
      </c>
    </row>
    <row r="96" spans="1:5" ht="12" customHeight="1">
      <c r="A96" s="421" t="s">
        <v>459</v>
      </c>
      <c r="B96" s="11" t="s">
        <v>537</v>
      </c>
      <c r="C96" s="299">
        <v>3500000</v>
      </c>
      <c r="D96" s="299">
        <v>3500000</v>
      </c>
      <c r="E96" s="299">
        <v>3500000</v>
      </c>
    </row>
    <row r="97" spans="1:5" ht="12" customHeight="1">
      <c r="A97" s="421" t="s">
        <v>470</v>
      </c>
      <c r="B97" s="19" t="s">
        <v>538</v>
      </c>
      <c r="C97" s="299">
        <f>C102+C98+C103+C107</f>
        <v>160074768</v>
      </c>
      <c r="D97" s="299">
        <f>D102+D98+D103+D107</f>
        <v>162769623</v>
      </c>
      <c r="E97" s="299">
        <v>167309568</v>
      </c>
    </row>
    <row r="98" spans="1:5" ht="12" customHeight="1">
      <c r="A98" s="421" t="s">
        <v>460</v>
      </c>
      <c r="B98" s="8" t="s">
        <v>27</v>
      </c>
      <c r="C98" s="299"/>
      <c r="D98" s="299"/>
      <c r="E98" s="299"/>
    </row>
    <row r="99" spans="1:5" ht="12" customHeight="1">
      <c r="A99" s="421" t="s">
        <v>461</v>
      </c>
      <c r="B99" s="138" t="s">
        <v>28</v>
      </c>
      <c r="C99" s="299"/>
      <c r="D99" s="299"/>
      <c r="E99" s="299"/>
    </row>
    <row r="100" spans="1:5" ht="12" customHeight="1">
      <c r="A100" s="421" t="s">
        <v>471</v>
      </c>
      <c r="B100" s="139" t="s">
        <v>29</v>
      </c>
      <c r="C100" s="299"/>
      <c r="D100" s="299"/>
      <c r="E100" s="299"/>
    </row>
    <row r="101" spans="1:5" ht="12" customHeight="1">
      <c r="A101" s="421" t="s">
        <v>472</v>
      </c>
      <c r="B101" s="139" t="s">
        <v>30</v>
      </c>
      <c r="C101" s="299"/>
      <c r="D101" s="299"/>
      <c r="E101" s="299"/>
    </row>
    <row r="102" spans="1:5" ht="12" customHeight="1">
      <c r="A102" s="421" t="s">
        <v>473</v>
      </c>
      <c r="B102" s="138" t="s">
        <v>289</v>
      </c>
      <c r="C102" s="299">
        <v>155874768</v>
      </c>
      <c r="D102" s="299">
        <v>158569623</v>
      </c>
      <c r="E102" s="299">
        <v>163109568</v>
      </c>
    </row>
    <row r="103" spans="1:5" ht="12" customHeight="1">
      <c r="A103" s="421" t="s">
        <v>474</v>
      </c>
      <c r="B103" s="138" t="s">
        <v>290</v>
      </c>
      <c r="C103" s="299">
        <v>1000000</v>
      </c>
      <c r="D103" s="299">
        <v>1000000</v>
      </c>
      <c r="E103" s="299">
        <v>1000000</v>
      </c>
    </row>
    <row r="104" spans="1:5" ht="12" customHeight="1">
      <c r="A104" s="421" t="s">
        <v>476</v>
      </c>
      <c r="B104" s="139" t="s">
        <v>33</v>
      </c>
      <c r="C104" s="299"/>
      <c r="D104" s="299"/>
      <c r="E104" s="299"/>
    </row>
    <row r="105" spans="1:5" ht="12.75">
      <c r="A105" s="430" t="s">
        <v>539</v>
      </c>
      <c r="B105" s="140" t="s">
        <v>34</v>
      </c>
      <c r="C105" s="299"/>
      <c r="D105" s="299"/>
      <c r="E105" s="299"/>
    </row>
    <row r="106" spans="1:5" ht="12.75">
      <c r="A106" s="421" t="s">
        <v>24</v>
      </c>
      <c r="B106" s="139" t="s">
        <v>258</v>
      </c>
      <c r="C106" s="299"/>
      <c r="D106" s="299"/>
      <c r="E106" s="299"/>
    </row>
    <row r="107" spans="1:5" ht="23.25" thickBot="1">
      <c r="A107" s="431" t="s">
        <v>25</v>
      </c>
      <c r="B107" s="654" t="s">
        <v>291</v>
      </c>
      <c r="C107" s="303">
        <v>3200000</v>
      </c>
      <c r="D107" s="303">
        <v>3200000</v>
      </c>
      <c r="E107" s="303">
        <v>3200000</v>
      </c>
    </row>
    <row r="108" spans="1:5" ht="12" customHeight="1" thickBot="1">
      <c r="A108" s="31" t="s">
        <v>374</v>
      </c>
      <c r="B108" s="29" t="s">
        <v>37</v>
      </c>
      <c r="C108" s="295">
        <f>C109+C111+C121+C115</f>
        <v>315953258</v>
      </c>
      <c r="D108" s="295">
        <f>D109+D111+D121+D115</f>
        <v>386415058</v>
      </c>
      <c r="E108" s="295">
        <f>E109+E111+E121+E115</f>
        <v>449008423</v>
      </c>
    </row>
    <row r="109" spans="1:5" ht="12" customHeight="1">
      <c r="A109" s="420" t="s">
        <v>462</v>
      </c>
      <c r="B109" s="8" t="s">
        <v>585</v>
      </c>
      <c r="C109" s="299">
        <v>283553258</v>
      </c>
      <c r="D109" s="299">
        <v>354015058</v>
      </c>
      <c r="E109" s="299">
        <v>394015058</v>
      </c>
    </row>
    <row r="110" spans="1:5" ht="12" customHeight="1">
      <c r="A110" s="420" t="s">
        <v>463</v>
      </c>
      <c r="B110" s="12" t="s">
        <v>41</v>
      </c>
      <c r="C110" s="299"/>
      <c r="D110" s="299"/>
      <c r="E110" s="299"/>
    </row>
    <row r="111" spans="1:5" ht="12" customHeight="1">
      <c r="A111" s="420" t="s">
        <v>464</v>
      </c>
      <c r="B111" s="12" t="s">
        <v>540</v>
      </c>
      <c r="C111" s="299">
        <v>30000000</v>
      </c>
      <c r="D111" s="299">
        <v>30000000</v>
      </c>
      <c r="E111" s="299">
        <v>52593365</v>
      </c>
    </row>
    <row r="112" spans="1:5" ht="12" customHeight="1">
      <c r="A112" s="420" t="s">
        <v>465</v>
      </c>
      <c r="B112" s="12" t="s">
        <v>42</v>
      </c>
      <c r="C112" s="299"/>
      <c r="D112" s="299"/>
      <c r="E112" s="299"/>
    </row>
    <row r="113" spans="1:5" ht="12" customHeight="1">
      <c r="A113" s="420" t="s">
        <v>466</v>
      </c>
      <c r="B113" s="292" t="s">
        <v>588</v>
      </c>
      <c r="C113" s="299"/>
      <c r="D113" s="299"/>
      <c r="E113" s="299"/>
    </row>
    <row r="114" spans="1:5" ht="12" customHeight="1">
      <c r="A114" s="420" t="s">
        <v>475</v>
      </c>
      <c r="B114" s="291" t="s">
        <v>153</v>
      </c>
      <c r="C114" s="843"/>
      <c r="D114" s="843"/>
      <c r="E114" s="843"/>
    </row>
    <row r="115" spans="1:5" ht="12" customHeight="1">
      <c r="A115" s="420" t="s">
        <v>477</v>
      </c>
      <c r="B115" s="398" t="s">
        <v>47</v>
      </c>
      <c r="C115" s="843">
        <v>2400000</v>
      </c>
      <c r="D115" s="843">
        <v>2400000</v>
      </c>
      <c r="E115" s="843">
        <v>2400000</v>
      </c>
    </row>
    <row r="116" spans="1:5" ht="12" customHeight="1">
      <c r="A116" s="420" t="s">
        <v>541</v>
      </c>
      <c r="B116" s="697" t="s">
        <v>278</v>
      </c>
      <c r="C116" s="843"/>
      <c r="D116" s="843"/>
      <c r="E116" s="843"/>
    </row>
    <row r="117" spans="1:5" ht="18.75" customHeight="1">
      <c r="A117" s="420" t="s">
        <v>542</v>
      </c>
      <c r="B117" s="777" t="s">
        <v>279</v>
      </c>
      <c r="C117" s="843"/>
      <c r="D117" s="843"/>
      <c r="E117" s="843"/>
    </row>
    <row r="118" spans="1:5" ht="12" customHeight="1">
      <c r="A118" s="420" t="s">
        <v>543</v>
      </c>
      <c r="B118" s="139" t="s">
        <v>45</v>
      </c>
      <c r="C118" s="843"/>
      <c r="D118" s="843"/>
      <c r="E118" s="843"/>
    </row>
    <row r="119" spans="1:5" ht="12" customHeight="1">
      <c r="A119" s="420" t="s">
        <v>38</v>
      </c>
      <c r="B119" s="139" t="s">
        <v>33</v>
      </c>
      <c r="C119" s="843"/>
      <c r="D119" s="843"/>
      <c r="E119" s="843"/>
    </row>
    <row r="120" spans="1:5" ht="12" customHeight="1">
      <c r="A120" s="420" t="s">
        <v>39</v>
      </c>
      <c r="B120" s="139" t="s">
        <v>44</v>
      </c>
      <c r="C120" s="843"/>
      <c r="D120" s="843"/>
      <c r="E120" s="843"/>
    </row>
    <row r="121" spans="1:5" ht="12" customHeight="1" thickBot="1">
      <c r="A121" s="430" t="s">
        <v>40</v>
      </c>
      <c r="B121" s="139" t="s">
        <v>43</v>
      </c>
      <c r="C121" s="849"/>
      <c r="D121" s="849"/>
      <c r="E121" s="849"/>
    </row>
    <row r="122" spans="1:5" ht="12" customHeight="1" thickBot="1">
      <c r="A122" s="31" t="s">
        <v>375</v>
      </c>
      <c r="B122" s="121" t="s">
        <v>48</v>
      </c>
      <c r="C122" s="295">
        <f>+C123+C124</f>
        <v>390427973</v>
      </c>
      <c r="D122" s="295">
        <f>+D123+D124</f>
        <v>461072050</v>
      </c>
      <c r="E122" s="295">
        <f>+E123+E124</f>
        <v>433721826</v>
      </c>
    </row>
    <row r="123" spans="1:5" ht="12" customHeight="1">
      <c r="A123" s="420" t="s">
        <v>445</v>
      </c>
      <c r="B123" s="9" t="s">
        <v>293</v>
      </c>
      <c r="C123" s="298">
        <v>100000000</v>
      </c>
      <c r="D123" s="298">
        <v>7861222</v>
      </c>
      <c r="E123" s="298">
        <v>23935532</v>
      </c>
    </row>
    <row r="124" spans="1:5" ht="12" customHeight="1" thickBot="1">
      <c r="A124" s="422" t="s">
        <v>446</v>
      </c>
      <c r="B124" s="12" t="s">
        <v>294</v>
      </c>
      <c r="C124" s="298">
        <v>290427973</v>
      </c>
      <c r="D124" s="298">
        <v>453210828</v>
      </c>
      <c r="E124" s="298">
        <v>409786294</v>
      </c>
    </row>
    <row r="125" spans="1:5" ht="12" customHeight="1" thickBot="1">
      <c r="A125" s="31" t="s">
        <v>376</v>
      </c>
      <c r="B125" s="121" t="s">
        <v>49</v>
      </c>
      <c r="C125" s="295">
        <f>+C92+C108+C122</f>
        <v>1109119272</v>
      </c>
      <c r="D125" s="295">
        <f>+D92+D108+D122</f>
        <v>1257240461</v>
      </c>
      <c r="E125" s="295">
        <f>+E92+E108+E122</f>
        <v>1301743948</v>
      </c>
    </row>
    <row r="126" spans="1:5" ht="12" customHeight="1" thickBot="1">
      <c r="A126" s="31" t="s">
        <v>377</v>
      </c>
      <c r="B126" s="121" t="s">
        <v>50</v>
      </c>
      <c r="C126" s="295">
        <f>+C127+C128+C129</f>
        <v>0</v>
      </c>
      <c r="D126" s="295">
        <f>+D127+D128+D129</f>
        <v>0</v>
      </c>
      <c r="E126" s="295">
        <f>+E127+E128+E129</f>
        <v>0</v>
      </c>
    </row>
    <row r="127" spans="1:5" s="95" customFormat="1" ht="12" customHeight="1">
      <c r="A127" s="420" t="s">
        <v>449</v>
      </c>
      <c r="B127" s="9" t="s">
        <v>51</v>
      </c>
      <c r="C127" s="268"/>
      <c r="D127" s="268"/>
      <c r="E127" s="268"/>
    </row>
    <row r="128" spans="1:5" ht="12" customHeight="1">
      <c r="A128" s="420" t="s">
        <v>450</v>
      </c>
      <c r="B128" s="9" t="s">
        <v>52</v>
      </c>
      <c r="C128" s="268"/>
      <c r="D128" s="268"/>
      <c r="E128" s="268"/>
    </row>
    <row r="129" spans="1:5" ht="12" customHeight="1" thickBot="1">
      <c r="A129" s="430" t="s">
        <v>451</v>
      </c>
      <c r="B129" s="7" t="s">
        <v>53</v>
      </c>
      <c r="C129" s="268"/>
      <c r="D129" s="268"/>
      <c r="E129" s="268"/>
    </row>
    <row r="130" spans="1:5" ht="12" customHeight="1" thickBot="1">
      <c r="A130" s="31" t="s">
        <v>378</v>
      </c>
      <c r="B130" s="121" t="s">
        <v>112</v>
      </c>
      <c r="C130" s="295">
        <f>+C131+C132+C133+C134</f>
        <v>0</v>
      </c>
      <c r="D130" s="295">
        <f>+D131+D132+D133+D134</f>
        <v>0</v>
      </c>
      <c r="E130" s="295">
        <f>+E131+E132+E133+E134</f>
        <v>0</v>
      </c>
    </row>
    <row r="131" spans="1:5" ht="12" customHeight="1">
      <c r="A131" s="420" t="s">
        <v>452</v>
      </c>
      <c r="B131" s="9" t="s">
        <v>54</v>
      </c>
      <c r="C131" s="268"/>
      <c r="D131" s="268"/>
      <c r="E131" s="268"/>
    </row>
    <row r="132" spans="1:5" ht="12" customHeight="1">
      <c r="A132" s="420" t="s">
        <v>453</v>
      </c>
      <c r="B132" s="9" t="s">
        <v>55</v>
      </c>
      <c r="C132" s="268"/>
      <c r="D132" s="268"/>
      <c r="E132" s="268"/>
    </row>
    <row r="133" spans="1:5" ht="12" customHeight="1">
      <c r="A133" s="420" t="s">
        <v>656</v>
      </c>
      <c r="B133" s="9" t="s">
        <v>56</v>
      </c>
      <c r="C133" s="268"/>
      <c r="D133" s="268"/>
      <c r="E133" s="268"/>
    </row>
    <row r="134" spans="1:5" s="95" customFormat="1" ht="12" customHeight="1" thickBot="1">
      <c r="A134" s="430" t="s">
        <v>657</v>
      </c>
      <c r="B134" s="7" t="s">
        <v>57</v>
      </c>
      <c r="C134" s="268"/>
      <c r="D134" s="268"/>
      <c r="E134" s="268"/>
    </row>
    <row r="135" spans="1:11" ht="12" customHeight="1" thickBot="1">
      <c r="A135" s="31" t="s">
        <v>379</v>
      </c>
      <c r="B135" s="121" t="s">
        <v>58</v>
      </c>
      <c r="C135" s="301">
        <f>+C136+C137+C138+C139</f>
        <v>267312983</v>
      </c>
      <c r="D135" s="301">
        <f>+D136+D137+D138+D139</f>
        <v>280727280</v>
      </c>
      <c r="E135" s="301">
        <f>+E136+E137+E138+E139</f>
        <v>282882095</v>
      </c>
      <c r="K135" s="251"/>
    </row>
    <row r="136" spans="1:5" ht="12.75">
      <c r="A136" s="420" t="s">
        <v>454</v>
      </c>
      <c r="B136" s="9" t="s">
        <v>59</v>
      </c>
      <c r="C136" s="268">
        <v>17589676</v>
      </c>
      <c r="D136" s="268">
        <v>17589676</v>
      </c>
      <c r="E136" s="268">
        <v>17589676</v>
      </c>
    </row>
    <row r="137" spans="1:5" ht="12" customHeight="1">
      <c r="A137" s="420" t="s">
        <v>455</v>
      </c>
      <c r="B137" s="9" t="s">
        <v>780</v>
      </c>
      <c r="C137" s="268"/>
      <c r="D137" s="268">
        <v>5272224</v>
      </c>
      <c r="E137" s="268">
        <v>5272224</v>
      </c>
    </row>
    <row r="138" spans="1:5" s="95" customFormat="1" ht="12" customHeight="1">
      <c r="A138" s="420" t="s">
        <v>668</v>
      </c>
      <c r="B138" s="9" t="s">
        <v>292</v>
      </c>
      <c r="C138" s="268">
        <v>249723307</v>
      </c>
      <c r="D138" s="268">
        <f>257841880+23500</f>
        <v>257865380</v>
      </c>
      <c r="E138" s="268">
        <v>260020195</v>
      </c>
    </row>
    <row r="139" spans="1:5" s="95" customFormat="1" ht="12" customHeight="1" thickBot="1">
      <c r="A139" s="430" t="s">
        <v>669</v>
      </c>
      <c r="B139" s="7" t="s">
        <v>61</v>
      </c>
      <c r="C139" s="268"/>
      <c r="D139" s="268"/>
      <c r="E139" s="268"/>
    </row>
    <row r="140" spans="1:5" s="95" customFormat="1" ht="12" customHeight="1" thickBot="1">
      <c r="A140" s="31" t="s">
        <v>380</v>
      </c>
      <c r="B140" s="121" t="s">
        <v>62</v>
      </c>
      <c r="C140" s="304">
        <f>+C141+C142+C143+C144</f>
        <v>0</v>
      </c>
      <c r="D140" s="304">
        <f>+D141+D142+D143+D144</f>
        <v>0</v>
      </c>
      <c r="E140" s="304">
        <f>+E141+E142+E143+E144</f>
        <v>0</v>
      </c>
    </row>
    <row r="141" spans="1:5" s="95" customFormat="1" ht="12" customHeight="1">
      <c r="A141" s="420" t="s">
        <v>534</v>
      </c>
      <c r="B141" s="9" t="s">
        <v>63</v>
      </c>
      <c r="C141" s="268"/>
      <c r="D141" s="268"/>
      <c r="E141" s="268"/>
    </row>
    <row r="142" spans="1:5" s="95" customFormat="1" ht="12" customHeight="1">
      <c r="A142" s="420" t="s">
        <v>535</v>
      </c>
      <c r="B142" s="9" t="s">
        <v>64</v>
      </c>
      <c r="C142" s="268"/>
      <c r="D142" s="268"/>
      <c r="E142" s="268"/>
    </row>
    <row r="143" spans="1:5" s="95" customFormat="1" ht="12" customHeight="1">
      <c r="A143" s="420" t="s">
        <v>587</v>
      </c>
      <c r="B143" s="9" t="s">
        <v>65</v>
      </c>
      <c r="C143" s="268"/>
      <c r="D143" s="268"/>
      <c r="E143" s="268"/>
    </row>
    <row r="144" spans="1:5" ht="12.75" customHeight="1" thickBot="1">
      <c r="A144" s="420" t="s">
        <v>671</v>
      </c>
      <c r="B144" s="9" t="s">
        <v>66</v>
      </c>
      <c r="C144" s="268"/>
      <c r="D144" s="268"/>
      <c r="E144" s="268"/>
    </row>
    <row r="145" spans="1:5" ht="12" customHeight="1" thickBot="1">
      <c r="A145" s="31" t="s">
        <v>381</v>
      </c>
      <c r="B145" s="121" t="s">
        <v>67</v>
      </c>
      <c r="C145" s="414">
        <f>+C126+C130+C135+C140</f>
        <v>267312983</v>
      </c>
      <c r="D145" s="414">
        <f>+D126+D130+D135+D140</f>
        <v>280727280</v>
      </c>
      <c r="E145" s="414">
        <f>+E126+E130+E135+E140</f>
        <v>282882095</v>
      </c>
    </row>
    <row r="146" spans="1:5" ht="15" customHeight="1" thickBot="1">
      <c r="A146" s="432" t="s">
        <v>382</v>
      </c>
      <c r="B146" s="375" t="s">
        <v>68</v>
      </c>
      <c r="C146" s="414">
        <f>+C125+C145</f>
        <v>1376432255</v>
      </c>
      <c r="D146" s="414">
        <f>+D125+D145</f>
        <v>1537967741</v>
      </c>
      <c r="E146" s="414">
        <f>+E125+E145</f>
        <v>1584626043</v>
      </c>
    </row>
    <row r="147" spans="1:5" ht="13.5" thickBot="1">
      <c r="A147" s="382"/>
      <c r="B147" s="383"/>
      <c r="C147" s="384"/>
      <c r="D147" s="384"/>
      <c r="E147" s="384"/>
    </row>
    <row r="148" spans="1:5" ht="15" customHeight="1" thickBot="1">
      <c r="A148" s="248" t="s">
        <v>559</v>
      </c>
      <c r="B148" s="249"/>
      <c r="C148" s="118">
        <v>17</v>
      </c>
      <c r="D148" s="118">
        <v>17</v>
      </c>
      <c r="E148" s="118">
        <v>17</v>
      </c>
    </row>
    <row r="149" spans="1:5" ht="14.25" customHeight="1" thickBot="1">
      <c r="A149" s="248" t="s">
        <v>560</v>
      </c>
      <c r="B149" s="249"/>
      <c r="C149" s="118">
        <v>5</v>
      </c>
      <c r="D149" s="118">
        <v>5</v>
      </c>
      <c r="E149" s="118">
        <v>5</v>
      </c>
    </row>
    <row r="150" ht="13.5" thickBot="1"/>
    <row r="151" ht="15.75">
      <c r="A151" s="915" t="s">
        <v>791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88">
      <selection activeCell="E124" sqref="E124"/>
    </sheetView>
  </sheetViews>
  <sheetFormatPr defaultColWidth="9.00390625" defaultRowHeight="12.75"/>
  <cols>
    <col min="1" max="1" width="19.50390625" style="385" customWidth="1"/>
    <col min="2" max="2" width="72.00390625" style="386" customWidth="1"/>
    <col min="3" max="5" width="25.00390625" style="387" customWidth="1"/>
    <col min="6" max="16384" width="9.375" style="3" customWidth="1"/>
  </cols>
  <sheetData>
    <row r="1" spans="1:5" s="2" customFormat="1" ht="16.5" customHeight="1" thickBot="1">
      <c r="A1" s="225"/>
      <c r="B1" s="227"/>
      <c r="C1" s="250"/>
      <c r="D1" s="250"/>
      <c r="E1" s="250" t="s">
        <v>769</v>
      </c>
    </row>
    <row r="2" spans="1:5" s="91" customFormat="1" ht="21" customHeight="1">
      <c r="A2" s="392" t="s">
        <v>418</v>
      </c>
      <c r="B2" s="354" t="s">
        <v>581</v>
      </c>
      <c r="C2" s="356"/>
      <c r="D2" s="356"/>
      <c r="E2" s="356" t="s">
        <v>407</v>
      </c>
    </row>
    <row r="3" spans="1:5" s="91" customFormat="1" ht="16.5" thickBot="1">
      <c r="A3" s="228" t="s">
        <v>556</v>
      </c>
      <c r="B3" s="355" t="s">
        <v>154</v>
      </c>
      <c r="C3" s="357"/>
      <c r="D3" s="357"/>
      <c r="E3" s="357">
        <v>1</v>
      </c>
    </row>
    <row r="4" spans="1:5" s="92" customFormat="1" ht="15.75" customHeight="1" thickBot="1">
      <c r="A4" s="229"/>
      <c r="B4" s="229"/>
      <c r="C4" s="230"/>
      <c r="D4" s="230"/>
      <c r="E4" s="230"/>
    </row>
    <row r="5" spans="1:5" ht="13.5" thickBot="1">
      <c r="A5" s="393" t="s">
        <v>558</v>
      </c>
      <c r="B5" s="231" t="s">
        <v>408</v>
      </c>
      <c r="C5" s="358" t="s">
        <v>409</v>
      </c>
      <c r="D5" s="358" t="s">
        <v>409</v>
      </c>
      <c r="E5" s="358" t="s">
        <v>409</v>
      </c>
    </row>
    <row r="6" spans="1:5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</row>
    <row r="7" spans="1:5" s="58" customFormat="1" ht="15.75" customHeight="1" thickBot="1">
      <c r="A7" s="233"/>
      <c r="B7" s="234" t="s">
        <v>410</v>
      </c>
      <c r="C7" s="359"/>
      <c r="D7" s="359"/>
      <c r="E7" s="359"/>
    </row>
    <row r="8" spans="1:5" s="58" customFormat="1" ht="12" customHeight="1" thickBot="1">
      <c r="A8" s="31" t="s">
        <v>373</v>
      </c>
      <c r="B8" s="21" t="s">
        <v>612</v>
      </c>
      <c r="C8" s="295">
        <f>C9+C10+C11+C12</f>
        <v>340035264</v>
      </c>
      <c r="D8" s="295">
        <f>D9+D10+D11+D12+D13</f>
        <v>346844156</v>
      </c>
      <c r="E8" s="295">
        <f>E9+E10+E11+E12+E13+E14</f>
        <v>374272467</v>
      </c>
    </row>
    <row r="9" spans="1:5" s="93" customFormat="1" ht="12" customHeight="1">
      <c r="A9" s="420" t="s">
        <v>456</v>
      </c>
      <c r="B9" s="402" t="s">
        <v>613</v>
      </c>
      <c r="C9" s="298">
        <v>34432039</v>
      </c>
      <c r="D9" s="298">
        <v>34432039</v>
      </c>
      <c r="E9" s="298">
        <v>33888789</v>
      </c>
    </row>
    <row r="10" spans="1:5" s="94" customFormat="1" ht="12" customHeight="1">
      <c r="A10" s="421" t="s">
        <v>457</v>
      </c>
      <c r="B10" s="403" t="s">
        <v>614</v>
      </c>
      <c r="C10" s="298">
        <v>132869450</v>
      </c>
      <c r="D10" s="298">
        <v>132869450</v>
      </c>
      <c r="E10" s="298">
        <v>132869450</v>
      </c>
    </row>
    <row r="11" spans="1:5" s="94" customFormat="1" ht="12" customHeight="1">
      <c r="A11" s="421" t="s">
        <v>458</v>
      </c>
      <c r="B11" s="403" t="s">
        <v>615</v>
      </c>
      <c r="C11" s="298">
        <v>165889554</v>
      </c>
      <c r="D11" s="298">
        <v>165889554</v>
      </c>
      <c r="E11" s="298">
        <v>165889554</v>
      </c>
    </row>
    <row r="12" spans="1:5" s="94" customFormat="1" ht="12" customHeight="1">
      <c r="A12" s="421" t="s">
        <v>459</v>
      </c>
      <c r="B12" s="403" t="s">
        <v>616</v>
      </c>
      <c r="C12" s="298">
        <v>6844221</v>
      </c>
      <c r="D12" s="298">
        <f>6844221+606000</f>
        <v>7450221</v>
      </c>
      <c r="E12" s="298">
        <f>6844221+606000</f>
        <v>7450221</v>
      </c>
    </row>
    <row r="13" spans="1:5" s="94" customFormat="1" ht="12" customHeight="1">
      <c r="A13" s="421" t="s">
        <v>501</v>
      </c>
      <c r="B13" s="403" t="s">
        <v>617</v>
      </c>
      <c r="C13" s="298"/>
      <c r="D13" s="298">
        <v>6202892</v>
      </c>
      <c r="E13" s="298">
        <v>11517203</v>
      </c>
    </row>
    <row r="14" spans="1:5" s="93" customFormat="1" ht="12" customHeight="1" thickBot="1">
      <c r="A14" s="422" t="s">
        <v>460</v>
      </c>
      <c r="B14" s="404" t="s">
        <v>618</v>
      </c>
      <c r="C14" s="723"/>
      <c r="D14" s="723"/>
      <c r="E14" s="723">
        <v>22657250</v>
      </c>
    </row>
    <row r="15" spans="1:5" s="93" customFormat="1" ht="12" customHeight="1" thickBot="1">
      <c r="A15" s="31" t="s">
        <v>374</v>
      </c>
      <c r="B15" s="290" t="s">
        <v>619</v>
      </c>
      <c r="C15" s="835">
        <f>C18+C20</f>
        <v>17667829</v>
      </c>
      <c r="D15" s="835">
        <f>D18+D20+D19</f>
        <v>21741594</v>
      </c>
      <c r="E15" s="835">
        <f>E18+E20+E19</f>
        <v>24428335</v>
      </c>
    </row>
    <row r="16" spans="1:5" s="93" customFormat="1" ht="12" customHeight="1">
      <c r="A16" s="420" t="s">
        <v>462</v>
      </c>
      <c r="B16" s="402" t="s">
        <v>620</v>
      </c>
      <c r="C16" s="298">
        <f>'9.1. melléklet'!C19</f>
        <v>0</v>
      </c>
      <c r="D16" s="298"/>
      <c r="E16" s="298"/>
    </row>
    <row r="17" spans="1:5" s="93" customFormat="1" ht="12" customHeight="1">
      <c r="A17" s="421" t="s">
        <v>463</v>
      </c>
      <c r="B17" s="403" t="s">
        <v>621</v>
      </c>
      <c r="C17" s="298"/>
      <c r="D17" s="298"/>
      <c r="E17" s="298"/>
    </row>
    <row r="18" spans="1:5" s="93" customFormat="1" ht="12" customHeight="1">
      <c r="A18" s="421" t="s">
        <v>464</v>
      </c>
      <c r="B18" s="403" t="s">
        <v>231</v>
      </c>
      <c r="C18" s="298">
        <v>14256000</v>
      </c>
      <c r="D18" s="298">
        <v>14256000</v>
      </c>
      <c r="E18" s="298">
        <v>15431000</v>
      </c>
    </row>
    <row r="19" spans="1:5" s="93" customFormat="1" ht="12" customHeight="1">
      <c r="A19" s="421" t="s">
        <v>465</v>
      </c>
      <c r="B19" s="403" t="s">
        <v>209</v>
      </c>
      <c r="C19" s="298"/>
      <c r="D19" s="298">
        <v>1472806</v>
      </c>
      <c r="E19" s="298">
        <v>2984547</v>
      </c>
    </row>
    <row r="20" spans="1:5" s="93" customFormat="1" ht="12" customHeight="1">
      <c r="A20" s="421" t="s">
        <v>466</v>
      </c>
      <c r="B20" s="698" t="s">
        <v>217</v>
      </c>
      <c r="C20" s="298">
        <v>3411829</v>
      </c>
      <c r="D20" s="298">
        <f>3411829+2600959</f>
        <v>6012788</v>
      </c>
      <c r="E20" s="298">
        <v>6012788</v>
      </c>
    </row>
    <row r="21" spans="1:5" s="94" customFormat="1" ht="12" customHeight="1" thickBot="1">
      <c r="A21" s="422" t="s">
        <v>475</v>
      </c>
      <c r="B21" s="404" t="s">
        <v>623</v>
      </c>
      <c r="C21" s="723">
        <f>'9.1. melléklet'!C24</f>
        <v>0</v>
      </c>
      <c r="D21" s="723">
        <f>'9.1. melléklet'!D24</f>
        <v>0</v>
      </c>
      <c r="E21" s="723">
        <f>'9.1. melléklet'!E24</f>
        <v>0</v>
      </c>
    </row>
    <row r="22" spans="1:5" s="94" customFormat="1" ht="12" customHeight="1" thickBot="1">
      <c r="A22" s="31" t="s">
        <v>375</v>
      </c>
      <c r="B22" s="21" t="s">
        <v>624</v>
      </c>
      <c r="C22" s="835">
        <f>C23+C26+C27</f>
        <v>179746162</v>
      </c>
      <c r="D22" s="835">
        <f>D23+D26+D27</f>
        <v>258207962</v>
      </c>
      <c r="E22" s="835">
        <f>E23+E26+E27</f>
        <v>258207962</v>
      </c>
    </row>
    <row r="23" spans="1:5" s="94" customFormat="1" ht="12" customHeight="1">
      <c r="A23" s="420" t="s">
        <v>445</v>
      </c>
      <c r="B23" s="402" t="s">
        <v>625</v>
      </c>
      <c r="C23" s="298"/>
      <c r="D23" s="298"/>
      <c r="E23" s="298"/>
    </row>
    <row r="24" spans="1:5" s="93" customFormat="1" ht="12" customHeight="1">
      <c r="A24" s="421" t="s">
        <v>446</v>
      </c>
      <c r="B24" s="403" t="s">
        <v>626</v>
      </c>
      <c r="C24" s="298">
        <f>'9.1. melléklet'!C27</f>
        <v>0</v>
      </c>
      <c r="D24" s="298">
        <f>'9.1. melléklet'!D27</f>
        <v>0</v>
      </c>
      <c r="E24" s="298">
        <f>'9.1. melléklet'!E27</f>
        <v>0</v>
      </c>
    </row>
    <row r="25" spans="1:5" s="94" customFormat="1" ht="12" customHeight="1">
      <c r="A25" s="421" t="s">
        <v>447</v>
      </c>
      <c r="B25" s="403" t="s">
        <v>149</v>
      </c>
      <c r="C25" s="298"/>
      <c r="D25" s="298"/>
      <c r="E25" s="298"/>
    </row>
    <row r="26" spans="1:5" s="94" customFormat="1" ht="12" customHeight="1">
      <c r="A26" s="421" t="s">
        <v>448</v>
      </c>
      <c r="B26" s="698" t="s">
        <v>713</v>
      </c>
      <c r="C26" s="298">
        <v>179746162</v>
      </c>
      <c r="D26" s="298">
        <v>258207962</v>
      </c>
      <c r="E26" s="298">
        <v>258207962</v>
      </c>
    </row>
    <row r="27" spans="1:5" s="94" customFormat="1" ht="12" customHeight="1">
      <c r="A27" s="421" t="s">
        <v>524</v>
      </c>
      <c r="B27" s="698" t="s">
        <v>216</v>
      </c>
      <c r="C27" s="298"/>
      <c r="D27" s="298"/>
      <c r="E27" s="298"/>
    </row>
    <row r="28" spans="1:5" s="94" customFormat="1" ht="12" customHeight="1" thickBot="1">
      <c r="A28" s="422" t="s">
        <v>525</v>
      </c>
      <c r="B28" s="404" t="s">
        <v>628</v>
      </c>
      <c r="C28" s="723"/>
      <c r="D28" s="723"/>
      <c r="E28" s="723"/>
    </row>
    <row r="29" spans="1:5" s="94" customFormat="1" ht="12" customHeight="1" thickBot="1">
      <c r="A29" s="31" t="s">
        <v>526</v>
      </c>
      <c r="B29" s="21" t="s">
        <v>629</v>
      </c>
      <c r="C29" s="835">
        <f>C30+C33+C34+C35+C36</f>
        <v>184000000</v>
      </c>
      <c r="D29" s="835">
        <f>D30+D33+D34+D35+D36</f>
        <v>158000000</v>
      </c>
      <c r="E29" s="835">
        <f>E30+E33+E34+E35+E36</f>
        <v>158000000</v>
      </c>
    </row>
    <row r="30" spans="1:5" s="94" customFormat="1" ht="12" customHeight="1">
      <c r="A30" s="420" t="s">
        <v>630</v>
      </c>
      <c r="B30" s="402" t="s">
        <v>636</v>
      </c>
      <c r="C30" s="298">
        <f>C32+C31</f>
        <v>156100000</v>
      </c>
      <c r="D30" s="298">
        <f>D32+D31</f>
        <v>156100000</v>
      </c>
      <c r="E30" s="298">
        <f>E32+E31</f>
        <v>156100000</v>
      </c>
    </row>
    <row r="31" spans="1:5" s="94" customFormat="1" ht="12" customHeight="1">
      <c r="A31" s="421" t="s">
        <v>631</v>
      </c>
      <c r="B31" s="620" t="s">
        <v>210</v>
      </c>
      <c r="C31" s="298">
        <v>6100000</v>
      </c>
      <c r="D31" s="298">
        <v>6100000</v>
      </c>
      <c r="E31" s="298">
        <v>6100000</v>
      </c>
    </row>
    <row r="32" spans="1:5" s="94" customFormat="1" ht="12" customHeight="1">
      <c r="A32" s="421" t="s">
        <v>632</v>
      </c>
      <c r="B32" s="620" t="s">
        <v>215</v>
      </c>
      <c r="C32" s="298">
        <v>150000000</v>
      </c>
      <c r="D32" s="298">
        <v>150000000</v>
      </c>
      <c r="E32" s="298">
        <v>150000000</v>
      </c>
    </row>
    <row r="33" spans="1:5" s="94" customFormat="1" ht="12" customHeight="1">
      <c r="A33" s="421" t="s">
        <v>633</v>
      </c>
      <c r="B33" s="403" t="s">
        <v>639</v>
      </c>
      <c r="C33" s="298">
        <v>26000000</v>
      </c>
      <c r="D33" s="298"/>
      <c r="E33" s="298"/>
    </row>
    <row r="34" spans="1:5" s="94" customFormat="1" ht="12" customHeight="1">
      <c r="A34" s="421" t="s">
        <v>634</v>
      </c>
      <c r="B34" s="403" t="s">
        <v>211</v>
      </c>
      <c r="C34" s="298">
        <v>1400000</v>
      </c>
      <c r="D34" s="298">
        <v>1400000</v>
      </c>
      <c r="E34" s="298">
        <v>1400000</v>
      </c>
    </row>
    <row r="35" spans="1:5" s="94" customFormat="1" ht="12" customHeight="1">
      <c r="A35" s="421" t="s">
        <v>635</v>
      </c>
      <c r="B35" s="404" t="s">
        <v>214</v>
      </c>
      <c r="C35" s="298"/>
      <c r="D35" s="298"/>
      <c r="E35" s="298"/>
    </row>
    <row r="36" spans="1:5" s="94" customFormat="1" ht="12" customHeight="1" thickBot="1">
      <c r="A36" s="421" t="s">
        <v>212</v>
      </c>
      <c r="B36" s="404" t="s">
        <v>213</v>
      </c>
      <c r="C36" s="298">
        <v>500000</v>
      </c>
      <c r="D36" s="298">
        <v>500000</v>
      </c>
      <c r="E36" s="298">
        <v>500000</v>
      </c>
    </row>
    <row r="37" spans="1:5" s="94" customFormat="1" ht="12" customHeight="1" thickBot="1">
      <c r="A37" s="31" t="s">
        <v>377</v>
      </c>
      <c r="B37" s="21" t="s">
        <v>642</v>
      </c>
      <c r="C37" s="295">
        <f>C39+C40+C41+C42+C43+C44+C45+C47</f>
        <v>20422000</v>
      </c>
      <c r="D37" s="295">
        <f>D39+D40+D41+D42+D43+D44+D45+D47</f>
        <v>20422000</v>
      </c>
      <c r="E37" s="295">
        <f>E39+E40+E41+E42+E43+E44+E45+E47</f>
        <v>36422000</v>
      </c>
    </row>
    <row r="38" spans="1:5" s="94" customFormat="1" ht="12" customHeight="1">
      <c r="A38" s="420" t="s">
        <v>449</v>
      </c>
      <c r="B38" s="402" t="s">
        <v>645</v>
      </c>
      <c r="C38" s="298"/>
      <c r="D38" s="298"/>
      <c r="E38" s="298"/>
    </row>
    <row r="39" spans="1:5" s="94" customFormat="1" ht="12" customHeight="1">
      <c r="A39" s="421" t="s">
        <v>450</v>
      </c>
      <c r="B39" s="403" t="s">
        <v>646</v>
      </c>
      <c r="C39" s="297">
        <v>150000</v>
      </c>
      <c r="D39" s="297">
        <v>150000</v>
      </c>
      <c r="E39" s="297">
        <v>16150000</v>
      </c>
    </row>
    <row r="40" spans="1:5" s="94" customFormat="1" ht="12" customHeight="1">
      <c r="A40" s="421" t="s">
        <v>451</v>
      </c>
      <c r="B40" s="403" t="s">
        <v>647</v>
      </c>
      <c r="C40" s="297">
        <v>400000</v>
      </c>
      <c r="D40" s="297">
        <v>400000</v>
      </c>
      <c r="E40" s="297">
        <v>400000</v>
      </c>
    </row>
    <row r="41" spans="1:5" s="94" customFormat="1" ht="12" customHeight="1">
      <c r="A41" s="421" t="s">
        <v>528</v>
      </c>
      <c r="B41" s="403" t="s">
        <v>648</v>
      </c>
      <c r="C41" s="297">
        <v>2200000</v>
      </c>
      <c r="D41" s="297">
        <v>2200000</v>
      </c>
      <c r="E41" s="297">
        <v>2200000</v>
      </c>
    </row>
    <row r="42" spans="1:5" s="94" customFormat="1" ht="12" customHeight="1">
      <c r="A42" s="421" t="s">
        <v>529</v>
      </c>
      <c r="B42" s="403" t="s">
        <v>649</v>
      </c>
      <c r="C42" s="297">
        <v>11010000</v>
      </c>
      <c r="D42" s="297">
        <v>11010000</v>
      </c>
      <c r="E42" s="297">
        <v>11010000</v>
      </c>
    </row>
    <row r="43" spans="1:5" s="94" customFormat="1" ht="12" customHeight="1">
      <c r="A43" s="421" t="s">
        <v>530</v>
      </c>
      <c r="B43" s="403" t="s">
        <v>650</v>
      </c>
      <c r="C43" s="297">
        <v>4862000</v>
      </c>
      <c r="D43" s="297">
        <v>4862000</v>
      </c>
      <c r="E43" s="297">
        <v>4862000</v>
      </c>
    </row>
    <row r="44" spans="1:5" s="94" customFormat="1" ht="12" customHeight="1">
      <c r="A44" s="421" t="s">
        <v>531</v>
      </c>
      <c r="B44" s="403" t="s">
        <v>651</v>
      </c>
      <c r="C44" s="297">
        <v>1500000</v>
      </c>
      <c r="D44" s="297">
        <v>1500000</v>
      </c>
      <c r="E44" s="297">
        <v>1500000</v>
      </c>
    </row>
    <row r="45" spans="1:5" s="94" customFormat="1" ht="12" customHeight="1">
      <c r="A45" s="421" t="s">
        <v>532</v>
      </c>
      <c r="B45" s="403" t="s">
        <v>652</v>
      </c>
      <c r="C45" s="297">
        <v>300000</v>
      </c>
      <c r="D45" s="297">
        <v>300000</v>
      </c>
      <c r="E45" s="297">
        <v>300000</v>
      </c>
    </row>
    <row r="46" spans="1:5" s="94" customFormat="1" ht="12" customHeight="1">
      <c r="A46" s="421" t="s">
        <v>643</v>
      </c>
      <c r="B46" s="403" t="s">
        <v>653</v>
      </c>
      <c r="C46" s="300"/>
      <c r="D46" s="300"/>
      <c r="E46" s="300"/>
    </row>
    <row r="47" spans="1:5" s="94" customFormat="1" ht="12" customHeight="1" thickBot="1">
      <c r="A47" s="422" t="s">
        <v>644</v>
      </c>
      <c r="B47" s="404" t="s">
        <v>654</v>
      </c>
      <c r="C47" s="391"/>
      <c r="D47" s="391"/>
      <c r="E47" s="391"/>
    </row>
    <row r="48" spans="1:5" s="94" customFormat="1" ht="12" customHeight="1" thickBot="1">
      <c r="A48" s="31" t="s">
        <v>378</v>
      </c>
      <c r="B48" s="21" t="s">
        <v>655</v>
      </c>
      <c r="C48" s="295">
        <f>SUM(C49:C53)</f>
        <v>0</v>
      </c>
      <c r="D48" s="295">
        <f>SUM(D49:D53)</f>
        <v>0</v>
      </c>
      <c r="E48" s="295">
        <f>SUM(E49:E53)</f>
        <v>0</v>
      </c>
    </row>
    <row r="49" spans="1:5" s="94" customFormat="1" ht="12" customHeight="1">
      <c r="A49" s="420" t="s">
        <v>452</v>
      </c>
      <c r="B49" s="402" t="s">
        <v>659</v>
      </c>
      <c r="C49" s="446"/>
      <c r="D49" s="446"/>
      <c r="E49" s="446"/>
    </row>
    <row r="50" spans="1:5" s="94" customFormat="1" ht="12" customHeight="1">
      <c r="A50" s="421" t="s">
        <v>453</v>
      </c>
      <c r="B50" s="403" t="s">
        <v>660</v>
      </c>
      <c r="C50" s="300"/>
      <c r="D50" s="300"/>
      <c r="E50" s="300"/>
    </row>
    <row r="51" spans="1:5" s="94" customFormat="1" ht="12" customHeight="1">
      <c r="A51" s="421" t="s">
        <v>656</v>
      </c>
      <c r="B51" s="403" t="s">
        <v>661</v>
      </c>
      <c r="C51" s="300"/>
      <c r="D51" s="300"/>
      <c r="E51" s="300"/>
    </row>
    <row r="52" spans="1:5" s="94" customFormat="1" ht="12" customHeight="1">
      <c r="A52" s="421" t="s">
        <v>657</v>
      </c>
      <c r="B52" s="403" t="s">
        <v>662</v>
      </c>
      <c r="C52" s="300"/>
      <c r="D52" s="300"/>
      <c r="E52" s="300"/>
    </row>
    <row r="53" spans="1:5" s="94" customFormat="1" ht="12" customHeight="1" thickBot="1">
      <c r="A53" s="422" t="s">
        <v>658</v>
      </c>
      <c r="B53" s="404" t="s">
        <v>663</v>
      </c>
      <c r="C53" s="300"/>
      <c r="D53" s="300"/>
      <c r="E53" s="300"/>
    </row>
    <row r="54" spans="1:5" s="94" customFormat="1" ht="12" customHeight="1" thickBot="1">
      <c r="A54" s="31" t="s">
        <v>533</v>
      </c>
      <c r="B54" s="21" t="s">
        <v>664</v>
      </c>
      <c r="C54" s="295">
        <f>SUM(C55:C57)</f>
        <v>0</v>
      </c>
      <c r="D54" s="295">
        <f>SUM(D55:D57)</f>
        <v>0</v>
      </c>
      <c r="E54" s="295">
        <f>SUM(E55:E57)</f>
        <v>0</v>
      </c>
    </row>
    <row r="55" spans="1:5" s="94" customFormat="1" ht="12" customHeight="1">
      <c r="A55" s="420" t="s">
        <v>454</v>
      </c>
      <c r="B55" s="402" t="s">
        <v>665</v>
      </c>
      <c r="C55" s="298"/>
      <c r="D55" s="298"/>
      <c r="E55" s="298"/>
    </row>
    <row r="56" spans="1:5" s="94" customFormat="1" ht="12" customHeight="1">
      <c r="A56" s="421" t="s">
        <v>455</v>
      </c>
      <c r="B56" s="403" t="s">
        <v>230</v>
      </c>
      <c r="C56" s="297"/>
      <c r="D56" s="297"/>
      <c r="E56" s="297"/>
    </row>
    <row r="57" spans="1:5" s="94" customFormat="1" ht="12" customHeight="1">
      <c r="A57" s="421" t="s">
        <v>668</v>
      </c>
      <c r="B57" s="403" t="s">
        <v>232</v>
      </c>
      <c r="C57" s="297"/>
      <c r="D57" s="297"/>
      <c r="E57" s="297"/>
    </row>
    <row r="58" spans="1:5" s="94" customFormat="1" ht="12" customHeight="1" thickBot="1">
      <c r="A58" s="422" t="s">
        <v>669</v>
      </c>
      <c r="B58" s="404" t="s">
        <v>667</v>
      </c>
      <c r="C58" s="299"/>
      <c r="D58" s="299"/>
      <c r="E58" s="299"/>
    </row>
    <row r="59" spans="1:5" s="94" customFormat="1" ht="12" customHeight="1" thickBot="1">
      <c r="A59" s="31" t="s">
        <v>380</v>
      </c>
      <c r="B59" s="290" t="s">
        <v>670</v>
      </c>
      <c r="C59" s="295">
        <f>SUM(C60:C62)</f>
        <v>0</v>
      </c>
      <c r="D59" s="295">
        <f>SUM(D60:D62)</f>
        <v>0</v>
      </c>
      <c r="E59" s="295">
        <f>SUM(E60:E62)</f>
        <v>0</v>
      </c>
    </row>
    <row r="60" spans="1:5" s="94" customFormat="1" ht="12" customHeight="1">
      <c r="A60" s="420" t="s">
        <v>534</v>
      </c>
      <c r="B60" s="402" t="s">
        <v>672</v>
      </c>
      <c r="C60" s="300"/>
      <c r="D60" s="300"/>
      <c r="E60" s="300"/>
    </row>
    <row r="61" spans="1:5" s="94" customFormat="1" ht="12" customHeight="1">
      <c r="A61" s="421" t="s">
        <v>535</v>
      </c>
      <c r="B61" s="403" t="s">
        <v>152</v>
      </c>
      <c r="C61" s="300"/>
      <c r="D61" s="300"/>
      <c r="E61" s="300"/>
    </row>
    <row r="62" spans="1:5" s="94" customFormat="1" ht="12" customHeight="1">
      <c r="A62" s="421" t="s">
        <v>587</v>
      </c>
      <c r="B62" s="403" t="s">
        <v>233</v>
      </c>
      <c r="C62" s="300"/>
      <c r="D62" s="300"/>
      <c r="E62" s="300"/>
    </row>
    <row r="63" spans="1:5" s="94" customFormat="1" ht="12" customHeight="1" thickBot="1">
      <c r="A63" s="422" t="s">
        <v>671</v>
      </c>
      <c r="B63" s="404" t="s">
        <v>674</v>
      </c>
      <c r="C63" s="300"/>
      <c r="D63" s="300"/>
      <c r="E63" s="300"/>
    </row>
    <row r="64" spans="1:5" s="94" customFormat="1" ht="12" customHeight="1" thickBot="1">
      <c r="A64" s="31" t="s">
        <v>381</v>
      </c>
      <c r="B64" s="21" t="s">
        <v>675</v>
      </c>
      <c r="C64" s="301">
        <f>C59+C54+C48+C37+C29+C22+C15+C8</f>
        <v>741871255</v>
      </c>
      <c r="D64" s="301">
        <f>D59+D54+D48+D37+D29+D22+D15+D8</f>
        <v>805215712</v>
      </c>
      <c r="E64" s="301">
        <f>E59+E54+E48+E37+E29+E22+E15+E8</f>
        <v>851330764</v>
      </c>
    </row>
    <row r="65" spans="1:5" s="94" customFormat="1" ht="12" customHeight="1" thickBot="1">
      <c r="A65" s="423" t="s">
        <v>113</v>
      </c>
      <c r="B65" s="290" t="s">
        <v>677</v>
      </c>
      <c r="C65" s="295">
        <f>SUM(C66:C68)</f>
        <v>0</v>
      </c>
      <c r="D65" s="295">
        <f>SUM(D66:D68)</f>
        <v>0</v>
      </c>
      <c r="E65" s="295">
        <f>SUM(E66:E68)</f>
        <v>0</v>
      </c>
    </row>
    <row r="66" spans="1:5" s="94" customFormat="1" ht="12" customHeight="1">
      <c r="A66" s="420" t="s">
        <v>12</v>
      </c>
      <c r="B66" s="402" t="s">
        <v>678</v>
      </c>
      <c r="C66" s="300"/>
      <c r="D66" s="300"/>
      <c r="E66" s="300"/>
    </row>
    <row r="67" spans="1:5" s="94" customFormat="1" ht="12" customHeight="1">
      <c r="A67" s="421" t="s">
        <v>21</v>
      </c>
      <c r="B67" s="403" t="s">
        <v>679</v>
      </c>
      <c r="C67" s="300"/>
      <c r="D67" s="300"/>
      <c r="E67" s="300"/>
    </row>
    <row r="68" spans="1:5" s="94" customFormat="1" ht="12" customHeight="1" thickBot="1">
      <c r="A68" s="422" t="s">
        <v>22</v>
      </c>
      <c r="B68" s="406" t="s">
        <v>680</v>
      </c>
      <c r="C68" s="300"/>
      <c r="D68" s="300"/>
      <c r="E68" s="300"/>
    </row>
    <row r="69" spans="1:5" s="94" customFormat="1" ht="12" customHeight="1" thickBot="1">
      <c r="A69" s="423" t="s">
        <v>681</v>
      </c>
      <c r="B69" s="290" t="s">
        <v>682</v>
      </c>
      <c r="C69" s="295">
        <f>SUM(C70:C73)</f>
        <v>0</v>
      </c>
      <c r="D69" s="295">
        <f>SUM(D70:D73)</f>
        <v>0</v>
      </c>
      <c r="E69" s="295">
        <f>SUM(E70:E73)</f>
        <v>0</v>
      </c>
    </row>
    <row r="70" spans="1:5" s="94" customFormat="1" ht="12" customHeight="1">
      <c r="A70" s="420" t="s">
        <v>502</v>
      </c>
      <c r="B70" s="402" t="s">
        <v>683</v>
      </c>
      <c r="C70" s="300"/>
      <c r="D70" s="300"/>
      <c r="E70" s="300"/>
    </row>
    <row r="71" spans="1:5" s="94" customFormat="1" ht="12" customHeight="1">
      <c r="A71" s="421" t="s">
        <v>503</v>
      </c>
      <c r="B71" s="403" t="s">
        <v>684</v>
      </c>
      <c r="C71" s="300"/>
      <c r="D71" s="300"/>
      <c r="E71" s="300"/>
    </row>
    <row r="72" spans="1:5" s="94" customFormat="1" ht="12" customHeight="1">
      <c r="A72" s="421" t="s">
        <v>13</v>
      </c>
      <c r="B72" s="403" t="s">
        <v>685</v>
      </c>
      <c r="C72" s="300"/>
      <c r="D72" s="300"/>
      <c r="E72" s="300"/>
    </row>
    <row r="73" spans="1:5" s="94" customFormat="1" ht="12" customHeight="1" thickBot="1">
      <c r="A73" s="422" t="s">
        <v>14</v>
      </c>
      <c r="B73" s="404" t="s">
        <v>686</v>
      </c>
      <c r="C73" s="300"/>
      <c r="D73" s="300"/>
      <c r="E73" s="300"/>
    </row>
    <row r="74" spans="1:5" s="94" customFormat="1" ht="12" customHeight="1" thickBot="1">
      <c r="A74" s="423" t="s">
        <v>687</v>
      </c>
      <c r="B74" s="290" t="s">
        <v>688</v>
      </c>
      <c r="C74" s="295">
        <f>C75</f>
        <v>514519000</v>
      </c>
      <c r="D74" s="295">
        <f>D75</f>
        <v>612710029</v>
      </c>
      <c r="E74" s="295">
        <f>E75</f>
        <v>612710029</v>
      </c>
    </row>
    <row r="75" spans="1:5" s="94" customFormat="1" ht="12" customHeight="1">
      <c r="A75" s="420" t="s">
        <v>15</v>
      </c>
      <c r="B75" s="402" t="s">
        <v>689</v>
      </c>
      <c r="C75" s="300">
        <v>514519000</v>
      </c>
      <c r="D75" s="300">
        <v>612710029</v>
      </c>
      <c r="E75" s="300">
        <v>612710029</v>
      </c>
    </row>
    <row r="76" spans="1:5" s="94" customFormat="1" ht="12" customHeight="1" thickBot="1">
      <c r="A76" s="422" t="s">
        <v>16</v>
      </c>
      <c r="B76" s="404" t="s">
        <v>690</v>
      </c>
      <c r="C76" s="300"/>
      <c r="D76" s="300"/>
      <c r="E76" s="300"/>
    </row>
    <row r="77" spans="1:5" s="93" customFormat="1" ht="12" customHeight="1" thickBot="1">
      <c r="A77" s="423" t="s">
        <v>691</v>
      </c>
      <c r="B77" s="290" t="s">
        <v>692</v>
      </c>
      <c r="C77" s="295">
        <f>SUM(C78:C80)</f>
        <v>0</v>
      </c>
      <c r="D77" s="295">
        <f>SUM(D78:D80)</f>
        <v>0</v>
      </c>
      <c r="E77" s="295">
        <f>SUM(E78:E80)</f>
        <v>0</v>
      </c>
    </row>
    <row r="78" spans="1:5" s="94" customFormat="1" ht="12" customHeight="1">
      <c r="A78" s="420" t="s">
        <v>17</v>
      </c>
      <c r="B78" s="402" t="s">
        <v>693</v>
      </c>
      <c r="C78" s="300"/>
      <c r="D78" s="300"/>
      <c r="E78" s="300"/>
    </row>
    <row r="79" spans="1:5" s="94" customFormat="1" ht="12" customHeight="1">
      <c r="A79" s="421" t="s">
        <v>18</v>
      </c>
      <c r="B79" s="403" t="s">
        <v>694</v>
      </c>
      <c r="C79" s="300"/>
      <c r="D79" s="300"/>
      <c r="E79" s="300"/>
    </row>
    <row r="80" spans="1:5" s="94" customFormat="1" ht="12" customHeight="1" thickBot="1">
      <c r="A80" s="422" t="s">
        <v>19</v>
      </c>
      <c r="B80" s="404" t="s">
        <v>695</v>
      </c>
      <c r="C80" s="300"/>
      <c r="D80" s="300"/>
      <c r="E80" s="300"/>
    </row>
    <row r="81" spans="1:5" s="94" customFormat="1" ht="12" customHeight="1" thickBot="1">
      <c r="A81" s="423" t="s">
        <v>696</v>
      </c>
      <c r="B81" s="290" t="s">
        <v>20</v>
      </c>
      <c r="C81" s="295">
        <f>SUM(C82:C85)</f>
        <v>0</v>
      </c>
      <c r="D81" s="295">
        <f>SUM(D82:D85)</f>
        <v>0</v>
      </c>
      <c r="E81" s="295">
        <f>SUM(E82:E85)</f>
        <v>0</v>
      </c>
    </row>
    <row r="82" spans="1:5" s="94" customFormat="1" ht="12" customHeight="1">
      <c r="A82" s="424" t="s">
        <v>697</v>
      </c>
      <c r="B82" s="402" t="s">
        <v>0</v>
      </c>
      <c r="C82" s="300"/>
      <c r="D82" s="300"/>
      <c r="E82" s="300"/>
    </row>
    <row r="83" spans="1:5" s="94" customFormat="1" ht="12" customHeight="1">
      <c r="A83" s="425" t="s">
        <v>1</v>
      </c>
      <c r="B83" s="403" t="s">
        <v>2</v>
      </c>
      <c r="C83" s="300"/>
      <c r="D83" s="300"/>
      <c r="E83" s="300"/>
    </row>
    <row r="84" spans="1:5" s="94" customFormat="1" ht="12" customHeight="1">
      <c r="A84" s="425" t="s">
        <v>3</v>
      </c>
      <c r="B84" s="403" t="s">
        <v>4</v>
      </c>
      <c r="C84" s="300"/>
      <c r="D84" s="300"/>
      <c r="E84" s="300"/>
    </row>
    <row r="85" spans="1:5" s="93" customFormat="1" ht="12" customHeight="1" thickBot="1">
      <c r="A85" s="426" t="s">
        <v>5</v>
      </c>
      <c r="B85" s="404" t="s">
        <v>6</v>
      </c>
      <c r="C85" s="300"/>
      <c r="D85" s="300"/>
      <c r="E85" s="300"/>
    </row>
    <row r="86" spans="1:5" s="93" customFormat="1" ht="12" customHeight="1" thickBot="1">
      <c r="A86" s="423" t="s">
        <v>7</v>
      </c>
      <c r="B86" s="290" t="s">
        <v>8</v>
      </c>
      <c r="C86" s="447"/>
      <c r="D86" s="447"/>
      <c r="E86" s="447"/>
    </row>
    <row r="87" spans="1:5" s="93" customFormat="1" ht="12" customHeight="1" thickBot="1">
      <c r="A87" s="423" t="s">
        <v>9</v>
      </c>
      <c r="B87" s="410" t="s">
        <v>10</v>
      </c>
      <c r="C87" s="301">
        <f>+C65+C69+C74+C77+C81+C86</f>
        <v>514519000</v>
      </c>
      <c r="D87" s="301">
        <f>+D65+D69+D74+D77+D81+D86</f>
        <v>612710029</v>
      </c>
      <c r="E87" s="301">
        <f>+E65+E69+E74+E77+E81+E86</f>
        <v>612710029</v>
      </c>
    </row>
    <row r="88" spans="1:5" s="93" customFormat="1" ht="12" customHeight="1" thickBot="1">
      <c r="A88" s="427" t="s">
        <v>23</v>
      </c>
      <c r="B88" s="412" t="s">
        <v>140</v>
      </c>
      <c r="C88" s="301">
        <f>+C64+C87</f>
        <v>1256390255</v>
      </c>
      <c r="D88" s="301">
        <f>+D64+D87</f>
        <v>1417925741</v>
      </c>
      <c r="E88" s="301">
        <f>+E64+E87</f>
        <v>1464040793</v>
      </c>
    </row>
    <row r="89" spans="1:5" s="94" customFormat="1" ht="15" customHeight="1">
      <c r="A89" s="239"/>
      <c r="B89" s="240"/>
      <c r="C89" s="859"/>
      <c r="D89" s="859"/>
      <c r="E89" s="859"/>
    </row>
    <row r="90" spans="1:5" ht="13.5" thickBot="1">
      <c r="A90" s="428"/>
      <c r="B90" s="242"/>
      <c r="C90" s="365"/>
      <c r="D90" s="365"/>
      <c r="E90" s="365"/>
    </row>
    <row r="91" spans="1:5" s="58" customFormat="1" ht="16.5" customHeight="1" thickBot="1">
      <c r="A91" s="243"/>
      <c r="B91" s="244" t="s">
        <v>412</v>
      </c>
      <c r="C91" s="366"/>
      <c r="D91" s="366"/>
      <c r="E91" s="366"/>
    </row>
    <row r="92" spans="1:5" s="95" customFormat="1" ht="12" customHeight="1" thickBot="1">
      <c r="A92" s="394" t="s">
        <v>373</v>
      </c>
      <c r="B92" s="30" t="s">
        <v>26</v>
      </c>
      <c r="C92" s="294">
        <f>SUM(C93:C97)</f>
        <v>401288041</v>
      </c>
      <c r="D92" s="294">
        <f>SUM(D93:D97)</f>
        <v>408303353</v>
      </c>
      <c r="E92" s="294">
        <f>SUM(E93:E97)</f>
        <v>417563699</v>
      </c>
    </row>
    <row r="93" spans="1:5" ht="12" customHeight="1">
      <c r="A93" s="429" t="s">
        <v>456</v>
      </c>
      <c r="B93" s="10" t="s">
        <v>403</v>
      </c>
      <c r="C93" s="296">
        <v>54372884</v>
      </c>
      <c r="D93" s="296">
        <f>54372884+1117473+1647970+100000+564790+246750</f>
        <v>58049867</v>
      </c>
      <c r="E93" s="296">
        <v>62095712</v>
      </c>
    </row>
    <row r="94" spans="1:5" ht="12" customHeight="1">
      <c r="A94" s="421" t="s">
        <v>457</v>
      </c>
      <c r="B94" s="8" t="s">
        <v>536</v>
      </c>
      <c r="C94" s="297">
        <v>9735722</v>
      </c>
      <c r="D94" s="297">
        <f>10237176+98838+43182</f>
        <v>10379196</v>
      </c>
      <c r="E94" s="297">
        <v>11053752</v>
      </c>
    </row>
    <row r="95" spans="1:5" ht="12" customHeight="1">
      <c r="A95" s="421" t="s">
        <v>458</v>
      </c>
      <c r="B95" s="8" t="s">
        <v>493</v>
      </c>
      <c r="C95" s="299">
        <v>175054667</v>
      </c>
      <c r="D95" s="299">
        <v>175054667</v>
      </c>
      <c r="E95" s="299">
        <v>175054667</v>
      </c>
    </row>
    <row r="96" spans="1:5" ht="12" customHeight="1">
      <c r="A96" s="421" t="s">
        <v>459</v>
      </c>
      <c r="B96" s="11" t="s">
        <v>537</v>
      </c>
      <c r="C96" s="299">
        <v>3500000</v>
      </c>
      <c r="D96" s="299">
        <v>3500000</v>
      </c>
      <c r="E96" s="299">
        <v>3500000</v>
      </c>
    </row>
    <row r="97" spans="1:5" ht="12" customHeight="1">
      <c r="A97" s="421" t="s">
        <v>470</v>
      </c>
      <c r="B97" s="19" t="s">
        <v>538</v>
      </c>
      <c r="C97" s="299">
        <f>C102+C98+C103+C107</f>
        <v>158624768</v>
      </c>
      <c r="D97" s="299">
        <f>D102+D98+D103+D107</f>
        <v>161319623</v>
      </c>
      <c r="E97" s="299">
        <v>165859568</v>
      </c>
    </row>
    <row r="98" spans="1:5" ht="12" customHeight="1">
      <c r="A98" s="421" t="s">
        <v>460</v>
      </c>
      <c r="B98" s="8" t="s">
        <v>27</v>
      </c>
      <c r="C98" s="299"/>
      <c r="D98" s="299"/>
      <c r="E98" s="299"/>
    </row>
    <row r="99" spans="1:5" ht="12" customHeight="1">
      <c r="A99" s="421" t="s">
        <v>461</v>
      </c>
      <c r="B99" s="138" t="s">
        <v>28</v>
      </c>
      <c r="C99" s="299"/>
      <c r="D99" s="299"/>
      <c r="E99" s="299"/>
    </row>
    <row r="100" spans="1:5" ht="12" customHeight="1">
      <c r="A100" s="421" t="s">
        <v>471</v>
      </c>
      <c r="B100" s="139" t="s">
        <v>29</v>
      </c>
      <c r="C100" s="299"/>
      <c r="D100" s="299"/>
      <c r="E100" s="299"/>
    </row>
    <row r="101" spans="1:5" ht="12" customHeight="1">
      <c r="A101" s="421" t="s">
        <v>472</v>
      </c>
      <c r="B101" s="139" t="s">
        <v>30</v>
      </c>
      <c r="C101" s="299"/>
      <c r="D101" s="299"/>
      <c r="E101" s="299"/>
    </row>
    <row r="102" spans="1:5" ht="12" customHeight="1">
      <c r="A102" s="421" t="s">
        <v>473</v>
      </c>
      <c r="B102" s="138" t="s">
        <v>246</v>
      </c>
      <c r="C102" s="299">
        <v>155874768</v>
      </c>
      <c r="D102" s="299">
        <v>158569623</v>
      </c>
      <c r="E102" s="299">
        <v>163109568</v>
      </c>
    </row>
    <row r="103" spans="1:5" ht="12" customHeight="1">
      <c r="A103" s="421" t="s">
        <v>474</v>
      </c>
      <c r="B103" s="138" t="s">
        <v>234</v>
      </c>
      <c r="C103" s="299">
        <v>1000000</v>
      </c>
      <c r="D103" s="299">
        <v>1000000</v>
      </c>
      <c r="E103" s="299">
        <v>1000000</v>
      </c>
    </row>
    <row r="104" spans="1:5" ht="12" customHeight="1">
      <c r="A104" s="421" t="s">
        <v>476</v>
      </c>
      <c r="B104" s="139" t="s">
        <v>33</v>
      </c>
      <c r="C104" s="299"/>
      <c r="D104" s="299"/>
      <c r="E104" s="299"/>
    </row>
    <row r="105" spans="1:5" ht="12" customHeight="1">
      <c r="A105" s="430" t="s">
        <v>539</v>
      </c>
      <c r="B105" s="140" t="s">
        <v>34</v>
      </c>
      <c r="C105" s="299"/>
      <c r="D105" s="299"/>
      <c r="E105" s="299"/>
    </row>
    <row r="106" spans="1:5" ht="12" customHeight="1">
      <c r="A106" s="421" t="s">
        <v>24</v>
      </c>
      <c r="B106" s="139" t="s">
        <v>235</v>
      </c>
      <c r="C106" s="299"/>
      <c r="D106" s="299"/>
      <c r="E106" s="299"/>
    </row>
    <row r="107" spans="1:5" ht="12" customHeight="1" thickBot="1">
      <c r="A107" s="431" t="s">
        <v>25</v>
      </c>
      <c r="B107" s="141" t="s">
        <v>36</v>
      </c>
      <c r="C107" s="303">
        <v>1750000</v>
      </c>
      <c r="D107" s="303">
        <v>1750000</v>
      </c>
      <c r="E107" s="303">
        <v>1750000</v>
      </c>
    </row>
    <row r="108" spans="1:5" ht="12" customHeight="1" thickBot="1">
      <c r="A108" s="31" t="s">
        <v>374</v>
      </c>
      <c r="B108" s="29" t="s">
        <v>37</v>
      </c>
      <c r="C108" s="295">
        <f>C109+C111+C121+C115</f>
        <v>315953258</v>
      </c>
      <c r="D108" s="295">
        <f>D109+D111+D121+D115</f>
        <v>386415058</v>
      </c>
      <c r="E108" s="295">
        <f>E109+E111+E121+E115</f>
        <v>449008423</v>
      </c>
    </row>
    <row r="109" spans="1:5" ht="12" customHeight="1">
      <c r="A109" s="420" t="s">
        <v>462</v>
      </c>
      <c r="B109" s="8" t="s">
        <v>585</v>
      </c>
      <c r="C109" s="299">
        <v>283553258</v>
      </c>
      <c r="D109" s="299">
        <v>354015058</v>
      </c>
      <c r="E109" s="299">
        <v>394015058</v>
      </c>
    </row>
    <row r="110" spans="1:5" ht="12" customHeight="1">
      <c r="A110" s="420" t="s">
        <v>463</v>
      </c>
      <c r="B110" s="12" t="s">
        <v>41</v>
      </c>
      <c r="C110" s="299"/>
      <c r="D110" s="299"/>
      <c r="E110" s="299"/>
    </row>
    <row r="111" spans="1:5" ht="12" customHeight="1">
      <c r="A111" s="420" t="s">
        <v>464</v>
      </c>
      <c r="B111" s="12" t="s">
        <v>540</v>
      </c>
      <c r="C111" s="299">
        <v>30000000</v>
      </c>
      <c r="D111" s="299">
        <v>30000000</v>
      </c>
      <c r="E111" s="299">
        <v>52593365</v>
      </c>
    </row>
    <row r="112" spans="1:5" ht="12" customHeight="1">
      <c r="A112" s="420" t="s">
        <v>465</v>
      </c>
      <c r="B112" s="12" t="s">
        <v>42</v>
      </c>
      <c r="C112" s="299"/>
      <c r="D112" s="299"/>
      <c r="E112" s="299"/>
    </row>
    <row r="113" spans="1:5" ht="12" customHeight="1">
      <c r="A113" s="420" t="s">
        <v>466</v>
      </c>
      <c r="B113" s="292" t="s">
        <v>588</v>
      </c>
      <c r="C113" s="299"/>
      <c r="D113" s="299"/>
      <c r="E113" s="299"/>
    </row>
    <row r="114" spans="1:5" ht="12" customHeight="1">
      <c r="A114" s="420" t="s">
        <v>475</v>
      </c>
      <c r="B114" s="291" t="s">
        <v>153</v>
      </c>
      <c r="C114" s="843"/>
      <c r="D114" s="843"/>
      <c r="E114" s="843"/>
    </row>
    <row r="115" spans="1:5" ht="12" customHeight="1">
      <c r="A115" s="420" t="s">
        <v>477</v>
      </c>
      <c r="B115" s="398" t="s">
        <v>47</v>
      </c>
      <c r="C115" s="843">
        <v>2400000</v>
      </c>
      <c r="D115" s="843">
        <v>2400000</v>
      </c>
      <c r="E115" s="843">
        <v>2400000</v>
      </c>
    </row>
    <row r="116" spans="1:5" ht="12" customHeight="1">
      <c r="A116" s="420" t="s">
        <v>541</v>
      </c>
      <c r="B116" s="697" t="s">
        <v>278</v>
      </c>
      <c r="C116" s="843"/>
      <c r="D116" s="843"/>
      <c r="E116" s="843"/>
    </row>
    <row r="117" spans="1:5" ht="12" customHeight="1">
      <c r="A117" s="420" t="s">
        <v>542</v>
      </c>
      <c r="B117" s="777" t="s">
        <v>279</v>
      </c>
      <c r="C117" s="843"/>
      <c r="D117" s="843"/>
      <c r="E117" s="843"/>
    </row>
    <row r="118" spans="1:5" ht="12" customHeight="1">
      <c r="A118" s="420" t="s">
        <v>543</v>
      </c>
      <c r="B118" s="139" t="s">
        <v>245</v>
      </c>
      <c r="C118" s="843"/>
      <c r="D118" s="843"/>
      <c r="E118" s="843"/>
    </row>
    <row r="119" spans="1:5" ht="12" customHeight="1">
      <c r="A119" s="420" t="s">
        <v>38</v>
      </c>
      <c r="B119" s="139" t="s">
        <v>33</v>
      </c>
      <c r="C119" s="843"/>
      <c r="D119" s="843"/>
      <c r="E119" s="843"/>
    </row>
    <row r="120" spans="1:5" ht="12" customHeight="1">
      <c r="A120" s="420" t="s">
        <v>39</v>
      </c>
      <c r="B120" s="139" t="s">
        <v>44</v>
      </c>
      <c r="C120" s="843"/>
      <c r="D120" s="843"/>
      <c r="E120" s="843"/>
    </row>
    <row r="121" spans="1:5" ht="12" customHeight="1" thickBot="1">
      <c r="A121" s="430" t="s">
        <v>40</v>
      </c>
      <c r="B121" s="139" t="s">
        <v>43</v>
      </c>
      <c r="C121" s="849"/>
      <c r="D121" s="849"/>
      <c r="E121" s="849"/>
    </row>
    <row r="122" spans="1:5" ht="12" customHeight="1" thickBot="1">
      <c r="A122" s="31" t="s">
        <v>375</v>
      </c>
      <c r="B122" s="121" t="s">
        <v>48</v>
      </c>
      <c r="C122" s="295">
        <f>+C123+C124</f>
        <v>390427973</v>
      </c>
      <c r="D122" s="295">
        <f>+D123+D124</f>
        <v>461072050</v>
      </c>
      <c r="E122" s="295">
        <f>+E123+E124</f>
        <v>433721826</v>
      </c>
    </row>
    <row r="123" spans="1:5" ht="12" customHeight="1">
      <c r="A123" s="420" t="s">
        <v>445</v>
      </c>
      <c r="B123" s="9" t="s">
        <v>414</v>
      </c>
      <c r="C123" s="298">
        <v>100000000</v>
      </c>
      <c r="D123" s="298">
        <v>7861222</v>
      </c>
      <c r="E123" s="298">
        <v>23935532</v>
      </c>
    </row>
    <row r="124" spans="1:5" ht="12" customHeight="1" thickBot="1">
      <c r="A124" s="422" t="s">
        <v>446</v>
      </c>
      <c r="B124" s="12" t="s">
        <v>415</v>
      </c>
      <c r="C124" s="298">
        <v>290427973</v>
      </c>
      <c r="D124" s="298">
        <v>453210828</v>
      </c>
      <c r="E124" s="298">
        <v>409786294</v>
      </c>
    </row>
    <row r="125" spans="1:5" ht="12" customHeight="1" thickBot="1">
      <c r="A125" s="31" t="s">
        <v>376</v>
      </c>
      <c r="B125" s="121" t="s">
        <v>49</v>
      </c>
      <c r="C125" s="295">
        <f>+C92+C108+C122</f>
        <v>1107669272</v>
      </c>
      <c r="D125" s="295">
        <f>+D92+D108+D122</f>
        <v>1255790461</v>
      </c>
      <c r="E125" s="295">
        <f>+E92+E108+E122</f>
        <v>1300293948</v>
      </c>
    </row>
    <row r="126" spans="1:5" ht="12" customHeight="1" thickBot="1">
      <c r="A126" s="31" t="s">
        <v>377</v>
      </c>
      <c r="B126" s="121" t="s">
        <v>50</v>
      </c>
      <c r="C126" s="295">
        <f>+C127+C128+C129</f>
        <v>0</v>
      </c>
      <c r="D126" s="295">
        <f>+D127+D128+D129</f>
        <v>0</v>
      </c>
      <c r="E126" s="295">
        <f>+E127+E128+E129</f>
        <v>0</v>
      </c>
    </row>
    <row r="127" spans="1:5" s="95" customFormat="1" ht="12" customHeight="1">
      <c r="A127" s="420" t="s">
        <v>449</v>
      </c>
      <c r="B127" s="9" t="s">
        <v>51</v>
      </c>
      <c r="C127" s="268"/>
      <c r="D127" s="268"/>
      <c r="E127" s="268"/>
    </row>
    <row r="128" spans="1:5" ht="12" customHeight="1">
      <c r="A128" s="420" t="s">
        <v>450</v>
      </c>
      <c r="B128" s="9" t="s">
        <v>52</v>
      </c>
      <c r="C128" s="268"/>
      <c r="D128" s="268"/>
      <c r="E128" s="268"/>
    </row>
    <row r="129" spans="1:5" ht="12" customHeight="1" thickBot="1">
      <c r="A129" s="430" t="s">
        <v>451</v>
      </c>
      <c r="B129" s="7" t="s">
        <v>53</v>
      </c>
      <c r="C129" s="268"/>
      <c r="D129" s="268"/>
      <c r="E129" s="268"/>
    </row>
    <row r="130" spans="1:5" ht="12" customHeight="1" thickBot="1">
      <c r="A130" s="31" t="s">
        <v>378</v>
      </c>
      <c r="B130" s="121" t="s">
        <v>112</v>
      </c>
      <c r="C130" s="295">
        <f>+C131+C132+C133+C134</f>
        <v>0</v>
      </c>
      <c r="D130" s="295">
        <f>+D131+D132+D133+D134</f>
        <v>0</v>
      </c>
      <c r="E130" s="295">
        <f>+E131+E132+E133+E134</f>
        <v>0</v>
      </c>
    </row>
    <row r="131" spans="1:5" ht="12" customHeight="1">
      <c r="A131" s="420" t="s">
        <v>452</v>
      </c>
      <c r="B131" s="9" t="s">
        <v>54</v>
      </c>
      <c r="C131" s="268"/>
      <c r="D131" s="268"/>
      <c r="E131" s="268"/>
    </row>
    <row r="132" spans="1:5" ht="12" customHeight="1">
      <c r="A132" s="420" t="s">
        <v>453</v>
      </c>
      <c r="B132" s="9" t="s">
        <v>55</v>
      </c>
      <c r="C132" s="268"/>
      <c r="D132" s="268"/>
      <c r="E132" s="268"/>
    </row>
    <row r="133" spans="1:5" ht="12" customHeight="1">
      <c r="A133" s="420" t="s">
        <v>656</v>
      </c>
      <c r="B133" s="9" t="s">
        <v>56</v>
      </c>
      <c r="C133" s="268"/>
      <c r="D133" s="268"/>
      <c r="E133" s="268"/>
    </row>
    <row r="134" spans="1:5" s="95" customFormat="1" ht="12" customHeight="1" thickBot="1">
      <c r="A134" s="430" t="s">
        <v>657</v>
      </c>
      <c r="B134" s="7" t="s">
        <v>57</v>
      </c>
      <c r="C134" s="268"/>
      <c r="D134" s="268"/>
      <c r="E134" s="268"/>
    </row>
    <row r="135" spans="1:11" ht="12" customHeight="1" thickBot="1">
      <c r="A135" s="31" t="s">
        <v>379</v>
      </c>
      <c r="B135" s="121" t="s">
        <v>58</v>
      </c>
      <c r="C135" s="301">
        <f>+C136+C137+C138+C139</f>
        <v>148720983</v>
      </c>
      <c r="D135" s="301">
        <f>+D136+D137+D138+D139</f>
        <v>162135280</v>
      </c>
      <c r="E135" s="301">
        <f>+E136+E137+E138+E139</f>
        <v>163746845</v>
      </c>
      <c r="K135" s="251"/>
    </row>
    <row r="136" spans="1:5" ht="12.75">
      <c r="A136" s="420" t="s">
        <v>454</v>
      </c>
      <c r="B136" s="9" t="s">
        <v>59</v>
      </c>
      <c r="C136" s="268"/>
      <c r="D136" s="268">
        <v>17589676</v>
      </c>
      <c r="E136" s="268">
        <v>17589676</v>
      </c>
    </row>
    <row r="137" spans="1:5" ht="12" customHeight="1">
      <c r="A137" s="420" t="s">
        <v>455</v>
      </c>
      <c r="B137" s="9" t="s">
        <v>780</v>
      </c>
      <c r="C137" s="268">
        <v>17589676</v>
      </c>
      <c r="D137" s="268">
        <v>5272224</v>
      </c>
      <c r="E137" s="268">
        <v>5272224</v>
      </c>
    </row>
    <row r="138" spans="1:5" s="95" customFormat="1" ht="12" customHeight="1">
      <c r="A138" s="420" t="s">
        <v>668</v>
      </c>
      <c r="B138" s="9" t="s">
        <v>292</v>
      </c>
      <c r="C138" s="268">
        <v>131131307</v>
      </c>
      <c r="D138" s="268">
        <v>139273380</v>
      </c>
      <c r="E138" s="268">
        <v>140884945</v>
      </c>
    </row>
    <row r="139" spans="1:5" s="95" customFormat="1" ht="12" customHeight="1" thickBot="1">
      <c r="A139" s="430" t="s">
        <v>669</v>
      </c>
      <c r="B139" s="7" t="s">
        <v>61</v>
      </c>
      <c r="C139" s="268"/>
      <c r="D139" s="268"/>
      <c r="E139" s="268"/>
    </row>
    <row r="140" spans="1:5" s="95" customFormat="1" ht="12" customHeight="1" thickBot="1">
      <c r="A140" s="31" t="s">
        <v>380</v>
      </c>
      <c r="B140" s="121" t="s">
        <v>62</v>
      </c>
      <c r="C140" s="304">
        <f>+C141+C142+C143+C144</f>
        <v>0</v>
      </c>
      <c r="D140" s="304">
        <f>+D141+D142+D143+D144</f>
        <v>0</v>
      </c>
      <c r="E140" s="304">
        <f>+E141+E142+E143+E144</f>
        <v>0</v>
      </c>
    </row>
    <row r="141" spans="1:5" s="95" customFormat="1" ht="12" customHeight="1">
      <c r="A141" s="420" t="s">
        <v>534</v>
      </c>
      <c r="B141" s="9" t="s">
        <v>63</v>
      </c>
      <c r="C141" s="268"/>
      <c r="D141" s="268"/>
      <c r="E141" s="268"/>
    </row>
    <row r="142" spans="1:5" s="95" customFormat="1" ht="12" customHeight="1">
      <c r="A142" s="420" t="s">
        <v>535</v>
      </c>
      <c r="B142" s="9" t="s">
        <v>64</v>
      </c>
      <c r="C142" s="268"/>
      <c r="D142" s="268"/>
      <c r="E142" s="268"/>
    </row>
    <row r="143" spans="1:5" s="95" customFormat="1" ht="12" customHeight="1">
      <c r="A143" s="420" t="s">
        <v>587</v>
      </c>
      <c r="B143" s="9" t="s">
        <v>65</v>
      </c>
      <c r="C143" s="268"/>
      <c r="D143" s="268"/>
      <c r="E143" s="268"/>
    </row>
    <row r="144" spans="1:5" ht="12.75" customHeight="1" thickBot="1">
      <c r="A144" s="420" t="s">
        <v>671</v>
      </c>
      <c r="B144" s="9" t="s">
        <v>66</v>
      </c>
      <c r="C144" s="268"/>
      <c r="D144" s="268"/>
      <c r="E144" s="268"/>
    </row>
    <row r="145" spans="1:5" ht="12" customHeight="1" thickBot="1">
      <c r="A145" s="31" t="s">
        <v>381</v>
      </c>
      <c r="B145" s="121" t="s">
        <v>67</v>
      </c>
      <c r="C145" s="414">
        <f>+C126+C130+C135+C140</f>
        <v>148720983</v>
      </c>
      <c r="D145" s="414">
        <f>+D126+D130+D135+D140</f>
        <v>162135280</v>
      </c>
      <c r="E145" s="414">
        <f>+E126+E130+E135+E140</f>
        <v>163746845</v>
      </c>
    </row>
    <row r="146" spans="1:5" ht="15" customHeight="1" thickBot="1">
      <c r="A146" s="432" t="s">
        <v>382</v>
      </c>
      <c r="B146" s="375" t="s">
        <v>68</v>
      </c>
      <c r="C146" s="414">
        <f>+C125+C145</f>
        <v>1256390255</v>
      </c>
      <c r="D146" s="414">
        <f>+D125+D145</f>
        <v>1417925741</v>
      </c>
      <c r="E146" s="414">
        <f>+E125+E145</f>
        <v>1464040793</v>
      </c>
    </row>
    <row r="147" spans="1:5" ht="13.5" thickBot="1">
      <c r="A147" s="382"/>
      <c r="B147" s="383"/>
      <c r="C147" s="384"/>
      <c r="D147" s="384"/>
      <c r="E147" s="384"/>
    </row>
    <row r="148" spans="1:5" ht="15" customHeight="1" thickBot="1">
      <c r="A148" s="248" t="s">
        <v>559</v>
      </c>
      <c r="B148" s="249"/>
      <c r="C148" s="118">
        <v>17</v>
      </c>
      <c r="D148" s="118">
        <v>17</v>
      </c>
      <c r="E148" s="118">
        <v>17</v>
      </c>
    </row>
    <row r="149" spans="1:5" ht="14.25" customHeight="1" thickBot="1">
      <c r="A149" s="248" t="s">
        <v>560</v>
      </c>
      <c r="B149" s="249"/>
      <c r="C149" s="118">
        <v>5</v>
      </c>
      <c r="D149" s="118">
        <v>5</v>
      </c>
      <c r="E149" s="118">
        <v>5</v>
      </c>
    </row>
    <row r="150" ht="13.5" thickBot="1"/>
    <row r="151" ht="15.75">
      <c r="A151" s="915" t="s">
        <v>790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SheetLayoutView="100" workbookViewId="0" topLeftCell="A100">
      <selection activeCell="D6" sqref="D6"/>
    </sheetView>
  </sheetViews>
  <sheetFormatPr defaultColWidth="9.00390625" defaultRowHeight="12.75"/>
  <cols>
    <col min="1" max="1" width="19.50390625" style="385" customWidth="1"/>
    <col min="2" max="2" width="72.00390625" style="386" customWidth="1"/>
    <col min="3" max="4" width="25.00390625" style="387" customWidth="1"/>
    <col min="5" max="16384" width="9.375" style="3" customWidth="1"/>
  </cols>
  <sheetData>
    <row r="1" spans="1:4" s="2" customFormat="1" ht="16.5" customHeight="1" thickBot="1">
      <c r="A1" s="225"/>
      <c r="B1" s="227"/>
      <c r="C1" s="250"/>
      <c r="D1" s="250" t="s">
        <v>735</v>
      </c>
    </row>
    <row r="2" spans="1:4" s="91" customFormat="1" ht="21" customHeight="1">
      <c r="A2" s="392" t="s">
        <v>418</v>
      </c>
      <c r="B2" s="354" t="s">
        <v>581</v>
      </c>
      <c r="C2" s="356"/>
      <c r="D2" s="356" t="s">
        <v>407</v>
      </c>
    </row>
    <row r="3" spans="1:4" s="91" customFormat="1" ht="16.5" thickBot="1">
      <c r="A3" s="228" t="s">
        <v>556</v>
      </c>
      <c r="B3" s="355" t="s">
        <v>155</v>
      </c>
      <c r="C3" s="357"/>
      <c r="D3" s="357">
        <v>2</v>
      </c>
    </row>
    <row r="4" spans="1:4" s="92" customFormat="1" ht="15.75" customHeight="1" thickBot="1">
      <c r="A4" s="229"/>
      <c r="B4" s="229"/>
      <c r="C4" s="230"/>
      <c r="D4" s="230"/>
    </row>
    <row r="5" spans="1:4" ht="13.5" thickBot="1">
      <c r="A5" s="393" t="s">
        <v>558</v>
      </c>
      <c r="B5" s="231" t="s">
        <v>408</v>
      </c>
      <c r="C5" s="358" t="s">
        <v>409</v>
      </c>
      <c r="D5" s="358" t="s">
        <v>409</v>
      </c>
    </row>
    <row r="6" spans="1:4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58" customFormat="1" ht="15.75" customHeight="1" thickBot="1">
      <c r="A7" s="233"/>
      <c r="B7" s="234" t="s">
        <v>410</v>
      </c>
      <c r="C7" s="359"/>
      <c r="D7" s="359"/>
    </row>
    <row r="8" spans="1:4" s="58" customFormat="1" ht="12" customHeight="1" thickBot="1">
      <c r="A8" s="31" t="s">
        <v>373</v>
      </c>
      <c r="B8" s="21" t="s">
        <v>612</v>
      </c>
      <c r="C8" s="295">
        <f>+C9+C10+C11+C12+C13+C14</f>
        <v>0</v>
      </c>
      <c r="D8" s="295">
        <f>+D9+D10+D11+D12+D13+D14</f>
        <v>0</v>
      </c>
    </row>
    <row r="9" spans="1:4" s="93" customFormat="1" ht="12" customHeight="1">
      <c r="A9" s="420" t="s">
        <v>456</v>
      </c>
      <c r="B9" s="402" t="s">
        <v>613</v>
      </c>
      <c r="C9" s="298"/>
      <c r="D9" s="298"/>
    </row>
    <row r="10" spans="1:4" s="94" customFormat="1" ht="12" customHeight="1">
      <c r="A10" s="421" t="s">
        <v>457</v>
      </c>
      <c r="B10" s="403" t="s">
        <v>614</v>
      </c>
      <c r="C10" s="297"/>
      <c r="D10" s="297"/>
    </row>
    <row r="11" spans="1:4" s="94" customFormat="1" ht="12" customHeight="1">
      <c r="A11" s="421" t="s">
        <v>458</v>
      </c>
      <c r="B11" s="403" t="s">
        <v>615</v>
      </c>
      <c r="C11" s="297"/>
      <c r="D11" s="297"/>
    </row>
    <row r="12" spans="1:4" s="94" customFormat="1" ht="12" customHeight="1">
      <c r="A12" s="421" t="s">
        <v>459</v>
      </c>
      <c r="B12" s="403" t="s">
        <v>616</v>
      </c>
      <c r="C12" s="297"/>
      <c r="D12" s="297"/>
    </row>
    <row r="13" spans="1:4" s="94" customFormat="1" ht="12" customHeight="1">
      <c r="A13" s="421" t="s">
        <v>501</v>
      </c>
      <c r="B13" s="403" t="s">
        <v>617</v>
      </c>
      <c r="C13" s="719"/>
      <c r="D13" s="719"/>
    </row>
    <row r="14" spans="1:4" s="93" customFormat="1" ht="12" customHeight="1" thickBot="1">
      <c r="A14" s="422" t="s">
        <v>460</v>
      </c>
      <c r="B14" s="404" t="s">
        <v>618</v>
      </c>
      <c r="C14" s="720"/>
      <c r="D14" s="720"/>
    </row>
    <row r="15" spans="1:4" s="93" customFormat="1" ht="12" customHeight="1" thickBot="1">
      <c r="A15" s="31" t="s">
        <v>374</v>
      </c>
      <c r="B15" s="290" t="s">
        <v>619</v>
      </c>
      <c r="C15" s="295">
        <f>+C16+C17+C18+C19+C20</f>
        <v>0</v>
      </c>
      <c r="D15" s="295">
        <f>+D16+D17+D18+D19+D20</f>
        <v>0</v>
      </c>
    </row>
    <row r="16" spans="1:4" s="93" customFormat="1" ht="12" customHeight="1">
      <c r="A16" s="420" t="s">
        <v>462</v>
      </c>
      <c r="B16" s="402" t="s">
        <v>620</v>
      </c>
      <c r="C16" s="298"/>
      <c r="D16" s="298"/>
    </row>
    <row r="17" spans="1:4" s="93" customFormat="1" ht="12" customHeight="1">
      <c r="A17" s="421" t="s">
        <v>463</v>
      </c>
      <c r="B17" s="403" t="s">
        <v>621</v>
      </c>
      <c r="C17" s="297"/>
      <c r="D17" s="297"/>
    </row>
    <row r="18" spans="1:4" s="93" customFormat="1" ht="12" customHeight="1">
      <c r="A18" s="421" t="s">
        <v>464</v>
      </c>
      <c r="B18" s="403" t="s">
        <v>147</v>
      </c>
      <c r="C18" s="297"/>
      <c r="D18" s="297"/>
    </row>
    <row r="19" spans="1:4" s="93" customFormat="1" ht="12" customHeight="1">
      <c r="A19" s="421" t="s">
        <v>465</v>
      </c>
      <c r="B19" s="403" t="s">
        <v>148</v>
      </c>
      <c r="C19" s="297"/>
      <c r="D19" s="297"/>
    </row>
    <row r="20" spans="1:4" s="93" customFormat="1" ht="12" customHeight="1">
      <c r="A20" s="421" t="s">
        <v>466</v>
      </c>
      <c r="B20" s="403" t="s">
        <v>622</v>
      </c>
      <c r="C20" s="297"/>
      <c r="D20" s="297"/>
    </row>
    <row r="21" spans="1:4" s="94" customFormat="1" ht="12" customHeight="1" thickBot="1">
      <c r="A21" s="422" t="s">
        <v>475</v>
      </c>
      <c r="B21" s="404" t="s">
        <v>623</v>
      </c>
      <c r="C21" s="299"/>
      <c r="D21" s="299"/>
    </row>
    <row r="22" spans="1:4" s="94" customFormat="1" ht="12" customHeight="1" thickBot="1">
      <c r="A22" s="31" t="s">
        <v>375</v>
      </c>
      <c r="B22" s="21" t="s">
        <v>624</v>
      </c>
      <c r="C22" s="295">
        <f>+C23+C24+C25+C26+C27</f>
        <v>0</v>
      </c>
      <c r="D22" s="295">
        <f>+D23+D24+D25+D26+D27</f>
        <v>0</v>
      </c>
    </row>
    <row r="23" spans="1:4" s="94" customFormat="1" ht="12" customHeight="1">
      <c r="A23" s="420" t="s">
        <v>445</v>
      </c>
      <c r="B23" s="402" t="s">
        <v>625</v>
      </c>
      <c r="C23" s="298"/>
      <c r="D23" s="298"/>
    </row>
    <row r="24" spans="1:4" s="93" customFormat="1" ht="12" customHeight="1">
      <c r="A24" s="421" t="s">
        <v>446</v>
      </c>
      <c r="B24" s="403" t="s">
        <v>626</v>
      </c>
      <c r="C24" s="297"/>
      <c r="D24" s="297"/>
    </row>
    <row r="25" spans="1:4" s="94" customFormat="1" ht="12" customHeight="1">
      <c r="A25" s="421" t="s">
        <v>447</v>
      </c>
      <c r="B25" s="403" t="s">
        <v>149</v>
      </c>
      <c r="C25" s="297"/>
      <c r="D25" s="297"/>
    </row>
    <row r="26" spans="1:4" s="94" customFormat="1" ht="12" customHeight="1">
      <c r="A26" s="421" t="s">
        <v>448</v>
      </c>
      <c r="B26" s="403" t="s">
        <v>150</v>
      </c>
      <c r="C26" s="297"/>
      <c r="D26" s="297"/>
    </row>
    <row r="27" spans="1:4" s="94" customFormat="1" ht="12" customHeight="1">
      <c r="A27" s="421" t="s">
        <v>524</v>
      </c>
      <c r="B27" s="403" t="s">
        <v>627</v>
      </c>
      <c r="C27" s="297"/>
      <c r="D27" s="297"/>
    </row>
    <row r="28" spans="1:4" s="94" customFormat="1" ht="12" customHeight="1" thickBot="1">
      <c r="A28" s="422" t="s">
        <v>525</v>
      </c>
      <c r="B28" s="404" t="s">
        <v>628</v>
      </c>
      <c r="C28" s="299"/>
      <c r="D28" s="299"/>
    </row>
    <row r="29" spans="1:4" s="94" customFormat="1" ht="12" customHeight="1" thickBot="1">
      <c r="A29" s="31" t="s">
        <v>526</v>
      </c>
      <c r="B29" s="21" t="s">
        <v>629</v>
      </c>
      <c r="C29" s="301">
        <f>+C30+C33+C34+C35</f>
        <v>0</v>
      </c>
      <c r="D29" s="301">
        <f>+D30+D33+D34+D35</f>
        <v>0</v>
      </c>
    </row>
    <row r="30" spans="1:4" s="94" customFormat="1" ht="12" customHeight="1">
      <c r="A30" s="420" t="s">
        <v>630</v>
      </c>
      <c r="B30" s="402" t="s">
        <v>636</v>
      </c>
      <c r="C30" s="397">
        <f>+C31+C32</f>
        <v>0</v>
      </c>
      <c r="D30" s="397">
        <f>+D31+D32</f>
        <v>0</v>
      </c>
    </row>
    <row r="31" spans="1:4" s="94" customFormat="1" ht="12" customHeight="1">
      <c r="A31" s="421" t="s">
        <v>631</v>
      </c>
      <c r="B31" s="403" t="s">
        <v>637</v>
      </c>
      <c r="C31" s="297"/>
      <c r="D31" s="297"/>
    </row>
    <row r="32" spans="1:4" s="94" customFormat="1" ht="12" customHeight="1">
      <c r="A32" s="421" t="s">
        <v>632</v>
      </c>
      <c r="B32" s="403" t="s">
        <v>638</v>
      </c>
      <c r="C32" s="297"/>
      <c r="D32" s="297"/>
    </row>
    <row r="33" spans="1:4" s="94" customFormat="1" ht="12" customHeight="1">
      <c r="A33" s="421" t="s">
        <v>633</v>
      </c>
      <c r="B33" s="403" t="s">
        <v>639</v>
      </c>
      <c r="C33" s="297"/>
      <c r="D33" s="297"/>
    </row>
    <row r="34" spans="1:4" s="94" customFormat="1" ht="12" customHeight="1">
      <c r="A34" s="421" t="s">
        <v>634</v>
      </c>
      <c r="B34" s="403" t="s">
        <v>640</v>
      </c>
      <c r="C34" s="297"/>
      <c r="D34" s="297"/>
    </row>
    <row r="35" spans="1:4" s="94" customFormat="1" ht="12" customHeight="1" thickBot="1">
      <c r="A35" s="422" t="s">
        <v>635</v>
      </c>
      <c r="B35" s="404" t="s">
        <v>641</v>
      </c>
      <c r="C35" s="299"/>
      <c r="D35" s="299"/>
    </row>
    <row r="36" spans="1:4" s="94" customFormat="1" ht="12" customHeight="1" thickBot="1">
      <c r="A36" s="31" t="s">
        <v>377</v>
      </c>
      <c r="B36" s="21" t="s">
        <v>642</v>
      </c>
      <c r="C36" s="295">
        <f>SUM(C37:C46)</f>
        <v>1450000</v>
      </c>
      <c r="D36" s="295">
        <f>SUM(D37:D46)</f>
        <v>1450000</v>
      </c>
    </row>
    <row r="37" spans="1:4" s="94" customFormat="1" ht="12" customHeight="1">
      <c r="A37" s="420" t="s">
        <v>449</v>
      </c>
      <c r="B37" s="402" t="s">
        <v>645</v>
      </c>
      <c r="C37" s="298"/>
      <c r="D37" s="298"/>
    </row>
    <row r="38" spans="1:4" s="94" customFormat="1" ht="12" customHeight="1">
      <c r="A38" s="421" t="s">
        <v>450</v>
      </c>
      <c r="B38" s="403" t="s">
        <v>646</v>
      </c>
      <c r="C38" s="297">
        <v>1450000</v>
      </c>
      <c r="D38" s="297">
        <v>1450000</v>
      </c>
    </row>
    <row r="39" spans="1:4" s="94" customFormat="1" ht="12" customHeight="1">
      <c r="A39" s="421" t="s">
        <v>451</v>
      </c>
      <c r="B39" s="403" t="s">
        <v>647</v>
      </c>
      <c r="C39" s="297"/>
      <c r="D39" s="297"/>
    </row>
    <row r="40" spans="1:4" s="94" customFormat="1" ht="12" customHeight="1">
      <c r="A40" s="421" t="s">
        <v>528</v>
      </c>
      <c r="B40" s="403" t="s">
        <v>648</v>
      </c>
      <c r="C40" s="297"/>
      <c r="D40" s="297"/>
    </row>
    <row r="41" spans="1:4" s="94" customFormat="1" ht="12" customHeight="1">
      <c r="A41" s="421" t="s">
        <v>529</v>
      </c>
      <c r="B41" s="403" t="s">
        <v>649</v>
      </c>
      <c r="C41" s="297"/>
      <c r="D41" s="297"/>
    </row>
    <row r="42" spans="1:4" s="94" customFormat="1" ht="12" customHeight="1">
      <c r="A42" s="421" t="s">
        <v>530</v>
      </c>
      <c r="B42" s="403" t="s">
        <v>650</v>
      </c>
      <c r="C42" s="297"/>
      <c r="D42" s="297"/>
    </row>
    <row r="43" spans="1:4" s="94" customFormat="1" ht="12" customHeight="1">
      <c r="A43" s="421" t="s">
        <v>531</v>
      </c>
      <c r="B43" s="403" t="s">
        <v>651</v>
      </c>
      <c r="C43" s="297"/>
      <c r="D43" s="297"/>
    </row>
    <row r="44" spans="1:4" s="94" customFormat="1" ht="12" customHeight="1">
      <c r="A44" s="421" t="s">
        <v>532</v>
      </c>
      <c r="B44" s="403" t="s">
        <v>652</v>
      </c>
      <c r="C44" s="297"/>
      <c r="D44" s="297"/>
    </row>
    <row r="45" spans="1:4" s="94" customFormat="1" ht="12" customHeight="1">
      <c r="A45" s="421" t="s">
        <v>643</v>
      </c>
      <c r="B45" s="403" t="s">
        <v>653</v>
      </c>
      <c r="C45" s="300"/>
      <c r="D45" s="300"/>
    </row>
    <row r="46" spans="1:4" s="94" customFormat="1" ht="12" customHeight="1" thickBot="1">
      <c r="A46" s="422" t="s">
        <v>644</v>
      </c>
      <c r="B46" s="404" t="s">
        <v>654</v>
      </c>
      <c r="C46" s="391"/>
      <c r="D46" s="391"/>
    </row>
    <row r="47" spans="1:4" s="94" customFormat="1" ht="12" customHeight="1" thickBot="1">
      <c r="A47" s="31" t="s">
        <v>378</v>
      </c>
      <c r="B47" s="21" t="s">
        <v>655</v>
      </c>
      <c r="C47" s="295">
        <f>SUM(C48:C52)</f>
        <v>0</v>
      </c>
      <c r="D47" s="295">
        <f>SUM(D48:D52)</f>
        <v>0</v>
      </c>
    </row>
    <row r="48" spans="1:4" s="94" customFormat="1" ht="12" customHeight="1">
      <c r="A48" s="420" t="s">
        <v>452</v>
      </c>
      <c r="B48" s="402" t="s">
        <v>659</v>
      </c>
      <c r="C48" s="446"/>
      <c r="D48" s="446"/>
    </row>
    <row r="49" spans="1:4" s="94" customFormat="1" ht="12" customHeight="1">
      <c r="A49" s="421" t="s">
        <v>453</v>
      </c>
      <c r="B49" s="403" t="s">
        <v>660</v>
      </c>
      <c r="C49" s="300"/>
      <c r="D49" s="300"/>
    </row>
    <row r="50" spans="1:4" s="94" customFormat="1" ht="12" customHeight="1">
      <c r="A50" s="421" t="s">
        <v>656</v>
      </c>
      <c r="B50" s="403" t="s">
        <v>661</v>
      </c>
      <c r="C50" s="300"/>
      <c r="D50" s="300"/>
    </row>
    <row r="51" spans="1:4" s="94" customFormat="1" ht="12" customHeight="1">
      <c r="A51" s="421" t="s">
        <v>657</v>
      </c>
      <c r="B51" s="403" t="s">
        <v>662</v>
      </c>
      <c r="C51" s="300"/>
      <c r="D51" s="300"/>
    </row>
    <row r="52" spans="1:4" s="94" customFormat="1" ht="12" customHeight="1" thickBot="1">
      <c r="A52" s="422" t="s">
        <v>658</v>
      </c>
      <c r="B52" s="404" t="s">
        <v>663</v>
      </c>
      <c r="C52" s="391"/>
      <c r="D52" s="391"/>
    </row>
    <row r="53" spans="1:4" s="94" customFormat="1" ht="12" customHeight="1" thickBot="1">
      <c r="A53" s="31" t="s">
        <v>533</v>
      </c>
      <c r="B53" s="21" t="s">
        <v>664</v>
      </c>
      <c r="C53" s="295">
        <f>SUM(C54:C56)</f>
        <v>0</v>
      </c>
      <c r="D53" s="295">
        <f>SUM(D54:D56)</f>
        <v>0</v>
      </c>
    </row>
    <row r="54" spans="1:4" s="94" customFormat="1" ht="12" customHeight="1">
      <c r="A54" s="420" t="s">
        <v>454</v>
      </c>
      <c r="B54" s="402" t="s">
        <v>665</v>
      </c>
      <c r="C54" s="298"/>
      <c r="D54" s="298"/>
    </row>
    <row r="55" spans="1:4" s="94" customFormat="1" ht="12" customHeight="1">
      <c r="A55" s="421" t="s">
        <v>455</v>
      </c>
      <c r="B55" s="403" t="s">
        <v>151</v>
      </c>
      <c r="C55" s="297"/>
      <c r="D55" s="297"/>
    </row>
    <row r="56" spans="1:4" s="94" customFormat="1" ht="12" customHeight="1">
      <c r="A56" s="421" t="s">
        <v>668</v>
      </c>
      <c r="B56" s="403" t="s">
        <v>666</v>
      </c>
      <c r="C56" s="297"/>
      <c r="D56" s="297"/>
    </row>
    <row r="57" spans="1:4" s="94" customFormat="1" ht="12" customHeight="1" thickBot="1">
      <c r="A57" s="422" t="s">
        <v>669</v>
      </c>
      <c r="B57" s="404" t="s">
        <v>667</v>
      </c>
      <c r="C57" s="299"/>
      <c r="D57" s="299"/>
    </row>
    <row r="58" spans="1:4" s="94" customFormat="1" ht="12" customHeight="1" thickBot="1">
      <c r="A58" s="31" t="s">
        <v>380</v>
      </c>
      <c r="B58" s="290" t="s">
        <v>670</v>
      </c>
      <c r="C58" s="295">
        <f>SUM(C59:C61)</f>
        <v>0</v>
      </c>
      <c r="D58" s="295">
        <f>SUM(D59:D61)</f>
        <v>0</v>
      </c>
    </row>
    <row r="59" spans="1:4" s="94" customFormat="1" ht="12" customHeight="1">
      <c r="A59" s="420" t="s">
        <v>534</v>
      </c>
      <c r="B59" s="402" t="s">
        <v>672</v>
      </c>
      <c r="C59" s="300"/>
      <c r="D59" s="300"/>
    </row>
    <row r="60" spans="1:4" s="94" customFormat="1" ht="12" customHeight="1">
      <c r="A60" s="421" t="s">
        <v>535</v>
      </c>
      <c r="B60" s="403" t="s">
        <v>152</v>
      </c>
      <c r="C60" s="300"/>
      <c r="D60" s="300"/>
    </row>
    <row r="61" spans="1:4" s="94" customFormat="1" ht="12" customHeight="1">
      <c r="A61" s="421" t="s">
        <v>587</v>
      </c>
      <c r="B61" s="403" t="s">
        <v>673</v>
      </c>
      <c r="C61" s="300"/>
      <c r="D61" s="300"/>
    </row>
    <row r="62" spans="1:4" s="94" customFormat="1" ht="12" customHeight="1" thickBot="1">
      <c r="A62" s="422" t="s">
        <v>671</v>
      </c>
      <c r="B62" s="404" t="s">
        <v>674</v>
      </c>
      <c r="C62" s="300"/>
      <c r="D62" s="300"/>
    </row>
    <row r="63" spans="1:4" s="94" customFormat="1" ht="12" customHeight="1" thickBot="1">
      <c r="A63" s="31" t="s">
        <v>381</v>
      </c>
      <c r="B63" s="21" t="s">
        <v>675</v>
      </c>
      <c r="C63" s="301">
        <f>+C8+C15+C22+C29+C36+C47+C53+C58</f>
        <v>1450000</v>
      </c>
      <c r="D63" s="301">
        <f>+D8+D15+D22+D29+D36+D47+D53+D58</f>
        <v>1450000</v>
      </c>
    </row>
    <row r="64" spans="1:4" s="94" customFormat="1" ht="12" customHeight="1" thickBot="1">
      <c r="A64" s="423" t="s">
        <v>113</v>
      </c>
      <c r="B64" s="290" t="s">
        <v>677</v>
      </c>
      <c r="C64" s="295">
        <f>SUM(C65:C67)</f>
        <v>0</v>
      </c>
      <c r="D64" s="295">
        <f>SUM(D65:D67)</f>
        <v>0</v>
      </c>
    </row>
    <row r="65" spans="1:4" s="94" customFormat="1" ht="12" customHeight="1">
      <c r="A65" s="420" t="s">
        <v>12</v>
      </c>
      <c r="B65" s="402" t="s">
        <v>678</v>
      </c>
      <c r="C65" s="300"/>
      <c r="D65" s="300"/>
    </row>
    <row r="66" spans="1:4" s="94" customFormat="1" ht="12" customHeight="1">
      <c r="A66" s="421" t="s">
        <v>21</v>
      </c>
      <c r="B66" s="403" t="s">
        <v>679</v>
      </c>
      <c r="C66" s="300"/>
      <c r="D66" s="300"/>
    </row>
    <row r="67" spans="1:4" s="94" customFormat="1" ht="12" customHeight="1" thickBot="1">
      <c r="A67" s="422" t="s">
        <v>22</v>
      </c>
      <c r="B67" s="406" t="s">
        <v>680</v>
      </c>
      <c r="C67" s="300"/>
      <c r="D67" s="300"/>
    </row>
    <row r="68" spans="1:4" s="94" customFormat="1" ht="12" customHeight="1" thickBot="1">
      <c r="A68" s="423" t="s">
        <v>681</v>
      </c>
      <c r="B68" s="290" t="s">
        <v>682</v>
      </c>
      <c r="C68" s="295">
        <f>SUM(C69:C72)</f>
        <v>0</v>
      </c>
      <c r="D68" s="295">
        <f>SUM(D69:D72)</f>
        <v>0</v>
      </c>
    </row>
    <row r="69" spans="1:4" s="94" customFormat="1" ht="12" customHeight="1">
      <c r="A69" s="420" t="s">
        <v>502</v>
      </c>
      <c r="B69" s="402" t="s">
        <v>683</v>
      </c>
      <c r="C69" s="300"/>
      <c r="D69" s="300"/>
    </row>
    <row r="70" spans="1:4" s="94" customFormat="1" ht="12" customHeight="1">
      <c r="A70" s="421" t="s">
        <v>503</v>
      </c>
      <c r="B70" s="403" t="s">
        <v>684</v>
      </c>
      <c r="C70" s="300"/>
      <c r="D70" s="300"/>
    </row>
    <row r="71" spans="1:4" s="94" customFormat="1" ht="12" customHeight="1">
      <c r="A71" s="421" t="s">
        <v>13</v>
      </c>
      <c r="B71" s="403" t="s">
        <v>685</v>
      </c>
      <c r="C71" s="300"/>
      <c r="D71" s="300"/>
    </row>
    <row r="72" spans="1:4" s="94" customFormat="1" ht="12" customHeight="1" thickBot="1">
      <c r="A72" s="422" t="s">
        <v>14</v>
      </c>
      <c r="B72" s="404" t="s">
        <v>686</v>
      </c>
      <c r="C72" s="300"/>
      <c r="D72" s="300"/>
    </row>
    <row r="73" spans="1:4" s="94" customFormat="1" ht="12" customHeight="1" thickBot="1">
      <c r="A73" s="423" t="s">
        <v>687</v>
      </c>
      <c r="B73" s="290" t="s">
        <v>688</v>
      </c>
      <c r="C73" s="295">
        <f>SUM(C74:C75)</f>
        <v>0</v>
      </c>
      <c r="D73" s="295">
        <f>SUM(D74:D75)</f>
        <v>0</v>
      </c>
    </row>
    <row r="74" spans="1:4" s="94" customFormat="1" ht="12" customHeight="1">
      <c r="A74" s="420" t="s">
        <v>15</v>
      </c>
      <c r="B74" s="402" t="s">
        <v>689</v>
      </c>
      <c r="C74" s="300"/>
      <c r="D74" s="300"/>
    </row>
    <row r="75" spans="1:4" s="94" customFormat="1" ht="12" customHeight="1" thickBot="1">
      <c r="A75" s="422" t="s">
        <v>16</v>
      </c>
      <c r="B75" s="404" t="s">
        <v>690</v>
      </c>
      <c r="C75" s="300"/>
      <c r="D75" s="300"/>
    </row>
    <row r="76" spans="1:4" s="93" customFormat="1" ht="12" customHeight="1" thickBot="1">
      <c r="A76" s="423" t="s">
        <v>691</v>
      </c>
      <c r="B76" s="290" t="s">
        <v>692</v>
      </c>
      <c r="C76" s="295">
        <f>SUM(C77:C79)</f>
        <v>0</v>
      </c>
      <c r="D76" s="295">
        <f>SUM(D77:D79)</f>
        <v>0</v>
      </c>
    </row>
    <row r="77" spans="1:4" s="94" customFormat="1" ht="12" customHeight="1">
      <c r="A77" s="420" t="s">
        <v>17</v>
      </c>
      <c r="B77" s="402" t="s">
        <v>693</v>
      </c>
      <c r="C77" s="300"/>
      <c r="D77" s="300"/>
    </row>
    <row r="78" spans="1:4" s="94" customFormat="1" ht="12" customHeight="1">
      <c r="A78" s="421" t="s">
        <v>18</v>
      </c>
      <c r="B78" s="403" t="s">
        <v>694</v>
      </c>
      <c r="C78" s="300"/>
      <c r="D78" s="300"/>
    </row>
    <row r="79" spans="1:4" s="94" customFormat="1" ht="12" customHeight="1" thickBot="1">
      <c r="A79" s="422" t="s">
        <v>19</v>
      </c>
      <c r="B79" s="404" t="s">
        <v>695</v>
      </c>
      <c r="C79" s="300"/>
      <c r="D79" s="300"/>
    </row>
    <row r="80" spans="1:4" s="94" customFormat="1" ht="12" customHeight="1" thickBot="1">
      <c r="A80" s="423" t="s">
        <v>696</v>
      </c>
      <c r="B80" s="290" t="s">
        <v>20</v>
      </c>
      <c r="C80" s="295">
        <f>SUM(C81:C84)</f>
        <v>0</v>
      </c>
      <c r="D80" s="295">
        <f>SUM(D81:D84)</f>
        <v>0</v>
      </c>
    </row>
    <row r="81" spans="1:4" s="94" customFormat="1" ht="12" customHeight="1">
      <c r="A81" s="424" t="s">
        <v>697</v>
      </c>
      <c r="B81" s="402" t="s">
        <v>0</v>
      </c>
      <c r="C81" s="300"/>
      <c r="D81" s="300"/>
    </row>
    <row r="82" spans="1:4" s="94" customFormat="1" ht="12" customHeight="1">
      <c r="A82" s="425" t="s">
        <v>1</v>
      </c>
      <c r="B82" s="403" t="s">
        <v>2</v>
      </c>
      <c r="C82" s="300"/>
      <c r="D82" s="300"/>
    </row>
    <row r="83" spans="1:4" s="94" customFormat="1" ht="12" customHeight="1">
      <c r="A83" s="425" t="s">
        <v>3</v>
      </c>
      <c r="B83" s="403" t="s">
        <v>4</v>
      </c>
      <c r="C83" s="300"/>
      <c r="D83" s="300"/>
    </row>
    <row r="84" spans="1:4" s="93" customFormat="1" ht="12" customHeight="1" thickBot="1">
      <c r="A84" s="426" t="s">
        <v>5</v>
      </c>
      <c r="B84" s="404" t="s">
        <v>6</v>
      </c>
      <c r="C84" s="300"/>
      <c r="D84" s="300"/>
    </row>
    <row r="85" spans="1:4" s="93" customFormat="1" ht="12" customHeight="1" thickBot="1">
      <c r="A85" s="423" t="s">
        <v>7</v>
      </c>
      <c r="B85" s="290" t="s">
        <v>8</v>
      </c>
      <c r="C85" s="447"/>
      <c r="D85" s="447"/>
    </row>
    <row r="86" spans="1:4" s="93" customFormat="1" ht="12" customHeight="1" thickBot="1">
      <c r="A86" s="423" t="s">
        <v>9</v>
      </c>
      <c r="B86" s="410" t="s">
        <v>10</v>
      </c>
      <c r="C86" s="301">
        <f>+C64+C68+C73+C76+C80+C85</f>
        <v>0</v>
      </c>
      <c r="D86" s="301">
        <f>+D64+D68+D73+D76+D80+D85</f>
        <v>0</v>
      </c>
    </row>
    <row r="87" spans="1:4" s="93" customFormat="1" ht="12" customHeight="1" thickBot="1">
      <c r="A87" s="427" t="s">
        <v>23</v>
      </c>
      <c r="B87" s="412" t="s">
        <v>140</v>
      </c>
      <c r="C87" s="301">
        <f>+C63+C86</f>
        <v>1450000</v>
      </c>
      <c r="D87" s="301">
        <f>+D63+D86</f>
        <v>1450000</v>
      </c>
    </row>
    <row r="88" spans="1:4" s="94" customFormat="1" ht="15" customHeight="1">
      <c r="A88" s="239"/>
      <c r="B88" s="240"/>
      <c r="C88" s="364"/>
      <c r="D88" s="364"/>
    </row>
    <row r="89" spans="1:4" ht="13.5" thickBot="1">
      <c r="A89" s="428"/>
      <c r="B89" s="242"/>
      <c r="C89" s="365"/>
      <c r="D89" s="365"/>
    </row>
    <row r="90" spans="1:4" s="58" customFormat="1" ht="16.5" customHeight="1" thickBot="1">
      <c r="A90" s="243"/>
      <c r="B90" s="244" t="s">
        <v>412</v>
      </c>
      <c r="C90" s="366"/>
      <c r="D90" s="366"/>
    </row>
    <row r="91" spans="1:4" s="95" customFormat="1" ht="12" customHeight="1" thickBot="1">
      <c r="A91" s="394" t="s">
        <v>373</v>
      </c>
      <c r="B91" s="30" t="s">
        <v>26</v>
      </c>
      <c r="C91" s="294">
        <f>SUM(C92:C96)</f>
        <v>1450000</v>
      </c>
      <c r="D91" s="294">
        <f>SUM(D92:D96)</f>
        <v>1450000</v>
      </c>
    </row>
    <row r="92" spans="1:4" ht="12" customHeight="1">
      <c r="A92" s="429" t="s">
        <v>456</v>
      </c>
      <c r="B92" s="10" t="s">
        <v>403</v>
      </c>
      <c r="C92" s="296"/>
      <c r="D92" s="296"/>
    </row>
    <row r="93" spans="1:4" ht="12" customHeight="1">
      <c r="A93" s="421" t="s">
        <v>457</v>
      </c>
      <c r="B93" s="8" t="s">
        <v>536</v>
      </c>
      <c r="C93" s="297"/>
      <c r="D93" s="297"/>
    </row>
    <row r="94" spans="1:4" ht="12" customHeight="1">
      <c r="A94" s="421" t="s">
        <v>458</v>
      </c>
      <c r="B94" s="8" t="s">
        <v>493</v>
      </c>
      <c r="C94" s="299"/>
      <c r="D94" s="299"/>
    </row>
    <row r="95" spans="1:4" ht="12" customHeight="1">
      <c r="A95" s="421" t="s">
        <v>459</v>
      </c>
      <c r="B95" s="11" t="s">
        <v>537</v>
      </c>
      <c r="C95" s="299"/>
      <c r="D95" s="299"/>
    </row>
    <row r="96" spans="1:4" ht="12" customHeight="1">
      <c r="A96" s="421" t="s">
        <v>470</v>
      </c>
      <c r="B96" s="19" t="s">
        <v>538</v>
      </c>
      <c r="C96" s="299">
        <v>1450000</v>
      </c>
      <c r="D96" s="299">
        <v>1450000</v>
      </c>
    </row>
    <row r="97" spans="1:4" ht="12" customHeight="1">
      <c r="A97" s="421" t="s">
        <v>460</v>
      </c>
      <c r="B97" s="8" t="s">
        <v>27</v>
      </c>
      <c r="C97" s="299"/>
      <c r="D97" s="299"/>
    </row>
    <row r="98" spans="1:4" ht="12" customHeight="1">
      <c r="A98" s="421" t="s">
        <v>461</v>
      </c>
      <c r="B98" s="138" t="s">
        <v>28</v>
      </c>
      <c r="C98" s="299"/>
      <c r="D98" s="299"/>
    </row>
    <row r="99" spans="1:4" ht="12" customHeight="1">
      <c r="A99" s="421" t="s">
        <v>471</v>
      </c>
      <c r="B99" s="139" t="s">
        <v>29</v>
      </c>
      <c r="C99" s="299"/>
      <c r="D99" s="299"/>
    </row>
    <row r="100" spans="1:4" ht="12" customHeight="1">
      <c r="A100" s="421" t="s">
        <v>472</v>
      </c>
      <c r="B100" s="139" t="s">
        <v>30</v>
      </c>
      <c r="C100" s="299"/>
      <c r="D100" s="299"/>
    </row>
    <row r="101" spans="1:4" ht="12" customHeight="1">
      <c r="A101" s="421" t="s">
        <v>473</v>
      </c>
      <c r="B101" s="138" t="s">
        <v>31</v>
      </c>
      <c r="C101" s="299"/>
      <c r="D101" s="299"/>
    </row>
    <row r="102" spans="1:4" ht="12" customHeight="1">
      <c r="A102" s="421" t="s">
        <v>474</v>
      </c>
      <c r="B102" s="138" t="s">
        <v>32</v>
      </c>
      <c r="C102" s="299"/>
      <c r="D102" s="299"/>
    </row>
    <row r="103" spans="1:4" ht="12" customHeight="1">
      <c r="A103" s="421" t="s">
        <v>476</v>
      </c>
      <c r="B103" s="139" t="s">
        <v>33</v>
      </c>
      <c r="C103" s="299"/>
      <c r="D103" s="299"/>
    </row>
    <row r="104" spans="1:4" ht="12" customHeight="1">
      <c r="A104" s="430" t="s">
        <v>539</v>
      </c>
      <c r="B104" s="140" t="s">
        <v>34</v>
      </c>
      <c r="C104" s="299"/>
      <c r="D104" s="299"/>
    </row>
    <row r="105" spans="1:4" ht="12" customHeight="1">
      <c r="A105" s="421" t="s">
        <v>24</v>
      </c>
      <c r="B105" s="140" t="s">
        <v>35</v>
      </c>
      <c r="C105" s="299"/>
      <c r="D105" s="299"/>
    </row>
    <row r="106" spans="1:4" ht="12" customHeight="1" thickBot="1">
      <c r="A106" s="431" t="s">
        <v>25</v>
      </c>
      <c r="B106" s="141" t="s">
        <v>36</v>
      </c>
      <c r="C106" s="303">
        <v>1450000</v>
      </c>
      <c r="D106" s="303">
        <v>1450000</v>
      </c>
    </row>
    <row r="107" spans="1:4" ht="12" customHeight="1" thickBot="1">
      <c r="A107" s="31" t="s">
        <v>374</v>
      </c>
      <c r="B107" s="29" t="s">
        <v>37</v>
      </c>
      <c r="C107" s="295">
        <f>+C108+C110+C112</f>
        <v>0</v>
      </c>
      <c r="D107" s="295">
        <f>+D108+D110+D112</f>
        <v>0</v>
      </c>
    </row>
    <row r="108" spans="1:4" ht="12" customHeight="1">
      <c r="A108" s="420" t="s">
        <v>462</v>
      </c>
      <c r="B108" s="8" t="s">
        <v>585</v>
      </c>
      <c r="C108" s="298"/>
      <c r="D108" s="298"/>
    </row>
    <row r="109" spans="1:4" ht="12" customHeight="1">
      <c r="A109" s="420" t="s">
        <v>463</v>
      </c>
      <c r="B109" s="12" t="s">
        <v>41</v>
      </c>
      <c r="C109" s="298"/>
      <c r="D109" s="298"/>
    </row>
    <row r="110" spans="1:4" ht="12" customHeight="1">
      <c r="A110" s="420" t="s">
        <v>464</v>
      </c>
      <c r="B110" s="12" t="s">
        <v>540</v>
      </c>
      <c r="C110" s="297"/>
      <c r="D110" s="297"/>
    </row>
    <row r="111" spans="1:4" ht="12" customHeight="1">
      <c r="A111" s="420" t="s">
        <v>465</v>
      </c>
      <c r="B111" s="12" t="s">
        <v>42</v>
      </c>
      <c r="C111" s="268"/>
      <c r="D111" s="268"/>
    </row>
    <row r="112" spans="1:4" ht="12" customHeight="1">
      <c r="A112" s="420" t="s">
        <v>466</v>
      </c>
      <c r="B112" s="292" t="s">
        <v>588</v>
      </c>
      <c r="C112" s="268"/>
      <c r="D112" s="268"/>
    </row>
    <row r="113" spans="1:4" ht="12" customHeight="1">
      <c r="A113" s="420" t="s">
        <v>475</v>
      </c>
      <c r="B113" s="291" t="s">
        <v>153</v>
      </c>
      <c r="C113" s="268"/>
      <c r="D113" s="268"/>
    </row>
    <row r="114" spans="1:4" ht="12" customHeight="1">
      <c r="A114" s="420" t="s">
        <v>477</v>
      </c>
      <c r="B114" s="398" t="s">
        <v>47</v>
      </c>
      <c r="C114" s="268"/>
      <c r="D114" s="268"/>
    </row>
    <row r="115" spans="1:4" ht="12" customHeight="1">
      <c r="A115" s="420" t="s">
        <v>541</v>
      </c>
      <c r="B115" s="139" t="s">
        <v>30</v>
      </c>
      <c r="C115" s="268"/>
      <c r="D115" s="268"/>
    </row>
    <row r="116" spans="1:4" ht="12" customHeight="1">
      <c r="A116" s="420" t="s">
        <v>542</v>
      </c>
      <c r="B116" s="139" t="s">
        <v>46</v>
      </c>
      <c r="C116" s="268"/>
      <c r="D116" s="268"/>
    </row>
    <row r="117" spans="1:4" ht="12" customHeight="1">
      <c r="A117" s="420" t="s">
        <v>543</v>
      </c>
      <c r="B117" s="139" t="s">
        <v>45</v>
      </c>
      <c r="C117" s="268"/>
      <c r="D117" s="268"/>
    </row>
    <row r="118" spans="1:4" ht="12" customHeight="1">
      <c r="A118" s="420" t="s">
        <v>38</v>
      </c>
      <c r="B118" s="139" t="s">
        <v>33</v>
      </c>
      <c r="C118" s="268"/>
      <c r="D118" s="268"/>
    </row>
    <row r="119" spans="1:4" ht="12" customHeight="1">
      <c r="A119" s="420" t="s">
        <v>39</v>
      </c>
      <c r="B119" s="139" t="s">
        <v>44</v>
      </c>
      <c r="C119" s="268"/>
      <c r="D119" s="268"/>
    </row>
    <row r="120" spans="1:4" ht="12" customHeight="1" thickBot="1">
      <c r="A120" s="430" t="s">
        <v>40</v>
      </c>
      <c r="B120" s="139" t="s">
        <v>43</v>
      </c>
      <c r="C120" s="269"/>
      <c r="D120" s="269"/>
    </row>
    <row r="121" spans="1:4" ht="12" customHeight="1" thickBot="1">
      <c r="A121" s="31" t="s">
        <v>375</v>
      </c>
      <c r="B121" s="121" t="s">
        <v>48</v>
      </c>
      <c r="C121" s="295">
        <f>+C122+C123</f>
        <v>0</v>
      </c>
      <c r="D121" s="295">
        <f>+D122+D123</f>
        <v>0</v>
      </c>
    </row>
    <row r="122" spans="1:4" ht="12" customHeight="1">
      <c r="A122" s="420" t="s">
        <v>445</v>
      </c>
      <c r="B122" s="9" t="s">
        <v>414</v>
      </c>
      <c r="C122" s="298"/>
      <c r="D122" s="298"/>
    </row>
    <row r="123" spans="1:4" ht="12" customHeight="1" thickBot="1">
      <c r="A123" s="422" t="s">
        <v>446</v>
      </c>
      <c r="B123" s="12" t="s">
        <v>415</v>
      </c>
      <c r="C123" s="299"/>
      <c r="D123" s="299"/>
    </row>
    <row r="124" spans="1:4" ht="12" customHeight="1" thickBot="1">
      <c r="A124" s="31" t="s">
        <v>376</v>
      </c>
      <c r="B124" s="121" t="s">
        <v>49</v>
      </c>
      <c r="C124" s="295">
        <f>+C91+C107+C121</f>
        <v>1450000</v>
      </c>
      <c r="D124" s="295">
        <f>+D91+D107+D121</f>
        <v>1450000</v>
      </c>
    </row>
    <row r="125" spans="1:4" ht="12" customHeight="1" thickBot="1">
      <c r="A125" s="31" t="s">
        <v>377</v>
      </c>
      <c r="B125" s="121" t="s">
        <v>50</v>
      </c>
      <c r="C125" s="295">
        <f>+C126+C127+C128</f>
        <v>0</v>
      </c>
      <c r="D125" s="295">
        <f>+D126+D127+D128</f>
        <v>0</v>
      </c>
    </row>
    <row r="126" spans="1:4" s="95" customFormat="1" ht="12" customHeight="1">
      <c r="A126" s="420" t="s">
        <v>449</v>
      </c>
      <c r="B126" s="9" t="s">
        <v>51</v>
      </c>
      <c r="C126" s="268"/>
      <c r="D126" s="268"/>
    </row>
    <row r="127" spans="1:4" ht="12" customHeight="1">
      <c r="A127" s="420" t="s">
        <v>450</v>
      </c>
      <c r="B127" s="9" t="s">
        <v>52</v>
      </c>
      <c r="C127" s="268"/>
      <c r="D127" s="268"/>
    </row>
    <row r="128" spans="1:4" ht="12" customHeight="1" thickBot="1">
      <c r="A128" s="430" t="s">
        <v>451</v>
      </c>
      <c r="B128" s="7" t="s">
        <v>53</v>
      </c>
      <c r="C128" s="268"/>
      <c r="D128" s="268"/>
    </row>
    <row r="129" spans="1:4" ht="12" customHeight="1" thickBot="1">
      <c r="A129" s="31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</row>
    <row r="130" spans="1:4" ht="12" customHeight="1">
      <c r="A130" s="420" t="s">
        <v>452</v>
      </c>
      <c r="B130" s="9" t="s">
        <v>54</v>
      </c>
      <c r="C130" s="268"/>
      <c r="D130" s="268"/>
    </row>
    <row r="131" spans="1:4" ht="12" customHeight="1">
      <c r="A131" s="420" t="s">
        <v>453</v>
      </c>
      <c r="B131" s="9" t="s">
        <v>55</v>
      </c>
      <c r="C131" s="268"/>
      <c r="D131" s="268"/>
    </row>
    <row r="132" spans="1:4" ht="12" customHeight="1">
      <c r="A132" s="420" t="s">
        <v>656</v>
      </c>
      <c r="B132" s="9" t="s">
        <v>56</v>
      </c>
      <c r="C132" s="268"/>
      <c r="D132" s="268"/>
    </row>
    <row r="133" spans="1:4" s="95" customFormat="1" ht="12" customHeight="1" thickBot="1">
      <c r="A133" s="430" t="s">
        <v>657</v>
      </c>
      <c r="B133" s="7" t="s">
        <v>57</v>
      </c>
      <c r="C133" s="268"/>
      <c r="D133" s="268"/>
    </row>
    <row r="134" spans="1:11" ht="12" customHeight="1" thickBot="1">
      <c r="A134" s="31" t="s">
        <v>379</v>
      </c>
      <c r="B134" s="121" t="s">
        <v>58</v>
      </c>
      <c r="C134" s="301">
        <f>+C135+C136+C137+C138</f>
        <v>0</v>
      </c>
      <c r="D134" s="301">
        <f>+D135+D136+D137+D138</f>
        <v>0</v>
      </c>
      <c r="K134" s="251"/>
    </row>
    <row r="135" spans="1:4" ht="12.75">
      <c r="A135" s="420" t="s">
        <v>454</v>
      </c>
      <c r="B135" s="9" t="s">
        <v>59</v>
      </c>
      <c r="C135" s="268"/>
      <c r="D135" s="268"/>
    </row>
    <row r="136" spans="1:4" ht="12" customHeight="1">
      <c r="A136" s="420" t="s">
        <v>455</v>
      </c>
      <c r="B136" s="9" t="s">
        <v>69</v>
      </c>
      <c r="C136" s="268"/>
      <c r="D136" s="268"/>
    </row>
    <row r="137" spans="1:4" s="95" customFormat="1" ht="12" customHeight="1">
      <c r="A137" s="420" t="s">
        <v>668</v>
      </c>
      <c r="B137" s="9" t="s">
        <v>60</v>
      </c>
      <c r="C137" s="268"/>
      <c r="D137" s="268"/>
    </row>
    <row r="138" spans="1:4" s="95" customFormat="1" ht="12" customHeight="1" thickBot="1">
      <c r="A138" s="430" t="s">
        <v>669</v>
      </c>
      <c r="B138" s="7" t="s">
        <v>61</v>
      </c>
      <c r="C138" s="268"/>
      <c r="D138" s="268"/>
    </row>
    <row r="139" spans="1:4" s="95" customFormat="1" ht="12" customHeight="1" thickBot="1">
      <c r="A139" s="31" t="s">
        <v>380</v>
      </c>
      <c r="B139" s="121" t="s">
        <v>62</v>
      </c>
      <c r="C139" s="304">
        <f>+C140+C141+C142+C143</f>
        <v>0</v>
      </c>
      <c r="D139" s="304">
        <f>+D140+D141+D142+D143</f>
        <v>0</v>
      </c>
    </row>
    <row r="140" spans="1:4" s="95" customFormat="1" ht="12" customHeight="1">
      <c r="A140" s="420" t="s">
        <v>534</v>
      </c>
      <c r="B140" s="9" t="s">
        <v>63</v>
      </c>
      <c r="C140" s="268"/>
      <c r="D140" s="268"/>
    </row>
    <row r="141" spans="1:4" s="95" customFormat="1" ht="12" customHeight="1">
      <c r="A141" s="420" t="s">
        <v>535</v>
      </c>
      <c r="B141" s="9" t="s">
        <v>64</v>
      </c>
      <c r="C141" s="268"/>
      <c r="D141" s="268"/>
    </row>
    <row r="142" spans="1:4" s="95" customFormat="1" ht="12" customHeight="1">
      <c r="A142" s="420" t="s">
        <v>587</v>
      </c>
      <c r="B142" s="9" t="s">
        <v>65</v>
      </c>
      <c r="C142" s="268"/>
      <c r="D142" s="268"/>
    </row>
    <row r="143" spans="1:4" ht="12.75" customHeight="1" thickBot="1">
      <c r="A143" s="420" t="s">
        <v>671</v>
      </c>
      <c r="B143" s="9" t="s">
        <v>66</v>
      </c>
      <c r="C143" s="268"/>
      <c r="D143" s="268"/>
    </row>
    <row r="144" spans="1:4" ht="12" customHeight="1" thickBot="1">
      <c r="A144" s="31" t="s">
        <v>381</v>
      </c>
      <c r="B144" s="121" t="s">
        <v>67</v>
      </c>
      <c r="C144" s="414">
        <f>+C125+C129+C134+C139</f>
        <v>0</v>
      </c>
      <c r="D144" s="414">
        <f>+D125+D129+D134+D139</f>
        <v>0</v>
      </c>
    </row>
    <row r="145" spans="1:4" ht="15" customHeight="1" thickBot="1">
      <c r="A145" s="432" t="s">
        <v>382</v>
      </c>
      <c r="B145" s="375" t="s">
        <v>68</v>
      </c>
      <c r="C145" s="414">
        <f>+C124+C144</f>
        <v>1450000</v>
      </c>
      <c r="D145" s="414">
        <f>+D124+D144</f>
        <v>1450000</v>
      </c>
    </row>
    <row r="146" spans="1:4" ht="13.5" thickBot="1">
      <c r="A146" s="382"/>
      <c r="B146" s="383"/>
      <c r="C146" s="384"/>
      <c r="D146" s="384"/>
    </row>
    <row r="147" spans="1:4" ht="15" customHeight="1" thickBot="1">
      <c r="A147" s="248" t="s">
        <v>559</v>
      </c>
      <c r="B147" s="249"/>
      <c r="C147" s="118"/>
      <c r="D147" s="118"/>
    </row>
    <row r="148" spans="1:4" ht="14.25" customHeight="1" thickBot="1">
      <c r="A148" s="248" t="s">
        <v>560</v>
      </c>
      <c r="B148" s="249"/>
      <c r="C148" s="118"/>
      <c r="D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00">
      <selection activeCell="D6" sqref="D6"/>
    </sheetView>
  </sheetViews>
  <sheetFormatPr defaultColWidth="9.00390625" defaultRowHeight="12.75"/>
  <cols>
    <col min="1" max="1" width="19.50390625" style="385" customWidth="1"/>
    <col min="2" max="2" width="72.00390625" style="386" customWidth="1"/>
    <col min="3" max="4" width="25.00390625" style="387" customWidth="1"/>
    <col min="5" max="16384" width="9.375" style="3" customWidth="1"/>
  </cols>
  <sheetData>
    <row r="1" spans="1:4" s="2" customFormat="1" ht="16.5" customHeight="1" thickBot="1">
      <c r="A1" s="225"/>
      <c r="B1" s="227"/>
      <c r="C1" s="250"/>
      <c r="D1" s="250" t="s">
        <v>736</v>
      </c>
    </row>
    <row r="2" spans="1:4" s="91" customFormat="1" ht="21" customHeight="1">
      <c r="A2" s="392" t="s">
        <v>418</v>
      </c>
      <c r="B2" s="354" t="s">
        <v>581</v>
      </c>
      <c r="C2" s="356"/>
      <c r="D2" s="356" t="s">
        <v>407</v>
      </c>
    </row>
    <row r="3" spans="1:4" s="91" customFormat="1" ht="16.5" thickBot="1">
      <c r="A3" s="228" t="s">
        <v>556</v>
      </c>
      <c r="B3" s="355" t="s">
        <v>156</v>
      </c>
      <c r="C3" s="357"/>
      <c r="D3" s="357">
        <v>3</v>
      </c>
    </row>
    <row r="4" spans="1:4" s="92" customFormat="1" ht="15.75" customHeight="1" thickBot="1">
      <c r="A4" s="229"/>
      <c r="B4" s="229"/>
      <c r="C4" s="230"/>
      <c r="D4" s="230"/>
    </row>
    <row r="5" spans="1:4" ht="13.5" thickBot="1">
      <c r="A5" s="393" t="s">
        <v>558</v>
      </c>
      <c r="B5" s="231" t="s">
        <v>408</v>
      </c>
      <c r="C5" s="358" t="s">
        <v>409</v>
      </c>
      <c r="D5" s="358" t="s">
        <v>409</v>
      </c>
    </row>
    <row r="6" spans="1:4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58" customFormat="1" ht="15.75" customHeight="1" thickBot="1">
      <c r="A7" s="233"/>
      <c r="B7" s="234" t="s">
        <v>410</v>
      </c>
      <c r="C7" s="359"/>
      <c r="D7" s="359"/>
    </row>
    <row r="8" spans="1:4" s="58" customFormat="1" ht="12" customHeight="1" thickBot="1">
      <c r="A8" s="31" t="s">
        <v>373</v>
      </c>
      <c r="B8" s="21" t="s">
        <v>612</v>
      </c>
      <c r="C8" s="295">
        <f>+C9+C10+C11+C12+C13+C14</f>
        <v>118592000</v>
      </c>
      <c r="D8" s="295">
        <f>+D9+D10+D11+D12+D13+D14</f>
        <v>118592000</v>
      </c>
    </row>
    <row r="9" spans="1:4" s="93" customFormat="1" ht="12" customHeight="1">
      <c r="A9" s="420" t="s">
        <v>456</v>
      </c>
      <c r="B9" s="402" t="s">
        <v>613</v>
      </c>
      <c r="C9" s="298">
        <v>118592000</v>
      </c>
      <c r="D9" s="298">
        <v>118592000</v>
      </c>
    </row>
    <row r="10" spans="1:4" s="94" customFormat="1" ht="12" customHeight="1">
      <c r="A10" s="421" t="s">
        <v>457</v>
      </c>
      <c r="B10" s="403" t="s">
        <v>614</v>
      </c>
      <c r="C10" s="297"/>
      <c r="D10" s="297"/>
    </row>
    <row r="11" spans="1:4" s="94" customFormat="1" ht="12" customHeight="1">
      <c r="A11" s="421" t="s">
        <v>458</v>
      </c>
      <c r="B11" s="403" t="s">
        <v>615</v>
      </c>
      <c r="C11" s="297"/>
      <c r="D11" s="297"/>
    </row>
    <row r="12" spans="1:4" s="94" customFormat="1" ht="12" customHeight="1">
      <c r="A12" s="421" t="s">
        <v>459</v>
      </c>
      <c r="B12" s="403" t="s">
        <v>616</v>
      </c>
      <c r="C12" s="297"/>
      <c r="D12" s="297"/>
    </row>
    <row r="13" spans="1:4" s="94" customFormat="1" ht="12" customHeight="1">
      <c r="A13" s="421" t="s">
        <v>501</v>
      </c>
      <c r="B13" s="403" t="s">
        <v>617</v>
      </c>
      <c r="C13" s="719"/>
      <c r="D13" s="719"/>
    </row>
    <row r="14" spans="1:4" s="93" customFormat="1" ht="12" customHeight="1" thickBot="1">
      <c r="A14" s="422" t="s">
        <v>460</v>
      </c>
      <c r="B14" s="404" t="s">
        <v>618</v>
      </c>
      <c r="C14" s="720"/>
      <c r="D14" s="720"/>
    </row>
    <row r="15" spans="1:4" s="93" customFormat="1" ht="12" customHeight="1" thickBot="1">
      <c r="A15" s="31" t="s">
        <v>374</v>
      </c>
      <c r="B15" s="290" t="s">
        <v>619</v>
      </c>
      <c r="C15" s="295">
        <f>+C16+C17+C18+C19+C20</f>
        <v>0</v>
      </c>
      <c r="D15" s="295">
        <f>+D16+D17+D18+D19+D20</f>
        <v>0</v>
      </c>
    </row>
    <row r="16" spans="1:4" s="93" customFormat="1" ht="12" customHeight="1">
      <c r="A16" s="420" t="s">
        <v>462</v>
      </c>
      <c r="B16" s="402" t="s">
        <v>620</v>
      </c>
      <c r="C16" s="298"/>
      <c r="D16" s="298"/>
    </row>
    <row r="17" spans="1:4" s="93" customFormat="1" ht="12" customHeight="1">
      <c r="A17" s="421" t="s">
        <v>463</v>
      </c>
      <c r="B17" s="403" t="s">
        <v>621</v>
      </c>
      <c r="C17" s="297"/>
      <c r="D17" s="297"/>
    </row>
    <row r="18" spans="1:4" s="93" customFormat="1" ht="12" customHeight="1">
      <c r="A18" s="421" t="s">
        <v>464</v>
      </c>
      <c r="B18" s="403" t="s">
        <v>147</v>
      </c>
      <c r="C18" s="297"/>
      <c r="D18" s="297"/>
    </row>
    <row r="19" spans="1:4" s="93" customFormat="1" ht="12" customHeight="1">
      <c r="A19" s="421" t="s">
        <v>465</v>
      </c>
      <c r="B19" s="403" t="s">
        <v>148</v>
      </c>
      <c r="C19" s="297"/>
      <c r="D19" s="297"/>
    </row>
    <row r="20" spans="1:4" s="93" customFormat="1" ht="12" customHeight="1">
      <c r="A20" s="421" t="s">
        <v>466</v>
      </c>
      <c r="B20" s="403" t="s">
        <v>622</v>
      </c>
      <c r="C20" s="297"/>
      <c r="D20" s="297"/>
    </row>
    <row r="21" spans="1:4" s="94" customFormat="1" ht="12" customHeight="1" thickBot="1">
      <c r="A21" s="422" t="s">
        <v>475</v>
      </c>
      <c r="B21" s="404" t="s">
        <v>623</v>
      </c>
      <c r="C21" s="299"/>
      <c r="D21" s="299"/>
    </row>
    <row r="22" spans="1:4" s="94" customFormat="1" ht="12" customHeight="1" thickBot="1">
      <c r="A22" s="31" t="s">
        <v>375</v>
      </c>
      <c r="B22" s="21" t="s">
        <v>624</v>
      </c>
      <c r="C22" s="295">
        <f>+C23+C24+C25+C26+C27</f>
        <v>0</v>
      </c>
      <c r="D22" s="295">
        <f>+D23+D24+D25+D26+D27</f>
        <v>0</v>
      </c>
    </row>
    <row r="23" spans="1:4" s="94" customFormat="1" ht="12" customHeight="1">
      <c r="A23" s="420" t="s">
        <v>445</v>
      </c>
      <c r="B23" s="402" t="s">
        <v>625</v>
      </c>
      <c r="C23" s="298"/>
      <c r="D23" s="298"/>
    </row>
    <row r="24" spans="1:4" s="93" customFormat="1" ht="12" customHeight="1">
      <c r="A24" s="421" t="s">
        <v>446</v>
      </c>
      <c r="B24" s="403" t="s">
        <v>626</v>
      </c>
      <c r="C24" s="297"/>
      <c r="D24" s="297"/>
    </row>
    <row r="25" spans="1:4" s="94" customFormat="1" ht="12" customHeight="1">
      <c r="A25" s="421" t="s">
        <v>447</v>
      </c>
      <c r="B25" s="403" t="s">
        <v>149</v>
      </c>
      <c r="C25" s="297"/>
      <c r="D25" s="297"/>
    </row>
    <row r="26" spans="1:4" s="94" customFormat="1" ht="12" customHeight="1">
      <c r="A26" s="421" t="s">
        <v>448</v>
      </c>
      <c r="B26" s="403" t="s">
        <v>150</v>
      </c>
      <c r="C26" s="297"/>
      <c r="D26" s="297"/>
    </row>
    <row r="27" spans="1:4" s="94" customFormat="1" ht="12" customHeight="1">
      <c r="A27" s="421" t="s">
        <v>524</v>
      </c>
      <c r="B27" s="403" t="s">
        <v>627</v>
      </c>
      <c r="C27" s="297"/>
      <c r="D27" s="297"/>
    </row>
    <row r="28" spans="1:4" s="94" customFormat="1" ht="12" customHeight="1" thickBot="1">
      <c r="A28" s="422" t="s">
        <v>525</v>
      </c>
      <c r="B28" s="404" t="s">
        <v>628</v>
      </c>
      <c r="C28" s="299"/>
      <c r="D28" s="299"/>
    </row>
    <row r="29" spans="1:4" s="94" customFormat="1" ht="12" customHeight="1" thickBot="1">
      <c r="A29" s="31" t="s">
        <v>526</v>
      </c>
      <c r="B29" s="21" t="s">
        <v>629</v>
      </c>
      <c r="C29" s="301">
        <f>+C30+C33+C34+C35</f>
        <v>0</v>
      </c>
      <c r="D29" s="301">
        <f>+D30+D33+D34+D35</f>
        <v>0</v>
      </c>
    </row>
    <row r="30" spans="1:4" s="94" customFormat="1" ht="12" customHeight="1">
      <c r="A30" s="420" t="s">
        <v>630</v>
      </c>
      <c r="B30" s="402" t="s">
        <v>636</v>
      </c>
      <c r="C30" s="397">
        <f>+C31+C32</f>
        <v>0</v>
      </c>
      <c r="D30" s="397">
        <f>+D31+D32</f>
        <v>0</v>
      </c>
    </row>
    <row r="31" spans="1:4" s="94" customFormat="1" ht="12" customHeight="1">
      <c r="A31" s="421" t="s">
        <v>631</v>
      </c>
      <c r="B31" s="403" t="s">
        <v>637</v>
      </c>
      <c r="C31" s="297"/>
      <c r="D31" s="297"/>
    </row>
    <row r="32" spans="1:4" s="94" customFormat="1" ht="12" customHeight="1">
      <c r="A32" s="421" t="s">
        <v>632</v>
      </c>
      <c r="B32" s="403" t="s">
        <v>638</v>
      </c>
      <c r="C32" s="297"/>
      <c r="D32" s="297"/>
    </row>
    <row r="33" spans="1:4" s="94" customFormat="1" ht="12" customHeight="1">
      <c r="A33" s="421" t="s">
        <v>633</v>
      </c>
      <c r="B33" s="403" t="s">
        <v>639</v>
      </c>
      <c r="C33" s="297"/>
      <c r="D33" s="297"/>
    </row>
    <row r="34" spans="1:4" s="94" customFormat="1" ht="12" customHeight="1">
      <c r="A34" s="421" t="s">
        <v>634</v>
      </c>
      <c r="B34" s="403" t="s">
        <v>640</v>
      </c>
      <c r="C34" s="297"/>
      <c r="D34" s="297"/>
    </row>
    <row r="35" spans="1:4" s="94" customFormat="1" ht="12" customHeight="1" thickBot="1">
      <c r="A35" s="422" t="s">
        <v>635</v>
      </c>
      <c r="B35" s="404" t="s">
        <v>641</v>
      </c>
      <c r="C35" s="299"/>
      <c r="D35" s="299"/>
    </row>
    <row r="36" spans="1:4" s="94" customFormat="1" ht="12" customHeight="1" thickBot="1">
      <c r="A36" s="31" t="s">
        <v>377</v>
      </c>
      <c r="B36" s="21" t="s">
        <v>642</v>
      </c>
      <c r="C36" s="295">
        <f>SUM(C37:C46)</f>
        <v>0</v>
      </c>
      <c r="D36" s="295">
        <f>SUM(D37:D46)</f>
        <v>0</v>
      </c>
    </row>
    <row r="37" spans="1:4" s="94" customFormat="1" ht="12" customHeight="1">
      <c r="A37" s="420" t="s">
        <v>449</v>
      </c>
      <c r="B37" s="402" t="s">
        <v>645</v>
      </c>
      <c r="C37" s="298"/>
      <c r="D37" s="298"/>
    </row>
    <row r="38" spans="1:4" s="94" customFormat="1" ht="12" customHeight="1">
      <c r="A38" s="421" t="s">
        <v>450</v>
      </c>
      <c r="B38" s="403" t="s">
        <v>646</v>
      </c>
      <c r="C38" s="297"/>
      <c r="D38" s="297"/>
    </row>
    <row r="39" spans="1:4" s="94" customFormat="1" ht="12" customHeight="1">
      <c r="A39" s="421" t="s">
        <v>451</v>
      </c>
      <c r="B39" s="403" t="s">
        <v>647</v>
      </c>
      <c r="C39" s="297"/>
      <c r="D39" s="297"/>
    </row>
    <row r="40" spans="1:4" s="94" customFormat="1" ht="12" customHeight="1">
      <c r="A40" s="421" t="s">
        <v>528</v>
      </c>
      <c r="B40" s="403" t="s">
        <v>648</v>
      </c>
      <c r="C40" s="297"/>
      <c r="D40" s="297"/>
    </row>
    <row r="41" spans="1:4" s="94" customFormat="1" ht="12" customHeight="1">
      <c r="A41" s="421" t="s">
        <v>529</v>
      </c>
      <c r="B41" s="403" t="s">
        <v>649</v>
      </c>
      <c r="C41" s="297"/>
      <c r="D41" s="297"/>
    </row>
    <row r="42" spans="1:4" s="94" customFormat="1" ht="12" customHeight="1">
      <c r="A42" s="421" t="s">
        <v>530</v>
      </c>
      <c r="B42" s="403" t="s">
        <v>650</v>
      </c>
      <c r="C42" s="297"/>
      <c r="D42" s="297"/>
    </row>
    <row r="43" spans="1:4" s="94" customFormat="1" ht="12" customHeight="1">
      <c r="A43" s="421" t="s">
        <v>531</v>
      </c>
      <c r="B43" s="403" t="s">
        <v>651</v>
      </c>
      <c r="C43" s="297"/>
      <c r="D43" s="297"/>
    </row>
    <row r="44" spans="1:4" s="94" customFormat="1" ht="12" customHeight="1">
      <c r="A44" s="421" t="s">
        <v>532</v>
      </c>
      <c r="B44" s="403" t="s">
        <v>652</v>
      </c>
      <c r="C44" s="297"/>
      <c r="D44" s="297"/>
    </row>
    <row r="45" spans="1:4" s="94" customFormat="1" ht="12" customHeight="1">
      <c r="A45" s="421" t="s">
        <v>643</v>
      </c>
      <c r="B45" s="403" t="s">
        <v>653</v>
      </c>
      <c r="C45" s="300"/>
      <c r="D45" s="300"/>
    </row>
    <row r="46" spans="1:4" s="94" customFormat="1" ht="12" customHeight="1" thickBot="1">
      <c r="A46" s="422" t="s">
        <v>644</v>
      </c>
      <c r="B46" s="404" t="s">
        <v>654</v>
      </c>
      <c r="C46" s="391"/>
      <c r="D46" s="391"/>
    </row>
    <row r="47" spans="1:4" s="94" customFormat="1" ht="12" customHeight="1" thickBot="1">
      <c r="A47" s="31" t="s">
        <v>378</v>
      </c>
      <c r="B47" s="21" t="s">
        <v>655</v>
      </c>
      <c r="C47" s="295">
        <f>SUM(C48:C52)</f>
        <v>0</v>
      </c>
      <c r="D47" s="295">
        <f>SUM(D48:D52)</f>
        <v>0</v>
      </c>
    </row>
    <row r="48" spans="1:4" s="94" customFormat="1" ht="12" customHeight="1">
      <c r="A48" s="420" t="s">
        <v>452</v>
      </c>
      <c r="B48" s="402" t="s">
        <v>659</v>
      </c>
      <c r="C48" s="446"/>
      <c r="D48" s="446"/>
    </row>
    <row r="49" spans="1:4" s="94" customFormat="1" ht="12" customHeight="1">
      <c r="A49" s="421" t="s">
        <v>453</v>
      </c>
      <c r="B49" s="403" t="s">
        <v>660</v>
      </c>
      <c r="C49" s="300"/>
      <c r="D49" s="300"/>
    </row>
    <row r="50" spans="1:4" s="94" customFormat="1" ht="12" customHeight="1">
      <c r="A50" s="421" t="s">
        <v>656</v>
      </c>
      <c r="B50" s="403" t="s">
        <v>661</v>
      </c>
      <c r="C50" s="300"/>
      <c r="D50" s="300"/>
    </row>
    <row r="51" spans="1:4" s="94" customFormat="1" ht="12" customHeight="1">
      <c r="A51" s="421" t="s">
        <v>657</v>
      </c>
      <c r="B51" s="403" t="s">
        <v>662</v>
      </c>
      <c r="C51" s="300"/>
      <c r="D51" s="300"/>
    </row>
    <row r="52" spans="1:4" s="94" customFormat="1" ht="12" customHeight="1" thickBot="1">
      <c r="A52" s="422" t="s">
        <v>658</v>
      </c>
      <c r="B52" s="404" t="s">
        <v>663</v>
      </c>
      <c r="C52" s="391"/>
      <c r="D52" s="391"/>
    </row>
    <row r="53" spans="1:4" s="94" customFormat="1" ht="12" customHeight="1" thickBot="1">
      <c r="A53" s="31" t="s">
        <v>533</v>
      </c>
      <c r="B53" s="21" t="s">
        <v>664</v>
      </c>
      <c r="C53" s="295">
        <f>SUM(C54:C56)</f>
        <v>0</v>
      </c>
      <c r="D53" s="295">
        <f>SUM(D54:D56)</f>
        <v>0</v>
      </c>
    </row>
    <row r="54" spans="1:4" s="94" customFormat="1" ht="12" customHeight="1">
      <c r="A54" s="420" t="s">
        <v>454</v>
      </c>
      <c r="B54" s="402" t="s">
        <v>665</v>
      </c>
      <c r="C54" s="298"/>
      <c r="D54" s="298"/>
    </row>
    <row r="55" spans="1:4" s="94" customFormat="1" ht="12" customHeight="1">
      <c r="A55" s="421" t="s">
        <v>455</v>
      </c>
      <c r="B55" s="403" t="s">
        <v>151</v>
      </c>
      <c r="C55" s="297"/>
      <c r="D55" s="297"/>
    </row>
    <row r="56" spans="1:4" s="94" customFormat="1" ht="12" customHeight="1">
      <c r="A56" s="421" t="s">
        <v>668</v>
      </c>
      <c r="B56" s="403" t="s">
        <v>666</v>
      </c>
      <c r="C56" s="297"/>
      <c r="D56" s="297"/>
    </row>
    <row r="57" spans="1:4" s="94" customFormat="1" ht="12" customHeight="1" thickBot="1">
      <c r="A57" s="422" t="s">
        <v>669</v>
      </c>
      <c r="B57" s="404" t="s">
        <v>667</v>
      </c>
      <c r="C57" s="299"/>
      <c r="D57" s="299"/>
    </row>
    <row r="58" spans="1:4" s="94" customFormat="1" ht="12" customHeight="1" thickBot="1">
      <c r="A58" s="31" t="s">
        <v>380</v>
      </c>
      <c r="B58" s="290" t="s">
        <v>670</v>
      </c>
      <c r="C58" s="295">
        <f>SUM(C59:C61)</f>
        <v>0</v>
      </c>
      <c r="D58" s="295">
        <f>SUM(D59:D61)</f>
        <v>0</v>
      </c>
    </row>
    <row r="59" spans="1:4" s="94" customFormat="1" ht="12" customHeight="1">
      <c r="A59" s="420" t="s">
        <v>534</v>
      </c>
      <c r="B59" s="402" t="s">
        <v>672</v>
      </c>
      <c r="C59" s="300"/>
      <c r="D59" s="300"/>
    </row>
    <row r="60" spans="1:4" s="94" customFormat="1" ht="12" customHeight="1">
      <c r="A60" s="421" t="s">
        <v>535</v>
      </c>
      <c r="B60" s="403" t="s">
        <v>152</v>
      </c>
      <c r="C60" s="300"/>
      <c r="D60" s="300"/>
    </row>
    <row r="61" spans="1:4" s="94" customFormat="1" ht="12" customHeight="1">
      <c r="A61" s="421" t="s">
        <v>587</v>
      </c>
      <c r="B61" s="403" t="s">
        <v>673</v>
      </c>
      <c r="C61" s="300"/>
      <c r="D61" s="300"/>
    </row>
    <row r="62" spans="1:4" s="94" customFormat="1" ht="12" customHeight="1" thickBot="1">
      <c r="A62" s="422" t="s">
        <v>671</v>
      </c>
      <c r="B62" s="404" t="s">
        <v>674</v>
      </c>
      <c r="C62" s="300"/>
      <c r="D62" s="300"/>
    </row>
    <row r="63" spans="1:4" s="94" customFormat="1" ht="12" customHeight="1" thickBot="1">
      <c r="A63" s="31" t="s">
        <v>381</v>
      </c>
      <c r="B63" s="21" t="s">
        <v>675</v>
      </c>
      <c r="C63" s="301">
        <f>+C8+C15+C22+C29+C36+C47+C53+C58</f>
        <v>118592000</v>
      </c>
      <c r="D63" s="301">
        <f>+D8+D15+D22+D29+D36+D47+D53+D58</f>
        <v>118592000</v>
      </c>
    </row>
    <row r="64" spans="1:4" s="94" customFormat="1" ht="12" customHeight="1" thickBot="1">
      <c r="A64" s="423" t="s">
        <v>113</v>
      </c>
      <c r="B64" s="290" t="s">
        <v>677</v>
      </c>
      <c r="C64" s="295">
        <f>SUM(C65:C67)</f>
        <v>0</v>
      </c>
      <c r="D64" s="295">
        <f>SUM(D65:D67)</f>
        <v>0</v>
      </c>
    </row>
    <row r="65" spans="1:4" s="94" customFormat="1" ht="12" customHeight="1">
      <c r="A65" s="420" t="s">
        <v>12</v>
      </c>
      <c r="B65" s="402" t="s">
        <v>678</v>
      </c>
      <c r="C65" s="300"/>
      <c r="D65" s="300"/>
    </row>
    <row r="66" spans="1:4" s="94" customFormat="1" ht="12" customHeight="1">
      <c r="A66" s="421" t="s">
        <v>21</v>
      </c>
      <c r="B66" s="403" t="s">
        <v>679</v>
      </c>
      <c r="C66" s="300"/>
      <c r="D66" s="300"/>
    </row>
    <row r="67" spans="1:4" s="94" customFormat="1" ht="12" customHeight="1" thickBot="1">
      <c r="A67" s="422" t="s">
        <v>22</v>
      </c>
      <c r="B67" s="406" t="s">
        <v>680</v>
      </c>
      <c r="C67" s="300"/>
      <c r="D67" s="300"/>
    </row>
    <row r="68" spans="1:4" s="94" customFormat="1" ht="12" customHeight="1" thickBot="1">
      <c r="A68" s="423" t="s">
        <v>681</v>
      </c>
      <c r="B68" s="290" t="s">
        <v>682</v>
      </c>
      <c r="C68" s="295">
        <f>SUM(C69:C72)</f>
        <v>0</v>
      </c>
      <c r="D68" s="295">
        <f>SUM(D69:D72)</f>
        <v>0</v>
      </c>
    </row>
    <row r="69" spans="1:4" s="94" customFormat="1" ht="12" customHeight="1">
      <c r="A69" s="420" t="s">
        <v>502</v>
      </c>
      <c r="B69" s="402" t="s">
        <v>683</v>
      </c>
      <c r="C69" s="300"/>
      <c r="D69" s="300"/>
    </row>
    <row r="70" spans="1:4" s="94" customFormat="1" ht="12" customHeight="1">
      <c r="A70" s="421" t="s">
        <v>503</v>
      </c>
      <c r="B70" s="403" t="s">
        <v>684</v>
      </c>
      <c r="C70" s="300"/>
      <c r="D70" s="300"/>
    </row>
    <row r="71" spans="1:4" s="94" customFormat="1" ht="12" customHeight="1">
      <c r="A71" s="421" t="s">
        <v>13</v>
      </c>
      <c r="B71" s="403" t="s">
        <v>685</v>
      </c>
      <c r="C71" s="300"/>
      <c r="D71" s="300"/>
    </row>
    <row r="72" spans="1:4" s="94" customFormat="1" ht="12" customHeight="1" thickBot="1">
      <c r="A72" s="422" t="s">
        <v>14</v>
      </c>
      <c r="B72" s="404" t="s">
        <v>686</v>
      </c>
      <c r="C72" s="300"/>
      <c r="D72" s="300"/>
    </row>
    <row r="73" spans="1:4" s="94" customFormat="1" ht="12" customHeight="1" thickBot="1">
      <c r="A73" s="423" t="s">
        <v>687</v>
      </c>
      <c r="B73" s="290" t="s">
        <v>688</v>
      </c>
      <c r="C73" s="295">
        <f>SUM(C74:C75)</f>
        <v>0</v>
      </c>
      <c r="D73" s="295">
        <f>SUM(D74:D75)</f>
        <v>0</v>
      </c>
    </row>
    <row r="74" spans="1:4" s="94" customFormat="1" ht="12" customHeight="1">
      <c r="A74" s="420" t="s">
        <v>15</v>
      </c>
      <c r="B74" s="402" t="s">
        <v>689</v>
      </c>
      <c r="C74" s="300"/>
      <c r="D74" s="300"/>
    </row>
    <row r="75" spans="1:4" s="94" customFormat="1" ht="12" customHeight="1" thickBot="1">
      <c r="A75" s="422" t="s">
        <v>16</v>
      </c>
      <c r="B75" s="404" t="s">
        <v>690</v>
      </c>
      <c r="C75" s="300"/>
      <c r="D75" s="300"/>
    </row>
    <row r="76" spans="1:4" s="93" customFormat="1" ht="12" customHeight="1" thickBot="1">
      <c r="A76" s="423" t="s">
        <v>691</v>
      </c>
      <c r="B76" s="290" t="s">
        <v>692</v>
      </c>
      <c r="C76" s="295">
        <f>SUM(C77:C79)</f>
        <v>0</v>
      </c>
      <c r="D76" s="295">
        <f>SUM(D77:D79)</f>
        <v>0</v>
      </c>
    </row>
    <row r="77" spans="1:4" s="94" customFormat="1" ht="12" customHeight="1">
      <c r="A77" s="420" t="s">
        <v>17</v>
      </c>
      <c r="B77" s="402" t="s">
        <v>693</v>
      </c>
      <c r="C77" s="300"/>
      <c r="D77" s="300"/>
    </row>
    <row r="78" spans="1:4" s="94" customFormat="1" ht="12" customHeight="1">
      <c r="A78" s="421" t="s">
        <v>18</v>
      </c>
      <c r="B78" s="403" t="s">
        <v>694</v>
      </c>
      <c r="C78" s="300"/>
      <c r="D78" s="300"/>
    </row>
    <row r="79" spans="1:4" s="94" customFormat="1" ht="12" customHeight="1" thickBot="1">
      <c r="A79" s="422" t="s">
        <v>19</v>
      </c>
      <c r="B79" s="404" t="s">
        <v>695</v>
      </c>
      <c r="C79" s="300"/>
      <c r="D79" s="300"/>
    </row>
    <row r="80" spans="1:4" s="94" customFormat="1" ht="12" customHeight="1" thickBot="1">
      <c r="A80" s="423" t="s">
        <v>696</v>
      </c>
      <c r="B80" s="290" t="s">
        <v>20</v>
      </c>
      <c r="C80" s="295">
        <f>SUM(C81:C84)</f>
        <v>0</v>
      </c>
      <c r="D80" s="295">
        <f>SUM(D81:D84)</f>
        <v>0</v>
      </c>
    </row>
    <row r="81" spans="1:4" s="94" customFormat="1" ht="12" customHeight="1">
      <c r="A81" s="424" t="s">
        <v>697</v>
      </c>
      <c r="B81" s="402" t="s">
        <v>0</v>
      </c>
      <c r="C81" s="300"/>
      <c r="D81" s="300"/>
    </row>
    <row r="82" spans="1:4" s="94" customFormat="1" ht="12" customHeight="1">
      <c r="A82" s="425" t="s">
        <v>1</v>
      </c>
      <c r="B82" s="403" t="s">
        <v>2</v>
      </c>
      <c r="C82" s="300"/>
      <c r="D82" s="300"/>
    </row>
    <row r="83" spans="1:4" s="94" customFormat="1" ht="12" customHeight="1">
      <c r="A83" s="425" t="s">
        <v>3</v>
      </c>
      <c r="B83" s="403" t="s">
        <v>4</v>
      </c>
      <c r="C83" s="300"/>
      <c r="D83" s="300"/>
    </row>
    <row r="84" spans="1:4" s="93" customFormat="1" ht="12" customHeight="1" thickBot="1">
      <c r="A84" s="426" t="s">
        <v>5</v>
      </c>
      <c r="B84" s="404" t="s">
        <v>6</v>
      </c>
      <c r="C84" s="300"/>
      <c r="D84" s="300"/>
    </row>
    <row r="85" spans="1:4" s="93" customFormat="1" ht="12" customHeight="1" thickBot="1">
      <c r="A85" s="423" t="s">
        <v>7</v>
      </c>
      <c r="B85" s="290" t="s">
        <v>8</v>
      </c>
      <c r="C85" s="447"/>
      <c r="D85" s="447"/>
    </row>
    <row r="86" spans="1:4" s="93" customFormat="1" ht="12" customHeight="1" thickBot="1">
      <c r="A86" s="423" t="s">
        <v>9</v>
      </c>
      <c r="B86" s="410" t="s">
        <v>10</v>
      </c>
      <c r="C86" s="301">
        <f>+C64+C68+C73+C76+C80+C85</f>
        <v>0</v>
      </c>
      <c r="D86" s="301">
        <f>+D64+D68+D73+D76+D80+D85</f>
        <v>0</v>
      </c>
    </row>
    <row r="87" spans="1:4" s="93" customFormat="1" ht="12" customHeight="1" thickBot="1">
      <c r="A87" s="427" t="s">
        <v>23</v>
      </c>
      <c r="B87" s="412" t="s">
        <v>140</v>
      </c>
      <c r="C87" s="301">
        <f>+C63+C86</f>
        <v>118592000</v>
      </c>
      <c r="D87" s="301">
        <f>+D63+D86</f>
        <v>118592000</v>
      </c>
    </row>
    <row r="88" spans="1:4" s="94" customFormat="1" ht="15" customHeight="1">
      <c r="A88" s="239"/>
      <c r="B88" s="240"/>
      <c r="C88" s="364"/>
      <c r="D88" s="364"/>
    </row>
    <row r="89" spans="1:4" ht="13.5" thickBot="1">
      <c r="A89" s="428"/>
      <c r="B89" s="242"/>
      <c r="C89" s="365"/>
      <c r="D89" s="365"/>
    </row>
    <row r="90" spans="1:4" s="58" customFormat="1" ht="16.5" customHeight="1" thickBot="1">
      <c r="A90" s="243"/>
      <c r="B90" s="244" t="s">
        <v>412</v>
      </c>
      <c r="C90" s="366"/>
      <c r="D90" s="366"/>
    </row>
    <row r="91" spans="1:4" s="95" customFormat="1" ht="12" customHeight="1" thickBot="1">
      <c r="A91" s="394" t="s">
        <v>373</v>
      </c>
      <c r="B91" s="30" t="s">
        <v>26</v>
      </c>
      <c r="C91" s="294">
        <f>SUM(C92:C96)</f>
        <v>0</v>
      </c>
      <c r="D91" s="294">
        <f>SUM(D92:D96)</f>
        <v>0</v>
      </c>
    </row>
    <row r="92" spans="1:4" ht="12" customHeight="1">
      <c r="A92" s="429" t="s">
        <v>456</v>
      </c>
      <c r="B92" s="10" t="s">
        <v>403</v>
      </c>
      <c r="C92" s="296"/>
      <c r="D92" s="296"/>
    </row>
    <row r="93" spans="1:4" ht="12" customHeight="1">
      <c r="A93" s="421" t="s">
        <v>457</v>
      </c>
      <c r="B93" s="8" t="s">
        <v>536</v>
      </c>
      <c r="C93" s="297"/>
      <c r="D93" s="297"/>
    </row>
    <row r="94" spans="1:4" ht="12" customHeight="1">
      <c r="A94" s="421" t="s">
        <v>458</v>
      </c>
      <c r="B94" s="8" t="s">
        <v>493</v>
      </c>
      <c r="C94" s="299"/>
      <c r="D94" s="299"/>
    </row>
    <row r="95" spans="1:4" ht="12" customHeight="1">
      <c r="A95" s="421" t="s">
        <v>459</v>
      </c>
      <c r="B95" s="11" t="s">
        <v>537</v>
      </c>
      <c r="C95" s="299"/>
      <c r="D95" s="299"/>
    </row>
    <row r="96" spans="1:4" ht="12" customHeight="1">
      <c r="A96" s="421" t="s">
        <v>470</v>
      </c>
      <c r="B96" s="19" t="s">
        <v>538</v>
      </c>
      <c r="C96" s="299"/>
      <c r="D96" s="299"/>
    </row>
    <row r="97" spans="1:4" ht="12" customHeight="1">
      <c r="A97" s="421" t="s">
        <v>460</v>
      </c>
      <c r="B97" s="8" t="s">
        <v>27</v>
      </c>
      <c r="C97" s="299"/>
      <c r="D97" s="299"/>
    </row>
    <row r="98" spans="1:4" ht="12" customHeight="1">
      <c r="A98" s="421" t="s">
        <v>461</v>
      </c>
      <c r="B98" s="138" t="s">
        <v>28</v>
      </c>
      <c r="C98" s="299"/>
      <c r="D98" s="299"/>
    </row>
    <row r="99" spans="1:4" ht="12" customHeight="1">
      <c r="A99" s="421" t="s">
        <v>471</v>
      </c>
      <c r="B99" s="139" t="s">
        <v>29</v>
      </c>
      <c r="C99" s="299"/>
      <c r="D99" s="299"/>
    </row>
    <row r="100" spans="1:4" ht="12" customHeight="1">
      <c r="A100" s="421" t="s">
        <v>472</v>
      </c>
      <c r="B100" s="139" t="s">
        <v>30</v>
      </c>
      <c r="C100" s="299"/>
      <c r="D100" s="299"/>
    </row>
    <row r="101" spans="1:4" ht="12" customHeight="1">
      <c r="A101" s="421" t="s">
        <v>473</v>
      </c>
      <c r="B101" s="138" t="s">
        <v>177</v>
      </c>
      <c r="C101" s="299"/>
      <c r="D101" s="299"/>
    </row>
    <row r="102" spans="1:4" ht="12" customHeight="1">
      <c r="A102" s="421" t="s">
        <v>474</v>
      </c>
      <c r="B102" s="138" t="s">
        <v>32</v>
      </c>
      <c r="C102" s="299"/>
      <c r="D102" s="299"/>
    </row>
    <row r="103" spans="1:4" ht="12" customHeight="1">
      <c r="A103" s="421" t="s">
        <v>476</v>
      </c>
      <c r="B103" s="139" t="s">
        <v>33</v>
      </c>
      <c r="C103" s="299"/>
      <c r="D103" s="299"/>
    </row>
    <row r="104" spans="1:4" ht="12" customHeight="1">
      <c r="A104" s="430" t="s">
        <v>539</v>
      </c>
      <c r="B104" s="140" t="s">
        <v>34</v>
      </c>
      <c r="C104" s="299"/>
      <c r="D104" s="299"/>
    </row>
    <row r="105" spans="1:4" ht="12" customHeight="1">
      <c r="A105" s="421" t="s">
        <v>24</v>
      </c>
      <c r="B105" s="140" t="s">
        <v>35</v>
      </c>
      <c r="C105" s="299"/>
      <c r="D105" s="299"/>
    </row>
    <row r="106" spans="1:4" ht="12" customHeight="1" thickBot="1">
      <c r="A106" s="431" t="s">
        <v>25</v>
      </c>
      <c r="B106" s="141" t="s">
        <v>36</v>
      </c>
      <c r="C106" s="303"/>
      <c r="D106" s="303"/>
    </row>
    <row r="107" spans="1:4" ht="12" customHeight="1" thickBot="1">
      <c r="A107" s="31" t="s">
        <v>374</v>
      </c>
      <c r="B107" s="29" t="s">
        <v>37</v>
      </c>
      <c r="C107" s="295">
        <f>+C108+C110+C112</f>
        <v>0</v>
      </c>
      <c r="D107" s="295">
        <f>+D108+D110+D112</f>
        <v>0</v>
      </c>
    </row>
    <row r="108" spans="1:4" ht="12" customHeight="1">
      <c r="A108" s="420" t="s">
        <v>462</v>
      </c>
      <c r="B108" s="8" t="s">
        <v>585</v>
      </c>
      <c r="C108" s="298"/>
      <c r="D108" s="298"/>
    </row>
    <row r="109" spans="1:4" ht="12" customHeight="1">
      <c r="A109" s="420" t="s">
        <v>463</v>
      </c>
      <c r="B109" s="12" t="s">
        <v>41</v>
      </c>
      <c r="C109" s="298"/>
      <c r="D109" s="298"/>
    </row>
    <row r="110" spans="1:4" ht="12" customHeight="1">
      <c r="A110" s="420" t="s">
        <v>464</v>
      </c>
      <c r="B110" s="12" t="s">
        <v>540</v>
      </c>
      <c r="C110" s="297"/>
      <c r="D110" s="297"/>
    </row>
    <row r="111" spans="1:4" ht="12" customHeight="1">
      <c r="A111" s="420" t="s">
        <v>465</v>
      </c>
      <c r="B111" s="12" t="s">
        <v>42</v>
      </c>
      <c r="C111" s="268"/>
      <c r="D111" s="268"/>
    </row>
    <row r="112" spans="1:4" ht="12" customHeight="1">
      <c r="A112" s="420" t="s">
        <v>466</v>
      </c>
      <c r="B112" s="292" t="s">
        <v>588</v>
      </c>
      <c r="C112" s="268"/>
      <c r="D112" s="268"/>
    </row>
    <row r="113" spans="1:4" ht="12" customHeight="1">
      <c r="A113" s="420" t="s">
        <v>475</v>
      </c>
      <c r="B113" s="291" t="s">
        <v>153</v>
      </c>
      <c r="C113" s="268"/>
      <c r="D113" s="268"/>
    </row>
    <row r="114" spans="1:4" ht="12" customHeight="1">
      <c r="A114" s="420" t="s">
        <v>477</v>
      </c>
      <c r="B114" s="398" t="s">
        <v>47</v>
      </c>
      <c r="C114" s="268"/>
      <c r="D114" s="268"/>
    </row>
    <row r="115" spans="1:4" ht="12" customHeight="1">
      <c r="A115" s="420" t="s">
        <v>541</v>
      </c>
      <c r="B115" s="139" t="s">
        <v>30</v>
      </c>
      <c r="C115" s="268"/>
      <c r="D115" s="268"/>
    </row>
    <row r="116" spans="1:4" ht="12" customHeight="1">
      <c r="A116" s="420" t="s">
        <v>542</v>
      </c>
      <c r="B116" s="139" t="s">
        <v>46</v>
      </c>
      <c r="C116" s="268"/>
      <c r="D116" s="268"/>
    </row>
    <row r="117" spans="1:4" ht="12" customHeight="1">
      <c r="A117" s="420" t="s">
        <v>543</v>
      </c>
      <c r="B117" s="139" t="s">
        <v>45</v>
      </c>
      <c r="C117" s="268"/>
      <c r="D117" s="268"/>
    </row>
    <row r="118" spans="1:4" ht="12" customHeight="1">
      <c r="A118" s="420" t="s">
        <v>38</v>
      </c>
      <c r="B118" s="139" t="s">
        <v>33</v>
      </c>
      <c r="C118" s="268"/>
      <c r="D118" s="268"/>
    </row>
    <row r="119" spans="1:4" ht="12" customHeight="1">
      <c r="A119" s="420" t="s">
        <v>39</v>
      </c>
      <c r="B119" s="139" t="s">
        <v>44</v>
      </c>
      <c r="C119" s="268"/>
      <c r="D119" s="268"/>
    </row>
    <row r="120" spans="1:4" ht="12" customHeight="1" thickBot="1">
      <c r="A120" s="430" t="s">
        <v>40</v>
      </c>
      <c r="B120" s="139" t="s">
        <v>43</v>
      </c>
      <c r="C120" s="269"/>
      <c r="D120" s="269"/>
    </row>
    <row r="121" spans="1:4" ht="12" customHeight="1" thickBot="1">
      <c r="A121" s="31" t="s">
        <v>375</v>
      </c>
      <c r="B121" s="121" t="s">
        <v>48</v>
      </c>
      <c r="C121" s="295">
        <f>+C122+C123</f>
        <v>0</v>
      </c>
      <c r="D121" s="295">
        <f>+D122+D123</f>
        <v>0</v>
      </c>
    </row>
    <row r="122" spans="1:4" ht="12" customHeight="1">
      <c r="A122" s="420" t="s">
        <v>445</v>
      </c>
      <c r="B122" s="9" t="s">
        <v>414</v>
      </c>
      <c r="C122" s="298"/>
      <c r="D122" s="298"/>
    </row>
    <row r="123" spans="1:4" ht="12" customHeight="1" thickBot="1">
      <c r="A123" s="422" t="s">
        <v>446</v>
      </c>
      <c r="B123" s="12" t="s">
        <v>415</v>
      </c>
      <c r="C123" s="299"/>
      <c r="D123" s="299"/>
    </row>
    <row r="124" spans="1:4" ht="12" customHeight="1" thickBot="1">
      <c r="A124" s="31" t="s">
        <v>376</v>
      </c>
      <c r="B124" s="121" t="s">
        <v>49</v>
      </c>
      <c r="C124" s="295">
        <f>+C91+C107+C121</f>
        <v>0</v>
      </c>
      <c r="D124" s="295">
        <f>+D91+D107+D121</f>
        <v>0</v>
      </c>
    </row>
    <row r="125" spans="1:4" ht="12" customHeight="1" thickBot="1">
      <c r="A125" s="31" t="s">
        <v>377</v>
      </c>
      <c r="B125" s="121" t="s">
        <v>50</v>
      </c>
      <c r="C125" s="295">
        <f>+C126+C127+C128</f>
        <v>0</v>
      </c>
      <c r="D125" s="295">
        <f>+D126+D127+D128</f>
        <v>0</v>
      </c>
    </row>
    <row r="126" spans="1:4" s="95" customFormat="1" ht="12" customHeight="1">
      <c r="A126" s="420" t="s">
        <v>449</v>
      </c>
      <c r="B126" s="9" t="s">
        <v>51</v>
      </c>
      <c r="C126" s="268"/>
      <c r="D126" s="268"/>
    </row>
    <row r="127" spans="1:4" ht="12" customHeight="1">
      <c r="A127" s="420" t="s">
        <v>450</v>
      </c>
      <c r="B127" s="9" t="s">
        <v>52</v>
      </c>
      <c r="C127" s="268"/>
      <c r="D127" s="268"/>
    </row>
    <row r="128" spans="1:4" ht="12" customHeight="1" thickBot="1">
      <c r="A128" s="430" t="s">
        <v>451</v>
      </c>
      <c r="B128" s="7" t="s">
        <v>53</v>
      </c>
      <c r="C128" s="268"/>
      <c r="D128" s="268"/>
    </row>
    <row r="129" spans="1:4" ht="12" customHeight="1" thickBot="1">
      <c r="A129" s="31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</row>
    <row r="130" spans="1:4" ht="12" customHeight="1">
      <c r="A130" s="420" t="s">
        <v>452</v>
      </c>
      <c r="B130" s="9" t="s">
        <v>54</v>
      </c>
      <c r="C130" s="268"/>
      <c r="D130" s="268"/>
    </row>
    <row r="131" spans="1:4" ht="12" customHeight="1">
      <c r="A131" s="420" t="s">
        <v>453</v>
      </c>
      <c r="B131" s="9" t="s">
        <v>55</v>
      </c>
      <c r="C131" s="268"/>
      <c r="D131" s="268"/>
    </row>
    <row r="132" spans="1:4" ht="12" customHeight="1">
      <c r="A132" s="420" t="s">
        <v>656</v>
      </c>
      <c r="B132" s="9" t="s">
        <v>56</v>
      </c>
      <c r="C132" s="268"/>
      <c r="D132" s="268"/>
    </row>
    <row r="133" spans="1:4" s="95" customFormat="1" ht="12" customHeight="1" thickBot="1">
      <c r="A133" s="430" t="s">
        <v>657</v>
      </c>
      <c r="B133" s="7" t="s">
        <v>57</v>
      </c>
      <c r="C133" s="268"/>
      <c r="D133" s="268"/>
    </row>
    <row r="134" spans="1:11" ht="12" customHeight="1" thickBot="1">
      <c r="A134" s="31" t="s">
        <v>379</v>
      </c>
      <c r="B134" s="121" t="s">
        <v>58</v>
      </c>
      <c r="C134" s="301">
        <f>+C135+C136+C137+C138</f>
        <v>118592000</v>
      </c>
      <c r="D134" s="301">
        <f>+D135+D136+D137+D138</f>
        <v>118592000</v>
      </c>
      <c r="K134" s="251"/>
    </row>
    <row r="135" spans="1:4" ht="12.75">
      <c r="A135" s="420" t="s">
        <v>454</v>
      </c>
      <c r="B135" s="9" t="s">
        <v>59</v>
      </c>
      <c r="C135" s="268"/>
      <c r="D135" s="268"/>
    </row>
    <row r="136" spans="1:4" ht="12" customHeight="1">
      <c r="A136" s="420" t="s">
        <v>455</v>
      </c>
      <c r="B136" s="9" t="s">
        <v>69</v>
      </c>
      <c r="C136" s="268"/>
      <c r="D136" s="268"/>
    </row>
    <row r="137" spans="1:4" s="95" customFormat="1" ht="12" customHeight="1">
      <c r="A137" s="420" t="s">
        <v>668</v>
      </c>
      <c r="B137" s="9" t="s">
        <v>295</v>
      </c>
      <c r="C137" s="268">
        <v>118592000</v>
      </c>
      <c r="D137" s="268">
        <v>118592000</v>
      </c>
    </row>
    <row r="138" spans="1:4" s="95" customFormat="1" ht="12" customHeight="1" thickBot="1">
      <c r="A138" s="430" t="s">
        <v>669</v>
      </c>
      <c r="B138" s="7" t="s">
        <v>61</v>
      </c>
      <c r="C138" s="268"/>
      <c r="D138" s="268"/>
    </row>
    <row r="139" spans="1:4" s="95" customFormat="1" ht="12" customHeight="1" thickBot="1">
      <c r="A139" s="31" t="s">
        <v>380</v>
      </c>
      <c r="B139" s="121" t="s">
        <v>62</v>
      </c>
      <c r="C139" s="304">
        <f>+C140+C141+C142+C143</f>
        <v>0</v>
      </c>
      <c r="D139" s="304">
        <f>+D140+D141+D142+D143</f>
        <v>0</v>
      </c>
    </row>
    <row r="140" spans="1:4" s="95" customFormat="1" ht="12" customHeight="1">
      <c r="A140" s="420" t="s">
        <v>534</v>
      </c>
      <c r="B140" s="9" t="s">
        <v>63</v>
      </c>
      <c r="C140" s="268"/>
      <c r="D140" s="268"/>
    </row>
    <row r="141" spans="1:4" s="95" customFormat="1" ht="12" customHeight="1">
      <c r="A141" s="420" t="s">
        <v>535</v>
      </c>
      <c r="B141" s="9" t="s">
        <v>64</v>
      </c>
      <c r="C141" s="268"/>
      <c r="D141" s="268"/>
    </row>
    <row r="142" spans="1:4" s="95" customFormat="1" ht="12" customHeight="1">
      <c r="A142" s="420" t="s">
        <v>587</v>
      </c>
      <c r="B142" s="9" t="s">
        <v>65</v>
      </c>
      <c r="C142" s="268"/>
      <c r="D142" s="268"/>
    </row>
    <row r="143" spans="1:4" ht="12.75" customHeight="1" thickBot="1">
      <c r="A143" s="420" t="s">
        <v>671</v>
      </c>
      <c r="B143" s="9" t="s">
        <v>66</v>
      </c>
      <c r="C143" s="268"/>
      <c r="D143" s="268"/>
    </row>
    <row r="144" spans="1:4" ht="12" customHeight="1" thickBot="1">
      <c r="A144" s="31" t="s">
        <v>381</v>
      </c>
      <c r="B144" s="121" t="s">
        <v>67</v>
      </c>
      <c r="C144" s="414">
        <f>+C125+C129+C134+C139</f>
        <v>118592000</v>
      </c>
      <c r="D144" s="414">
        <f>+D125+D129+D134+D139</f>
        <v>118592000</v>
      </c>
    </row>
    <row r="145" spans="1:4" ht="15" customHeight="1" thickBot="1">
      <c r="A145" s="432" t="s">
        <v>382</v>
      </c>
      <c r="B145" s="375" t="s">
        <v>68</v>
      </c>
      <c r="C145" s="414">
        <f>+C124+C144</f>
        <v>118592000</v>
      </c>
      <c r="D145" s="414">
        <f>+D124+D144</f>
        <v>118592000</v>
      </c>
    </row>
    <row r="146" spans="1:4" ht="13.5" thickBot="1">
      <c r="A146" s="382"/>
      <c r="B146" s="383"/>
      <c r="C146" s="384"/>
      <c r="D146" s="384"/>
    </row>
    <row r="147" spans="1:4" ht="15" customHeight="1" thickBot="1">
      <c r="A147" s="248" t="s">
        <v>559</v>
      </c>
      <c r="B147" s="249"/>
      <c r="C147" s="118"/>
      <c r="D147" s="118"/>
    </row>
    <row r="148" spans="1:4" ht="14.25" customHeight="1" thickBot="1">
      <c r="A148" s="248" t="s">
        <v>560</v>
      </c>
      <c r="B148" s="249"/>
      <c r="C148" s="118"/>
      <c r="D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1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5" width="25.00390625" style="247" customWidth="1"/>
    <col min="6" max="16384" width="9.375" style="247" customWidth="1"/>
  </cols>
  <sheetData>
    <row r="1" spans="1:5" s="226" customFormat="1" ht="21" customHeight="1" thickBot="1">
      <c r="A1" s="225"/>
      <c r="B1" s="227"/>
      <c r="C1" s="440"/>
      <c r="D1" s="440"/>
      <c r="E1" s="440" t="s">
        <v>737</v>
      </c>
    </row>
    <row r="2" spans="1:5" s="441" customFormat="1" ht="25.5" customHeight="1">
      <c r="A2" s="392" t="s">
        <v>557</v>
      </c>
      <c r="B2" s="354" t="s">
        <v>162</v>
      </c>
      <c r="C2" s="369"/>
      <c r="D2" s="369"/>
      <c r="E2" s="369" t="s">
        <v>407</v>
      </c>
    </row>
    <row r="3" spans="1:5" s="441" customFormat="1" ht="24.75" thickBot="1">
      <c r="A3" s="433" t="s">
        <v>556</v>
      </c>
      <c r="B3" s="355" t="s">
        <v>118</v>
      </c>
      <c r="C3" s="370"/>
      <c r="D3" s="370"/>
      <c r="E3" s="370"/>
    </row>
    <row r="4" spans="1:5" s="442" customFormat="1" ht="15.75" customHeight="1" thickBot="1">
      <c r="A4" s="229"/>
      <c r="B4" s="229"/>
      <c r="C4" s="230"/>
      <c r="D4" s="230"/>
      <c r="E4" s="230"/>
    </row>
    <row r="5" spans="1:5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</row>
    <row r="6" spans="1:5" s="443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</row>
    <row r="7" spans="1:5" s="443" customFormat="1" ht="15.75" customHeight="1" thickBot="1">
      <c r="A7" s="233"/>
      <c r="B7" s="234" t="s">
        <v>410</v>
      </c>
      <c r="C7" s="235"/>
      <c r="D7" s="235"/>
      <c r="E7" s="235"/>
    </row>
    <row r="8" spans="1:5" s="371" customFormat="1" ht="12" customHeight="1" thickBot="1">
      <c r="A8" s="198" t="s">
        <v>373</v>
      </c>
      <c r="B8" s="236" t="s">
        <v>119</v>
      </c>
      <c r="C8" s="314">
        <f>SUM(C9:C18)</f>
        <v>0</v>
      </c>
      <c r="D8" s="314">
        <f>SUM(D9:D18)</f>
        <v>350928</v>
      </c>
      <c r="E8" s="314">
        <f>SUM(E9:E18)</f>
        <v>350928</v>
      </c>
    </row>
    <row r="9" spans="1:5" s="371" customFormat="1" ht="12" customHeight="1">
      <c r="A9" s="434" t="s">
        <v>456</v>
      </c>
      <c r="B9" s="10" t="s">
        <v>645</v>
      </c>
      <c r="C9" s="360"/>
      <c r="D9" s="360"/>
      <c r="E9" s="360"/>
    </row>
    <row r="10" spans="1:5" s="371" customFormat="1" ht="12" customHeight="1">
      <c r="A10" s="435" t="s">
        <v>457</v>
      </c>
      <c r="B10" s="8" t="s">
        <v>646</v>
      </c>
      <c r="C10" s="312"/>
      <c r="D10" s="312"/>
      <c r="E10" s="312"/>
    </row>
    <row r="11" spans="1:5" s="371" customFormat="1" ht="12" customHeight="1">
      <c r="A11" s="435" t="s">
        <v>458</v>
      </c>
      <c r="B11" s="8" t="s">
        <v>647</v>
      </c>
      <c r="C11" s="312"/>
      <c r="D11" s="312">
        <v>105000</v>
      </c>
      <c r="E11" s="312">
        <v>105000</v>
      </c>
    </row>
    <row r="12" spans="1:5" s="371" customFormat="1" ht="12" customHeight="1">
      <c r="A12" s="435" t="s">
        <v>459</v>
      </c>
      <c r="B12" s="8" t="s">
        <v>648</v>
      </c>
      <c r="C12" s="312"/>
      <c r="D12" s="312">
        <v>245908</v>
      </c>
      <c r="E12" s="312">
        <v>245908</v>
      </c>
    </row>
    <row r="13" spans="1:5" s="371" customFormat="1" ht="12" customHeight="1">
      <c r="A13" s="435" t="s">
        <v>501</v>
      </c>
      <c r="B13" s="8" t="s">
        <v>649</v>
      </c>
      <c r="C13" s="312"/>
      <c r="D13" s="312"/>
      <c r="E13" s="312"/>
    </row>
    <row r="14" spans="1:5" s="371" customFormat="1" ht="12" customHeight="1">
      <c r="A14" s="435" t="s">
        <v>460</v>
      </c>
      <c r="B14" s="8" t="s">
        <v>120</v>
      </c>
      <c r="C14" s="312"/>
      <c r="D14" s="312"/>
      <c r="E14" s="312"/>
    </row>
    <row r="15" spans="1:5" s="371" customFormat="1" ht="12" customHeight="1">
      <c r="A15" s="435" t="s">
        <v>461</v>
      </c>
      <c r="B15" s="7" t="s">
        <v>121</v>
      </c>
      <c r="C15" s="312"/>
      <c r="D15" s="312"/>
      <c r="E15" s="312"/>
    </row>
    <row r="16" spans="1:5" s="371" customFormat="1" ht="12" customHeight="1">
      <c r="A16" s="435" t="s">
        <v>471</v>
      </c>
      <c r="B16" s="8" t="s">
        <v>652</v>
      </c>
      <c r="C16" s="361"/>
      <c r="D16" s="361">
        <v>18</v>
      </c>
      <c r="E16" s="361">
        <v>18</v>
      </c>
    </row>
    <row r="17" spans="1:5" s="444" customFormat="1" ht="12" customHeight="1">
      <c r="A17" s="435" t="s">
        <v>472</v>
      </c>
      <c r="B17" s="8" t="s">
        <v>653</v>
      </c>
      <c r="C17" s="312"/>
      <c r="D17" s="312"/>
      <c r="E17" s="312"/>
    </row>
    <row r="18" spans="1:5" s="444" customFormat="1" ht="12" customHeight="1" thickBot="1">
      <c r="A18" s="435" t="s">
        <v>473</v>
      </c>
      <c r="B18" s="7" t="s">
        <v>654</v>
      </c>
      <c r="C18" s="313"/>
      <c r="D18" s="313">
        <v>2</v>
      </c>
      <c r="E18" s="313">
        <v>2</v>
      </c>
    </row>
    <row r="19" spans="1:5" s="371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  <c r="E19" s="314">
        <f>SUM(E20:E22)</f>
        <v>0</v>
      </c>
    </row>
    <row r="20" spans="1:5" s="444" customFormat="1" ht="12" customHeight="1">
      <c r="A20" s="435" t="s">
        <v>462</v>
      </c>
      <c r="B20" s="9" t="s">
        <v>620</v>
      </c>
      <c r="C20" s="312"/>
      <c r="D20" s="312"/>
      <c r="E20" s="312"/>
    </row>
    <row r="21" spans="1:5" s="444" customFormat="1" ht="12" customHeight="1">
      <c r="A21" s="435" t="s">
        <v>463</v>
      </c>
      <c r="B21" s="8" t="s">
        <v>123</v>
      </c>
      <c r="C21" s="312"/>
      <c r="D21" s="312"/>
      <c r="E21" s="312"/>
    </row>
    <row r="22" spans="1:5" s="444" customFormat="1" ht="12" customHeight="1">
      <c r="A22" s="435" t="s">
        <v>464</v>
      </c>
      <c r="B22" s="8" t="s">
        <v>124</v>
      </c>
      <c r="C22" s="312"/>
      <c r="D22" s="312"/>
      <c r="E22" s="312"/>
    </row>
    <row r="23" spans="1:5" s="444" customFormat="1" ht="12" customHeight="1" thickBot="1">
      <c r="A23" s="435" t="s">
        <v>465</v>
      </c>
      <c r="B23" s="8" t="s">
        <v>358</v>
      </c>
      <c r="C23" s="312"/>
      <c r="D23" s="312"/>
      <c r="E23" s="312"/>
    </row>
    <row r="24" spans="1:5" s="444" customFormat="1" ht="12" customHeight="1" thickBot="1">
      <c r="A24" s="206" t="s">
        <v>375</v>
      </c>
      <c r="B24" s="121" t="s">
        <v>527</v>
      </c>
      <c r="C24" s="340"/>
      <c r="D24" s="340"/>
      <c r="E24" s="340"/>
    </row>
    <row r="25" spans="1:5" s="444" customFormat="1" ht="12" customHeight="1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  <c r="E25" s="314">
        <f>+E26+E27</f>
        <v>0</v>
      </c>
    </row>
    <row r="26" spans="1:5" s="444" customFormat="1" ht="12" customHeight="1">
      <c r="A26" s="436" t="s">
        <v>630</v>
      </c>
      <c r="B26" s="437" t="s">
        <v>123</v>
      </c>
      <c r="C26" s="75"/>
      <c r="D26" s="75"/>
      <c r="E26" s="75"/>
    </row>
    <row r="27" spans="1:5" s="444" customFormat="1" ht="12" customHeight="1">
      <c r="A27" s="436" t="s">
        <v>633</v>
      </c>
      <c r="B27" s="438" t="s">
        <v>126</v>
      </c>
      <c r="C27" s="315"/>
      <c r="D27" s="315"/>
      <c r="E27" s="315"/>
    </row>
    <row r="28" spans="1:5" s="444" customFormat="1" ht="12" customHeight="1" thickBot="1">
      <c r="A28" s="435" t="s">
        <v>634</v>
      </c>
      <c r="B28" s="439" t="s">
        <v>127</v>
      </c>
      <c r="C28" s="82"/>
      <c r="D28" s="82"/>
      <c r="E28" s="82"/>
    </row>
    <row r="29" spans="1:5" s="444" customFormat="1" ht="12" customHeight="1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  <c r="E29" s="314">
        <f>+E30+E31+E32</f>
        <v>0</v>
      </c>
    </row>
    <row r="30" spans="1:5" s="444" customFormat="1" ht="12" customHeight="1">
      <c r="A30" s="436" t="s">
        <v>449</v>
      </c>
      <c r="B30" s="437" t="s">
        <v>659</v>
      </c>
      <c r="C30" s="75"/>
      <c r="D30" s="75"/>
      <c r="E30" s="75"/>
    </row>
    <row r="31" spans="1:5" s="444" customFormat="1" ht="12" customHeight="1">
      <c r="A31" s="436" t="s">
        <v>450</v>
      </c>
      <c r="B31" s="438" t="s">
        <v>660</v>
      </c>
      <c r="C31" s="315"/>
      <c r="D31" s="315"/>
      <c r="E31" s="315"/>
    </row>
    <row r="32" spans="1:5" s="444" customFormat="1" ht="12" customHeight="1" thickBot="1">
      <c r="A32" s="435" t="s">
        <v>451</v>
      </c>
      <c r="B32" s="137" t="s">
        <v>661</v>
      </c>
      <c r="C32" s="82"/>
      <c r="D32" s="82"/>
      <c r="E32" s="82"/>
    </row>
    <row r="33" spans="1:5" s="371" customFormat="1" ht="12" customHeight="1" thickBot="1">
      <c r="A33" s="206" t="s">
        <v>378</v>
      </c>
      <c r="B33" s="121" t="s">
        <v>75</v>
      </c>
      <c r="C33" s="340"/>
      <c r="D33" s="340"/>
      <c r="E33" s="340"/>
    </row>
    <row r="34" spans="1:5" s="371" customFormat="1" ht="12" customHeight="1" thickBot="1">
      <c r="A34" s="206" t="s">
        <v>379</v>
      </c>
      <c r="B34" s="121" t="s">
        <v>129</v>
      </c>
      <c r="C34" s="362"/>
      <c r="D34" s="362"/>
      <c r="E34" s="362"/>
    </row>
    <row r="35" spans="1:5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  <c r="D35" s="363">
        <f>+D8+D19+D24+D25+D29+D33+D34</f>
        <v>350928</v>
      </c>
      <c r="E35" s="363">
        <f>+E8+E19+E24+E25+E29+E33+E34</f>
        <v>350928</v>
      </c>
    </row>
    <row r="36" spans="1:5" s="371" customFormat="1" ht="12" customHeight="1" thickBot="1">
      <c r="A36" s="237" t="s">
        <v>381</v>
      </c>
      <c r="B36" s="121" t="s">
        <v>131</v>
      </c>
      <c r="C36" s="363">
        <f>+C37+C38+C39</f>
        <v>118592000</v>
      </c>
      <c r="D36" s="363">
        <f>+D37+D38+D39</f>
        <v>118592000</v>
      </c>
      <c r="E36" s="363">
        <f>+E37+E38+E39</f>
        <v>119135250</v>
      </c>
    </row>
    <row r="37" spans="1:5" s="371" customFormat="1" ht="12" customHeight="1">
      <c r="A37" s="436" t="s">
        <v>132</v>
      </c>
      <c r="B37" s="437" t="s">
        <v>594</v>
      </c>
      <c r="C37" s="75"/>
      <c r="D37" s="75"/>
      <c r="E37" s="75"/>
    </row>
    <row r="38" spans="1:5" s="371" customFormat="1" ht="12" customHeight="1">
      <c r="A38" s="436" t="s">
        <v>133</v>
      </c>
      <c r="B38" s="438" t="s">
        <v>359</v>
      </c>
      <c r="C38" s="315"/>
      <c r="D38" s="315"/>
      <c r="E38" s="315"/>
    </row>
    <row r="39" spans="1:5" s="444" customFormat="1" ht="12" customHeight="1" thickBot="1">
      <c r="A39" s="435" t="s">
        <v>134</v>
      </c>
      <c r="B39" s="137" t="s">
        <v>135</v>
      </c>
      <c r="C39" s="813">
        <v>118592000</v>
      </c>
      <c r="D39" s="813">
        <v>118592000</v>
      </c>
      <c r="E39" s="813">
        <v>119135250</v>
      </c>
    </row>
    <row r="40" spans="1:5" s="444" customFormat="1" ht="15" customHeight="1" thickBot="1">
      <c r="A40" s="237" t="s">
        <v>382</v>
      </c>
      <c r="B40" s="238" t="s">
        <v>136</v>
      </c>
      <c r="C40" s="366">
        <v>118592000</v>
      </c>
      <c r="D40" s="366">
        <f>118592000+D35</f>
        <v>118942928</v>
      </c>
      <c r="E40" s="366">
        <f>E39+E35</f>
        <v>119486178</v>
      </c>
    </row>
    <row r="41" spans="1:5" s="444" customFormat="1" ht="15" customHeight="1">
      <c r="A41" s="239"/>
      <c r="B41" s="240"/>
      <c r="C41" s="364"/>
      <c r="D41" s="364"/>
      <c r="E41" s="364"/>
    </row>
    <row r="42" spans="1:5" ht="13.5" thickBot="1">
      <c r="A42" s="241"/>
      <c r="B42" s="242"/>
      <c r="C42" s="365"/>
      <c r="D42" s="365"/>
      <c r="E42" s="365"/>
    </row>
    <row r="43" spans="1:5" s="443" customFormat="1" ht="16.5" customHeight="1" thickBot="1">
      <c r="A43" s="243"/>
      <c r="B43" s="244" t="s">
        <v>412</v>
      </c>
      <c r="C43" s="366"/>
      <c r="D43" s="366"/>
      <c r="E43" s="366"/>
    </row>
    <row r="44" spans="1:5" s="445" customFormat="1" ht="12" customHeight="1" thickBot="1">
      <c r="A44" s="206" t="s">
        <v>373</v>
      </c>
      <c r="B44" s="121" t="s">
        <v>137</v>
      </c>
      <c r="C44" s="314">
        <f>SUM(C45:C49)</f>
        <v>118592000</v>
      </c>
      <c r="D44" s="314">
        <f>SUM(D45:D49)</f>
        <v>118942928</v>
      </c>
      <c r="E44" s="314">
        <f>SUM(E45:E49)</f>
        <v>119486178</v>
      </c>
    </row>
    <row r="45" spans="1:5" ht="12" customHeight="1">
      <c r="A45" s="435" t="s">
        <v>456</v>
      </c>
      <c r="B45" s="9" t="s">
        <v>403</v>
      </c>
      <c r="C45" s="78">
        <v>83944636</v>
      </c>
      <c r="D45" s="78">
        <v>84295564</v>
      </c>
      <c r="E45" s="78">
        <v>84838814</v>
      </c>
    </row>
    <row r="46" spans="1:5" ht="12" customHeight="1">
      <c r="A46" s="435" t="s">
        <v>457</v>
      </c>
      <c r="B46" s="8" t="s">
        <v>536</v>
      </c>
      <c r="C46" s="78">
        <v>14262805</v>
      </c>
      <c r="D46" s="78">
        <v>14262805</v>
      </c>
      <c r="E46" s="78">
        <v>14262805</v>
      </c>
    </row>
    <row r="47" spans="1:5" ht="12" customHeight="1">
      <c r="A47" s="435" t="s">
        <v>458</v>
      </c>
      <c r="B47" s="8" t="s">
        <v>493</v>
      </c>
      <c r="C47" s="78">
        <v>20384559</v>
      </c>
      <c r="D47" s="78">
        <v>20384559</v>
      </c>
      <c r="E47" s="78">
        <v>20384559</v>
      </c>
    </row>
    <row r="48" spans="1:5" ht="12" customHeight="1">
      <c r="A48" s="435" t="s">
        <v>459</v>
      </c>
      <c r="B48" s="8" t="s">
        <v>537</v>
      </c>
      <c r="C48" s="78"/>
      <c r="D48" s="78"/>
      <c r="E48" s="78"/>
    </row>
    <row r="49" spans="1:5" ht="12" customHeight="1" thickBot="1">
      <c r="A49" s="435" t="s">
        <v>501</v>
      </c>
      <c r="B49" s="8" t="s">
        <v>538</v>
      </c>
      <c r="C49" s="78"/>
      <c r="D49" s="78"/>
      <c r="E49" s="78"/>
    </row>
    <row r="50" spans="1:5" ht="12" customHeight="1" thickBot="1">
      <c r="A50" s="206" t="s">
        <v>374</v>
      </c>
      <c r="B50" s="121" t="s">
        <v>138</v>
      </c>
      <c r="C50" s="314">
        <f>SUM(C51:C53)</f>
        <v>0</v>
      </c>
      <c r="D50" s="314">
        <f>SUM(D51:D53)</f>
        <v>0</v>
      </c>
      <c r="E50" s="314">
        <f>SUM(E51:E53)</f>
        <v>0</v>
      </c>
    </row>
    <row r="51" spans="1:5" s="445" customFormat="1" ht="12" customHeight="1">
      <c r="A51" s="435" t="s">
        <v>462</v>
      </c>
      <c r="B51" s="9" t="s">
        <v>585</v>
      </c>
      <c r="C51" s="75"/>
      <c r="D51" s="75"/>
      <c r="E51" s="75"/>
    </row>
    <row r="52" spans="1:5" ht="12" customHeight="1">
      <c r="A52" s="435" t="s">
        <v>463</v>
      </c>
      <c r="B52" s="8" t="s">
        <v>540</v>
      </c>
      <c r="C52" s="78"/>
      <c r="D52" s="78"/>
      <c r="E52" s="78"/>
    </row>
    <row r="53" spans="1:5" ht="12" customHeight="1">
      <c r="A53" s="435" t="s">
        <v>464</v>
      </c>
      <c r="B53" s="8" t="s">
        <v>413</v>
      </c>
      <c r="C53" s="78"/>
      <c r="D53" s="78"/>
      <c r="E53" s="78"/>
    </row>
    <row r="54" spans="1:5" ht="12" customHeight="1" thickBot="1">
      <c r="A54" s="435" t="s">
        <v>465</v>
      </c>
      <c r="B54" s="8" t="s">
        <v>360</v>
      </c>
      <c r="C54" s="78"/>
      <c r="D54" s="78"/>
      <c r="E54" s="78"/>
    </row>
    <row r="55" spans="1:5" ht="15" customHeight="1" thickBot="1">
      <c r="A55" s="206" t="s">
        <v>375</v>
      </c>
      <c r="B55" s="245" t="s">
        <v>139</v>
      </c>
      <c r="C55" s="367">
        <f>+C44+C50</f>
        <v>118592000</v>
      </c>
      <c r="D55" s="367">
        <f>+D44+D50</f>
        <v>118942928</v>
      </c>
      <c r="E55" s="367">
        <f>+E44+E50</f>
        <v>119486178</v>
      </c>
    </row>
    <row r="56" spans="3:5" ht="13.5" thickBot="1">
      <c r="C56" s="368"/>
      <c r="D56" s="368"/>
      <c r="E56" s="368"/>
    </row>
    <row r="57" spans="1:5" ht="15" customHeight="1" thickBot="1">
      <c r="A57" s="248" t="s">
        <v>559</v>
      </c>
      <c r="B57" s="249"/>
      <c r="C57" s="118">
        <v>22</v>
      </c>
      <c r="D57" s="118">
        <v>22</v>
      </c>
      <c r="E57" s="118">
        <v>22</v>
      </c>
    </row>
    <row r="58" spans="1:5" ht="14.25" customHeight="1" thickBot="1">
      <c r="A58" s="248" t="s">
        <v>560</v>
      </c>
      <c r="B58" s="249"/>
      <c r="C58" s="118"/>
      <c r="D58" s="118"/>
      <c r="E58" s="118"/>
    </row>
    <row r="59" ht="13.5" thickBot="1"/>
    <row r="60" ht="15.75">
      <c r="A60" s="915" t="s">
        <v>789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tabSelected="1" view="pageLayout" zoomScaleNormal="120" zoomScaleSheetLayoutView="100" workbookViewId="0" topLeftCell="A1">
      <selection activeCell="E86" sqref="E86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5" width="21.625" style="377" customWidth="1"/>
    <col min="6" max="16384" width="9.375" style="399" customWidth="1"/>
  </cols>
  <sheetData>
    <row r="1" spans="1:5" ht="15.75" customHeight="1">
      <c r="A1" s="930" t="s">
        <v>370</v>
      </c>
      <c r="B1" s="930"/>
      <c r="C1" s="930"/>
      <c r="D1" s="399"/>
      <c r="E1" s="399"/>
    </row>
    <row r="2" spans="1:5" ht="15.75" customHeight="1" thickBot="1">
      <c r="A2" s="929" t="s">
        <v>505</v>
      </c>
      <c r="B2" s="929"/>
      <c r="C2" s="305"/>
      <c r="D2" s="305"/>
      <c r="E2" s="305"/>
    </row>
    <row r="3" spans="1:5" ht="37.5" customHeight="1" thickBot="1">
      <c r="A3" s="23" t="s">
        <v>426</v>
      </c>
      <c r="B3" s="24" t="s">
        <v>372</v>
      </c>
      <c r="C3" s="38" t="s">
        <v>699</v>
      </c>
      <c r="D3" s="38" t="s">
        <v>773</v>
      </c>
      <c r="E3" s="38" t="s">
        <v>781</v>
      </c>
    </row>
    <row r="4" spans="1:5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</row>
    <row r="5" spans="1:5" s="401" customFormat="1" ht="12" customHeight="1" thickBot="1">
      <c r="A5" s="20" t="s">
        <v>373</v>
      </c>
      <c r="B5" s="21" t="s">
        <v>612</v>
      </c>
      <c r="C5" s="295">
        <f>C6+C7+C8+C9</f>
        <v>458627264</v>
      </c>
      <c r="D5" s="295">
        <f>D6+D7+D8+D9+D10</f>
        <v>465436156</v>
      </c>
      <c r="E5" s="295">
        <f>E6+E7+E8+E9+E10+E11</f>
        <v>493407717</v>
      </c>
    </row>
    <row r="6" spans="1:5" s="401" customFormat="1" ht="12" customHeight="1">
      <c r="A6" s="15" t="s">
        <v>456</v>
      </c>
      <c r="B6" s="402" t="s">
        <v>613</v>
      </c>
      <c r="C6" s="298">
        <v>153024039</v>
      </c>
      <c r="D6" s="298">
        <v>153024039</v>
      </c>
      <c r="E6" s="298">
        <v>153024039</v>
      </c>
    </row>
    <row r="7" spans="1:5" s="401" customFormat="1" ht="12" customHeight="1">
      <c r="A7" s="14" t="s">
        <v>457</v>
      </c>
      <c r="B7" s="403" t="s">
        <v>614</v>
      </c>
      <c r="C7" s="298">
        <v>132869450</v>
      </c>
      <c r="D7" s="298">
        <v>132869450</v>
      </c>
      <c r="E7" s="298">
        <v>132869450</v>
      </c>
    </row>
    <row r="8" spans="1:5" s="401" customFormat="1" ht="12" customHeight="1">
      <c r="A8" s="14" t="s">
        <v>458</v>
      </c>
      <c r="B8" s="403" t="s">
        <v>615</v>
      </c>
      <c r="C8" s="298">
        <v>165889554</v>
      </c>
      <c r="D8" s="298">
        <v>165889554</v>
      </c>
      <c r="E8" s="298">
        <v>165889554</v>
      </c>
    </row>
    <row r="9" spans="1:5" s="401" customFormat="1" ht="12" customHeight="1">
      <c r="A9" s="14" t="s">
        <v>459</v>
      </c>
      <c r="B9" s="403" t="s">
        <v>616</v>
      </c>
      <c r="C9" s="298">
        <v>6844221</v>
      </c>
      <c r="D9" s="298">
        <f>6844221+606000</f>
        <v>7450221</v>
      </c>
      <c r="E9" s="298">
        <f>6844221+606000</f>
        <v>7450221</v>
      </c>
    </row>
    <row r="10" spans="1:5" s="401" customFormat="1" ht="12" customHeight="1">
      <c r="A10" s="14" t="s">
        <v>501</v>
      </c>
      <c r="B10" s="403" t="s">
        <v>617</v>
      </c>
      <c r="C10" s="298"/>
      <c r="D10" s="298">
        <v>6202892</v>
      </c>
      <c r="E10" s="298">
        <v>11517203</v>
      </c>
    </row>
    <row r="11" spans="1:5" s="401" customFormat="1" ht="12" customHeight="1" thickBot="1">
      <c r="A11" s="16" t="s">
        <v>460</v>
      </c>
      <c r="B11" s="404" t="s">
        <v>618</v>
      </c>
      <c r="C11" s="723">
        <f>'9.1. melléklet'!C14</f>
        <v>0</v>
      </c>
      <c r="D11" s="723"/>
      <c r="E11" s="723">
        <v>22657250</v>
      </c>
    </row>
    <row r="12" spans="1:5" s="401" customFormat="1" ht="12" customHeight="1" thickBot="1">
      <c r="A12" s="20" t="s">
        <v>374</v>
      </c>
      <c r="B12" s="290" t="s">
        <v>619</v>
      </c>
      <c r="C12" s="835">
        <f>C15+C17</f>
        <v>17667829</v>
      </c>
      <c r="D12" s="835">
        <f>D15+D17+D16</f>
        <v>21741594</v>
      </c>
      <c r="E12" s="835">
        <f>E15+E17+E16</f>
        <v>24428335</v>
      </c>
    </row>
    <row r="13" spans="1:5" s="401" customFormat="1" ht="12" customHeight="1">
      <c r="A13" s="15" t="s">
        <v>462</v>
      </c>
      <c r="B13" s="402" t="s">
        <v>620</v>
      </c>
      <c r="C13" s="298">
        <f>'9.1. melléklet'!C16</f>
        <v>0</v>
      </c>
      <c r="D13" s="298"/>
      <c r="E13" s="298"/>
    </row>
    <row r="14" spans="1:5" s="401" customFormat="1" ht="12" customHeight="1">
      <c r="A14" s="14" t="s">
        <v>463</v>
      </c>
      <c r="B14" s="403" t="s">
        <v>621</v>
      </c>
      <c r="C14" s="298">
        <f>'9.1. melléklet'!C17</f>
        <v>0</v>
      </c>
      <c r="D14" s="298"/>
      <c r="E14" s="298"/>
    </row>
    <row r="15" spans="1:5" s="401" customFormat="1" ht="12" customHeight="1">
      <c r="A15" s="14" t="s">
        <v>464</v>
      </c>
      <c r="B15" s="403" t="s">
        <v>174</v>
      </c>
      <c r="C15" s="298">
        <v>14256000</v>
      </c>
      <c r="D15" s="298">
        <v>14256000</v>
      </c>
      <c r="E15" s="298">
        <v>15431000</v>
      </c>
    </row>
    <row r="16" spans="1:5" s="401" customFormat="1" ht="12" customHeight="1">
      <c r="A16" s="14" t="s">
        <v>465</v>
      </c>
      <c r="B16" s="403" t="s">
        <v>236</v>
      </c>
      <c r="C16" s="298"/>
      <c r="D16" s="298">
        <v>1472806</v>
      </c>
      <c r="E16" s="298">
        <v>2984547</v>
      </c>
    </row>
    <row r="17" spans="1:5" s="401" customFormat="1" ht="12" customHeight="1">
      <c r="A17" s="14" t="s">
        <v>466</v>
      </c>
      <c r="B17" s="403" t="s">
        <v>725</v>
      </c>
      <c r="C17" s="298">
        <v>3411829</v>
      </c>
      <c r="D17" s="298">
        <f>3411829+2600959</f>
        <v>6012788</v>
      </c>
      <c r="E17" s="298">
        <f>3411829+2600959</f>
        <v>6012788</v>
      </c>
    </row>
    <row r="18" spans="1:5" s="401" customFormat="1" ht="12" customHeight="1" thickBot="1">
      <c r="A18" s="16" t="s">
        <v>475</v>
      </c>
      <c r="B18" s="404" t="s">
        <v>623</v>
      </c>
      <c r="C18" s="723">
        <f>'9.1. melléklet'!C21</f>
        <v>0</v>
      </c>
      <c r="D18" s="723">
        <f>'9.1. melléklet'!D21</f>
        <v>0</v>
      </c>
      <c r="E18" s="723">
        <f>'9.1. melléklet'!E21</f>
        <v>0</v>
      </c>
    </row>
    <row r="19" spans="1:5" s="401" customFormat="1" ht="12" customHeight="1" thickBot="1">
      <c r="A19" s="20" t="s">
        <v>375</v>
      </c>
      <c r="B19" s="21" t="s">
        <v>624</v>
      </c>
      <c r="C19" s="835">
        <f>C20+C23+C24</f>
        <v>179746162</v>
      </c>
      <c r="D19" s="835">
        <f>D20+D23+D24</f>
        <v>258207962</v>
      </c>
      <c r="E19" s="835">
        <f>E20+E23+E24</f>
        <v>258207962</v>
      </c>
    </row>
    <row r="20" spans="1:5" s="401" customFormat="1" ht="12" customHeight="1">
      <c r="A20" s="15" t="s">
        <v>445</v>
      </c>
      <c r="B20" s="402" t="s">
        <v>700</v>
      </c>
      <c r="C20" s="298"/>
      <c r="D20" s="298"/>
      <c r="E20" s="298"/>
    </row>
    <row r="21" spans="1:5" s="401" customFormat="1" ht="12" customHeight="1">
      <c r="A21" s="14" t="s">
        <v>446</v>
      </c>
      <c r="B21" s="403" t="s">
        <v>626</v>
      </c>
      <c r="C21" s="298">
        <f>'9.1. melléklet'!C24</f>
        <v>0</v>
      </c>
      <c r="D21" s="298">
        <f>'9.1. melléklet'!D24</f>
        <v>0</v>
      </c>
      <c r="E21" s="298">
        <f>'9.1. melléklet'!E24</f>
        <v>0</v>
      </c>
    </row>
    <row r="22" spans="1:5" s="401" customFormat="1" ht="12" customHeight="1">
      <c r="A22" s="14" t="s">
        <v>447</v>
      </c>
      <c r="B22" s="403" t="s">
        <v>149</v>
      </c>
      <c r="C22" s="298"/>
      <c r="D22" s="298"/>
      <c r="E22" s="298"/>
    </row>
    <row r="23" spans="1:5" s="401" customFormat="1" ht="12" customHeight="1">
      <c r="A23" s="14" t="s">
        <v>448</v>
      </c>
      <c r="B23" s="403" t="s">
        <v>627</v>
      </c>
      <c r="C23" s="298">
        <v>179746162</v>
      </c>
      <c r="D23" s="298">
        <v>258207962</v>
      </c>
      <c r="E23" s="298">
        <v>258207962</v>
      </c>
    </row>
    <row r="24" spans="1:5" s="401" customFormat="1" ht="12" customHeight="1">
      <c r="A24" s="14" t="s">
        <v>524</v>
      </c>
      <c r="B24" s="403" t="s">
        <v>287</v>
      </c>
      <c r="C24" s="298"/>
      <c r="D24" s="298"/>
      <c r="E24" s="298"/>
    </row>
    <row r="25" spans="1:5" s="401" customFormat="1" ht="12" customHeight="1" thickBot="1">
      <c r="A25" s="16" t="s">
        <v>525</v>
      </c>
      <c r="B25" s="404" t="s">
        <v>628</v>
      </c>
      <c r="C25" s="723"/>
      <c r="D25" s="723"/>
      <c r="E25" s="723"/>
    </row>
    <row r="26" spans="1:5" s="401" customFormat="1" ht="12" customHeight="1" thickBot="1">
      <c r="A26" s="20" t="s">
        <v>526</v>
      </c>
      <c r="B26" s="21" t="s">
        <v>629</v>
      </c>
      <c r="C26" s="835">
        <f>C27+C30+C31+C32+C33</f>
        <v>184000000</v>
      </c>
      <c r="D26" s="835">
        <f>D27+D30+D31+D32+D33</f>
        <v>158000000</v>
      </c>
      <c r="E26" s="835">
        <f>E27+E30+E31+E32+E33</f>
        <v>158000000</v>
      </c>
    </row>
    <row r="27" spans="1:5" s="401" customFormat="1" ht="12" customHeight="1">
      <c r="A27" s="15" t="s">
        <v>630</v>
      </c>
      <c r="B27" s="402" t="s">
        <v>636</v>
      </c>
      <c r="C27" s="298">
        <v>156100000</v>
      </c>
      <c r="D27" s="298">
        <f>D29+D28</f>
        <v>156100000</v>
      </c>
      <c r="E27" s="298">
        <f>E29+E28</f>
        <v>156100000</v>
      </c>
    </row>
    <row r="28" spans="1:5" s="401" customFormat="1" ht="12" customHeight="1">
      <c r="A28" s="14" t="s">
        <v>631</v>
      </c>
      <c r="B28" s="620" t="s">
        <v>240</v>
      </c>
      <c r="C28" s="298">
        <v>6100000</v>
      </c>
      <c r="D28" s="298">
        <v>6100000</v>
      </c>
      <c r="E28" s="298">
        <v>6100000</v>
      </c>
    </row>
    <row r="29" spans="1:5" s="401" customFormat="1" ht="12" customHeight="1">
      <c r="A29" s="14" t="s">
        <v>632</v>
      </c>
      <c r="B29" s="620" t="s">
        <v>241</v>
      </c>
      <c r="C29" s="298">
        <v>150000000</v>
      </c>
      <c r="D29" s="298">
        <v>150000000</v>
      </c>
      <c r="E29" s="298">
        <v>150000000</v>
      </c>
    </row>
    <row r="30" spans="1:5" s="401" customFormat="1" ht="12" customHeight="1">
      <c r="A30" s="14" t="s">
        <v>633</v>
      </c>
      <c r="B30" s="403" t="s">
        <v>639</v>
      </c>
      <c r="C30" s="298">
        <v>26000000</v>
      </c>
      <c r="D30" s="298"/>
      <c r="E30" s="298"/>
    </row>
    <row r="31" spans="1:5" s="401" customFormat="1" ht="12" customHeight="1">
      <c r="A31" s="14" t="s">
        <v>634</v>
      </c>
      <c r="B31" s="403" t="s">
        <v>211</v>
      </c>
      <c r="C31" s="298">
        <v>1400000</v>
      </c>
      <c r="D31" s="298">
        <v>1400000</v>
      </c>
      <c r="E31" s="298">
        <v>1400000</v>
      </c>
    </row>
    <row r="32" spans="1:5" s="401" customFormat="1" ht="12" customHeight="1">
      <c r="A32" s="16" t="s">
        <v>635</v>
      </c>
      <c r="B32" s="404" t="s">
        <v>214</v>
      </c>
      <c r="C32" s="298"/>
      <c r="D32" s="298"/>
      <c r="E32" s="298"/>
    </row>
    <row r="33" spans="1:5" s="401" customFormat="1" ht="12" customHeight="1" thickBot="1">
      <c r="A33" s="16" t="s">
        <v>212</v>
      </c>
      <c r="B33" s="404" t="s">
        <v>213</v>
      </c>
      <c r="C33" s="298">
        <v>500000</v>
      </c>
      <c r="D33" s="298">
        <v>500000</v>
      </c>
      <c r="E33" s="298">
        <v>500000</v>
      </c>
    </row>
    <row r="34" spans="1:5" s="401" customFormat="1" ht="12" customHeight="1" thickBot="1">
      <c r="A34" s="20" t="s">
        <v>377</v>
      </c>
      <c r="B34" s="21" t="s">
        <v>642</v>
      </c>
      <c r="C34" s="295">
        <f>C36+C37+C38+C39+C40+C41+C42+C44</f>
        <v>106880200</v>
      </c>
      <c r="D34" s="295">
        <f>D36+D37+D38+D39+D40+D41+D42+D44</f>
        <v>107259130</v>
      </c>
      <c r="E34" s="295">
        <f>E36+E37+E38+E39+E40+E41+E42+E44</f>
        <v>123259130</v>
      </c>
    </row>
    <row r="35" spans="1:5" s="401" customFormat="1" ht="12" customHeight="1">
      <c r="A35" s="15" t="s">
        <v>449</v>
      </c>
      <c r="B35" s="402" t="s">
        <v>645</v>
      </c>
      <c r="C35" s="298"/>
      <c r="D35" s="298"/>
      <c r="E35" s="298"/>
    </row>
    <row r="36" spans="1:5" s="401" customFormat="1" ht="12" customHeight="1">
      <c r="A36" s="14" t="s">
        <v>450</v>
      </c>
      <c r="B36" s="403" t="s">
        <v>646</v>
      </c>
      <c r="C36" s="297">
        <v>5100000</v>
      </c>
      <c r="D36" s="297">
        <v>5100000</v>
      </c>
      <c r="E36" s="297">
        <v>21100000</v>
      </c>
    </row>
    <row r="37" spans="1:5" s="401" customFormat="1" ht="12" customHeight="1">
      <c r="A37" s="14" t="s">
        <v>451</v>
      </c>
      <c r="B37" s="403" t="s">
        <v>647</v>
      </c>
      <c r="C37" s="297">
        <v>400000</v>
      </c>
      <c r="D37" s="297">
        <v>505000</v>
      </c>
      <c r="E37" s="297">
        <v>505000</v>
      </c>
    </row>
    <row r="38" spans="1:5" s="401" customFormat="1" ht="12" customHeight="1">
      <c r="A38" s="14" t="s">
        <v>528</v>
      </c>
      <c r="B38" s="403" t="s">
        <v>648</v>
      </c>
      <c r="C38" s="297">
        <v>2200000</v>
      </c>
      <c r="D38" s="297">
        <v>2445908</v>
      </c>
      <c r="E38" s="297">
        <v>2445908</v>
      </c>
    </row>
    <row r="39" spans="1:5" s="401" customFormat="1" ht="12" customHeight="1">
      <c r="A39" s="14" t="s">
        <v>529</v>
      </c>
      <c r="B39" s="403" t="s">
        <v>649</v>
      </c>
      <c r="C39" s="297">
        <v>92018200</v>
      </c>
      <c r="D39" s="297">
        <v>92018200</v>
      </c>
      <c r="E39" s="297">
        <v>92018200</v>
      </c>
    </row>
    <row r="40" spans="1:5" s="401" customFormat="1" ht="12" customHeight="1">
      <c r="A40" s="14" t="s">
        <v>530</v>
      </c>
      <c r="B40" s="403" t="s">
        <v>650</v>
      </c>
      <c r="C40" s="297">
        <v>4862000</v>
      </c>
      <c r="D40" s="297">
        <v>4862000</v>
      </c>
      <c r="E40" s="297">
        <v>4862000</v>
      </c>
    </row>
    <row r="41" spans="1:5" s="401" customFormat="1" ht="12" customHeight="1">
      <c r="A41" s="14" t="s">
        <v>531</v>
      </c>
      <c r="B41" s="403" t="s">
        <v>651</v>
      </c>
      <c r="C41" s="297">
        <v>1500000</v>
      </c>
      <c r="D41" s="297">
        <v>1500001</v>
      </c>
      <c r="E41" s="297">
        <v>1500001</v>
      </c>
    </row>
    <row r="42" spans="1:5" s="401" customFormat="1" ht="12" customHeight="1">
      <c r="A42" s="14" t="s">
        <v>532</v>
      </c>
      <c r="B42" s="403" t="s">
        <v>652</v>
      </c>
      <c r="C42" s="297">
        <v>300000</v>
      </c>
      <c r="D42" s="297">
        <v>300901</v>
      </c>
      <c r="E42" s="297">
        <v>300901</v>
      </c>
    </row>
    <row r="43" spans="1:5" s="401" customFormat="1" ht="12" customHeight="1">
      <c r="A43" s="14" t="s">
        <v>643</v>
      </c>
      <c r="B43" s="403" t="s">
        <v>653</v>
      </c>
      <c r="C43" s="300"/>
      <c r="D43" s="300"/>
      <c r="E43" s="300"/>
    </row>
    <row r="44" spans="1:5" s="401" customFormat="1" ht="12" customHeight="1" thickBot="1">
      <c r="A44" s="16" t="s">
        <v>644</v>
      </c>
      <c r="B44" s="404" t="s">
        <v>654</v>
      </c>
      <c r="C44" s="391">
        <v>500000</v>
      </c>
      <c r="D44" s="391">
        <v>527120</v>
      </c>
      <c r="E44" s="391">
        <v>527120</v>
      </c>
    </row>
    <row r="45" spans="1:5" s="401" customFormat="1" ht="12" customHeight="1" thickBot="1">
      <c r="A45" s="20" t="s">
        <v>378</v>
      </c>
      <c r="B45" s="21" t="s">
        <v>655</v>
      </c>
      <c r="C45" s="295">
        <f>SUM(C46:C50)</f>
        <v>0</v>
      </c>
      <c r="D45" s="295">
        <f>SUM(D46:D50)</f>
        <v>0</v>
      </c>
      <c r="E45" s="295">
        <f>SUM(E46:E50)</f>
        <v>0</v>
      </c>
    </row>
    <row r="46" spans="1:5" s="401" customFormat="1" ht="12" customHeight="1">
      <c r="A46" s="15" t="s">
        <v>452</v>
      </c>
      <c r="B46" s="402" t="s">
        <v>659</v>
      </c>
      <c r="C46" s="446"/>
      <c r="D46" s="446"/>
      <c r="E46" s="446"/>
    </row>
    <row r="47" spans="1:5" s="401" customFormat="1" ht="12" customHeight="1">
      <c r="A47" s="14" t="s">
        <v>453</v>
      </c>
      <c r="B47" s="403" t="s">
        <v>660</v>
      </c>
      <c r="C47" s="300"/>
      <c r="D47" s="300"/>
      <c r="E47" s="300"/>
    </row>
    <row r="48" spans="1:5" s="401" customFormat="1" ht="12" customHeight="1">
      <c r="A48" s="14" t="s">
        <v>656</v>
      </c>
      <c r="B48" s="403" t="s">
        <v>661</v>
      </c>
      <c r="C48" s="300"/>
      <c r="D48" s="300"/>
      <c r="E48" s="300"/>
    </row>
    <row r="49" spans="1:5" s="401" customFormat="1" ht="12" customHeight="1">
      <c r="A49" s="14" t="s">
        <v>657</v>
      </c>
      <c r="B49" s="403" t="s">
        <v>662</v>
      </c>
      <c r="C49" s="300"/>
      <c r="D49" s="300"/>
      <c r="E49" s="300"/>
    </row>
    <row r="50" spans="1:5" s="401" customFormat="1" ht="12" customHeight="1">
      <c r="A50" s="14" t="s">
        <v>658</v>
      </c>
      <c r="B50" s="403" t="s">
        <v>663</v>
      </c>
      <c r="C50" s="300"/>
      <c r="D50" s="391"/>
      <c r="E50" s="391"/>
    </row>
    <row r="51" spans="1:5" s="401" customFormat="1" ht="12" customHeight="1" thickBot="1">
      <c r="A51" s="13" t="s">
        <v>355</v>
      </c>
      <c r="B51" s="557" t="s">
        <v>165</v>
      </c>
      <c r="C51" s="558"/>
      <c r="D51" s="901"/>
      <c r="E51" s="901"/>
    </row>
    <row r="52" spans="1:5" s="401" customFormat="1" ht="12" customHeight="1" thickBot="1">
      <c r="A52" s="20" t="s">
        <v>533</v>
      </c>
      <c r="B52" s="21" t="s">
        <v>664</v>
      </c>
      <c r="C52" s="295">
        <f>SUM(C53:C55)</f>
        <v>0</v>
      </c>
      <c r="D52" s="905">
        <f>SUM(D53:D55)</f>
        <v>150000</v>
      </c>
      <c r="E52" s="905">
        <f>SUM(E53:E55)</f>
        <v>150000</v>
      </c>
    </row>
    <row r="53" spans="1:5" s="401" customFormat="1" ht="12" customHeight="1">
      <c r="A53" s="15" t="s">
        <v>454</v>
      </c>
      <c r="B53" s="402" t="s">
        <v>665</v>
      </c>
      <c r="C53" s="298"/>
      <c r="D53" s="297"/>
      <c r="E53" s="297"/>
    </row>
    <row r="54" spans="1:5" s="401" customFormat="1" ht="12" customHeight="1">
      <c r="A54" s="14" t="s">
        <v>455</v>
      </c>
      <c r="B54" s="403" t="s">
        <v>300</v>
      </c>
      <c r="C54" s="297"/>
      <c r="D54" s="297">
        <v>150000</v>
      </c>
      <c r="E54" s="297">
        <v>150000</v>
      </c>
    </row>
    <row r="55" spans="1:5" s="401" customFormat="1" ht="12" customHeight="1">
      <c r="A55" s="14" t="s">
        <v>668</v>
      </c>
      <c r="B55" s="403" t="s">
        <v>232</v>
      </c>
      <c r="C55" s="297"/>
      <c r="D55" s="299"/>
      <c r="E55" s="299"/>
    </row>
    <row r="56" spans="1:5" s="401" customFormat="1" ht="12" customHeight="1" thickBot="1">
      <c r="A56" s="16" t="s">
        <v>669</v>
      </c>
      <c r="B56" s="404" t="s">
        <v>667</v>
      </c>
      <c r="C56" s="299"/>
      <c r="D56" s="906"/>
      <c r="E56" s="906"/>
    </row>
    <row r="57" spans="1:5" s="401" customFormat="1" ht="12" customHeight="1" thickBot="1">
      <c r="A57" s="20" t="s">
        <v>380</v>
      </c>
      <c r="B57" s="290" t="s">
        <v>670</v>
      </c>
      <c r="C57" s="295">
        <f>SUM(C58:C60)</f>
        <v>0</v>
      </c>
      <c r="D57" s="782">
        <f>SUM(D58:D60)</f>
        <v>8650469</v>
      </c>
      <c r="E57" s="782">
        <f>SUM(E58:E60)</f>
        <v>8650469</v>
      </c>
    </row>
    <row r="58" spans="1:5" s="401" customFormat="1" ht="12" customHeight="1">
      <c r="A58" s="15" t="s">
        <v>534</v>
      </c>
      <c r="B58" s="402" t="s">
        <v>672</v>
      </c>
      <c r="C58" s="300"/>
      <c r="D58" s="446"/>
      <c r="E58" s="446"/>
    </row>
    <row r="59" spans="1:5" s="401" customFormat="1" ht="12" customHeight="1">
      <c r="A59" s="14" t="s">
        <v>535</v>
      </c>
      <c r="B59" s="403" t="s">
        <v>152</v>
      </c>
      <c r="C59" s="300"/>
      <c r="D59" s="300"/>
      <c r="E59" s="300"/>
    </row>
    <row r="60" spans="1:5" s="401" customFormat="1" ht="12" customHeight="1">
      <c r="A60" s="14" t="s">
        <v>587</v>
      </c>
      <c r="B60" s="403" t="s">
        <v>244</v>
      </c>
      <c r="C60" s="300"/>
      <c r="D60" s="391">
        <v>8650469</v>
      </c>
      <c r="E60" s="391">
        <v>8650469</v>
      </c>
    </row>
    <row r="61" spans="1:5" s="401" customFormat="1" ht="12" customHeight="1" thickBot="1">
      <c r="A61" s="16" t="s">
        <v>671</v>
      </c>
      <c r="B61" s="404" t="s">
        <v>674</v>
      </c>
      <c r="C61" s="300"/>
      <c r="D61" s="902"/>
      <c r="E61" s="902"/>
    </row>
    <row r="62" spans="1:5" s="401" customFormat="1" ht="12" customHeight="1" thickBot="1">
      <c r="A62" s="20" t="s">
        <v>381</v>
      </c>
      <c r="B62" s="21" t="s">
        <v>675</v>
      </c>
      <c r="C62" s="301">
        <f>+C5+C12+C19+C26+C34+C45+C52+C57</f>
        <v>946921455</v>
      </c>
      <c r="D62" s="899">
        <f>D57+D52+D34+D26+D19+D12+D5</f>
        <v>1019445311</v>
      </c>
      <c r="E62" s="899">
        <f>E57+E52+E34+E26+E19+E12+E5</f>
        <v>1066103613</v>
      </c>
    </row>
    <row r="63" spans="1:5" s="401" customFormat="1" ht="12" customHeight="1" thickBot="1">
      <c r="A63" s="405" t="s">
        <v>676</v>
      </c>
      <c r="B63" s="290" t="s">
        <v>677</v>
      </c>
      <c r="C63" s="295">
        <f>SUM(C64:C66)</f>
        <v>0</v>
      </c>
      <c r="D63" s="900"/>
      <c r="E63" s="900"/>
    </row>
    <row r="64" spans="1:5" s="401" customFormat="1" ht="12" customHeight="1">
      <c r="A64" s="15" t="s">
        <v>12</v>
      </c>
      <c r="B64" s="402" t="s">
        <v>678</v>
      </c>
      <c r="C64" s="300"/>
      <c r="D64" s="446"/>
      <c r="E64" s="446"/>
    </row>
    <row r="65" spans="1:5" s="401" customFormat="1" ht="12" customHeight="1">
      <c r="A65" s="14" t="s">
        <v>21</v>
      </c>
      <c r="B65" s="403" t="s">
        <v>679</v>
      </c>
      <c r="C65" s="300"/>
      <c r="D65" s="391"/>
      <c r="E65" s="391"/>
    </row>
    <row r="66" spans="1:5" s="401" customFormat="1" ht="12" customHeight="1" thickBot="1">
      <c r="A66" s="16" t="s">
        <v>22</v>
      </c>
      <c r="B66" s="406" t="s">
        <v>680</v>
      </c>
      <c r="C66" s="300"/>
      <c r="D66" s="782">
        <f>SUM(D67:D70)</f>
        <v>0</v>
      </c>
      <c r="E66" s="782">
        <f>SUM(E67:E70)</f>
        <v>0</v>
      </c>
    </row>
    <row r="67" spans="1:5" s="401" customFormat="1" ht="12" customHeight="1" thickBot="1">
      <c r="A67" s="405" t="s">
        <v>681</v>
      </c>
      <c r="B67" s="290" t="s">
        <v>682</v>
      </c>
      <c r="C67" s="295">
        <f>SUM(C68:C71)</f>
        <v>0</v>
      </c>
      <c r="D67" s="900"/>
      <c r="E67" s="900"/>
    </row>
    <row r="68" spans="1:5" s="401" customFormat="1" ht="12" customHeight="1">
      <c r="A68" s="15" t="s">
        <v>502</v>
      </c>
      <c r="B68" s="402" t="s">
        <v>683</v>
      </c>
      <c r="C68" s="300"/>
      <c r="D68" s="446"/>
      <c r="E68" s="446"/>
    </row>
    <row r="69" spans="1:5" s="401" customFormat="1" ht="12" customHeight="1">
      <c r="A69" s="14" t="s">
        <v>503</v>
      </c>
      <c r="B69" s="403" t="s">
        <v>684</v>
      </c>
      <c r="C69" s="300"/>
      <c r="D69" s="300"/>
      <c r="E69" s="300"/>
    </row>
    <row r="70" spans="1:5" s="401" customFormat="1" ht="12" customHeight="1">
      <c r="A70" s="14" t="s">
        <v>13</v>
      </c>
      <c r="B70" s="403" t="s">
        <v>685</v>
      </c>
      <c r="C70" s="300"/>
      <c r="D70" s="391"/>
      <c r="E70" s="391"/>
    </row>
    <row r="71" spans="1:5" s="401" customFormat="1" ht="12" customHeight="1" thickBot="1">
      <c r="A71" s="16" t="s">
        <v>14</v>
      </c>
      <c r="B71" s="404" t="s">
        <v>686</v>
      </c>
      <c r="C71" s="300"/>
      <c r="D71" s="782"/>
      <c r="E71" s="782"/>
    </row>
    <row r="72" spans="1:5" s="401" customFormat="1" ht="12" customHeight="1" thickBot="1">
      <c r="A72" s="405" t="s">
        <v>687</v>
      </c>
      <c r="B72" s="290" t="s">
        <v>688</v>
      </c>
      <c r="C72" s="295">
        <f>C73</f>
        <v>514519000</v>
      </c>
      <c r="D72" s="904">
        <v>612710029</v>
      </c>
      <c r="E72" s="904">
        <v>612784339</v>
      </c>
    </row>
    <row r="73" spans="1:5" s="401" customFormat="1" ht="12" customHeight="1">
      <c r="A73" s="15" t="s">
        <v>15</v>
      </c>
      <c r="B73" s="402" t="s">
        <v>689</v>
      </c>
      <c r="C73" s="300">
        <v>514519000</v>
      </c>
      <c r="D73" s="558">
        <v>612710029</v>
      </c>
      <c r="E73" s="558">
        <v>612784339</v>
      </c>
    </row>
    <row r="74" spans="1:5" s="401" customFormat="1" ht="12" customHeight="1" thickBot="1">
      <c r="A74" s="16" t="s">
        <v>16</v>
      </c>
      <c r="B74" s="404" t="s">
        <v>690</v>
      </c>
      <c r="C74" s="300"/>
      <c r="D74" s="782">
        <f>SUM(D75:D77)</f>
        <v>0</v>
      </c>
      <c r="E74" s="782">
        <f>SUM(E75:E77)</f>
        <v>0</v>
      </c>
    </row>
    <row r="75" spans="1:5" s="401" customFormat="1" ht="12" customHeight="1" thickBot="1">
      <c r="A75" s="405" t="s">
        <v>691</v>
      </c>
      <c r="B75" s="290" t="s">
        <v>692</v>
      </c>
      <c r="C75" s="295">
        <f>SUM(C76:C78)</f>
        <v>0</v>
      </c>
      <c r="D75" s="900"/>
      <c r="E75" s="900"/>
    </row>
    <row r="76" spans="1:5" s="401" customFormat="1" ht="12" customHeight="1">
      <c r="A76" s="15" t="s">
        <v>17</v>
      </c>
      <c r="B76" s="402" t="s">
        <v>693</v>
      </c>
      <c r="C76" s="300"/>
      <c r="D76" s="446"/>
      <c r="E76" s="446"/>
    </row>
    <row r="77" spans="1:5" s="401" customFormat="1" ht="12" customHeight="1">
      <c r="A77" s="14" t="s">
        <v>18</v>
      </c>
      <c r="B77" s="403" t="s">
        <v>694</v>
      </c>
      <c r="C77" s="300"/>
      <c r="D77" s="391"/>
      <c r="E77" s="391"/>
    </row>
    <row r="78" spans="1:5" s="401" customFormat="1" ht="12" customHeight="1" thickBot="1">
      <c r="A78" s="16" t="s">
        <v>19</v>
      </c>
      <c r="B78" s="404" t="s">
        <v>695</v>
      </c>
      <c r="C78" s="300"/>
      <c r="D78" s="782">
        <f>SUM(D79:D82)</f>
        <v>0</v>
      </c>
      <c r="E78" s="782">
        <f>SUM(E79:E82)</f>
        <v>0</v>
      </c>
    </row>
    <row r="79" spans="1:5" s="401" customFormat="1" ht="12" customHeight="1" thickBot="1">
      <c r="A79" s="405" t="s">
        <v>696</v>
      </c>
      <c r="B79" s="290" t="s">
        <v>20</v>
      </c>
      <c r="C79" s="295">
        <f>SUM(C80:C83)</f>
        <v>0</v>
      </c>
      <c r="D79" s="900"/>
      <c r="E79" s="900"/>
    </row>
    <row r="80" spans="1:5" s="401" customFormat="1" ht="12" customHeight="1">
      <c r="A80" s="407" t="s">
        <v>697</v>
      </c>
      <c r="B80" s="402" t="s">
        <v>0</v>
      </c>
      <c r="C80" s="300"/>
      <c r="D80" s="446"/>
      <c r="E80" s="446"/>
    </row>
    <row r="81" spans="1:5" s="401" customFormat="1" ht="12" customHeight="1">
      <c r="A81" s="408" t="s">
        <v>1</v>
      </c>
      <c r="B81" s="403" t="s">
        <v>2</v>
      </c>
      <c r="C81" s="300"/>
      <c r="D81" s="300"/>
      <c r="E81" s="300"/>
    </row>
    <row r="82" spans="1:5" s="401" customFormat="1" ht="12" customHeight="1">
      <c r="A82" s="408" t="s">
        <v>3</v>
      </c>
      <c r="B82" s="403" t="s">
        <v>4</v>
      </c>
      <c r="C82" s="300"/>
      <c r="D82" s="391"/>
      <c r="E82" s="391"/>
    </row>
    <row r="83" spans="1:5" s="401" customFormat="1" ht="12" customHeight="1" thickBot="1">
      <c r="A83" s="409" t="s">
        <v>5</v>
      </c>
      <c r="B83" s="404" t="s">
        <v>6</v>
      </c>
      <c r="C83" s="300"/>
      <c r="D83" s="903"/>
      <c r="E83" s="903"/>
    </row>
    <row r="84" spans="1:5" s="401" customFormat="1" ht="13.5" customHeight="1" thickBot="1">
      <c r="A84" s="405" t="s">
        <v>7</v>
      </c>
      <c r="B84" s="290" t="s">
        <v>8</v>
      </c>
      <c r="C84" s="447"/>
      <c r="D84" s="301"/>
      <c r="E84" s="301"/>
    </row>
    <row r="85" spans="1:5" s="401" customFormat="1" ht="15.75" customHeight="1" thickBot="1">
      <c r="A85" s="405" t="s">
        <v>9</v>
      </c>
      <c r="B85" s="410" t="s">
        <v>10</v>
      </c>
      <c r="C85" s="301">
        <f>+C63+C67+C72+C75+C79+C84</f>
        <v>514519000</v>
      </c>
      <c r="D85" s="301">
        <v>612710029</v>
      </c>
      <c r="E85" s="301">
        <v>612784339</v>
      </c>
    </row>
    <row r="86" spans="1:5" s="401" customFormat="1" ht="16.5" customHeight="1" thickBot="1">
      <c r="A86" s="411" t="s">
        <v>23</v>
      </c>
      <c r="B86" s="412" t="s">
        <v>11</v>
      </c>
      <c r="C86" s="301">
        <f>+C62+C85</f>
        <v>1461440455</v>
      </c>
      <c r="D86" s="301">
        <f>+D62+D85</f>
        <v>1632155340</v>
      </c>
      <c r="E86" s="301">
        <f>+E62+E85</f>
        <v>1678887952</v>
      </c>
    </row>
    <row r="87" spans="1:5" ht="16.5" customHeight="1">
      <c r="A87" s="930" t="s">
        <v>401</v>
      </c>
      <c r="B87" s="930"/>
      <c r="C87" s="930"/>
      <c r="D87" s="399"/>
      <c r="E87" s="399"/>
    </row>
    <row r="88" spans="1:5" s="413" customFormat="1" ht="16.5" customHeight="1" thickBot="1">
      <c r="A88" s="931" t="s">
        <v>506</v>
      </c>
      <c r="B88" s="931"/>
      <c r="C88" s="136"/>
      <c r="D88" s="136"/>
      <c r="E88" s="136"/>
    </row>
    <row r="89" spans="1:5" ht="37.5" customHeight="1" thickBot="1">
      <c r="A89" s="23" t="s">
        <v>426</v>
      </c>
      <c r="B89" s="24" t="s">
        <v>402</v>
      </c>
      <c r="C89" s="38" t="s">
        <v>699</v>
      </c>
      <c r="D89" s="38" t="s">
        <v>773</v>
      </c>
      <c r="E89" s="38" t="s">
        <v>781</v>
      </c>
    </row>
    <row r="90" spans="1:5" s="400" customFormat="1" ht="12" customHeight="1" thickBot="1">
      <c r="A90" s="31">
        <v>1</v>
      </c>
      <c r="B90" s="32">
        <v>2</v>
      </c>
      <c r="C90" s="33">
        <v>3</v>
      </c>
      <c r="D90" s="33">
        <v>4</v>
      </c>
      <c r="E90" s="33">
        <v>5</v>
      </c>
    </row>
    <row r="91" spans="1:5" ht="12" customHeight="1" thickBot="1">
      <c r="A91" s="22" t="s">
        <v>373</v>
      </c>
      <c r="B91" s="30" t="s">
        <v>26</v>
      </c>
      <c r="C91" s="294">
        <f>SUM(C92:C96)</f>
        <v>737221548</v>
      </c>
      <c r="D91" s="294">
        <f>SUM(D92:D96)</f>
        <v>744725658</v>
      </c>
      <c r="E91" s="294">
        <f>SUM(E92:E96)</f>
        <v>764215129</v>
      </c>
    </row>
    <row r="92" spans="1:5" ht="12" customHeight="1">
      <c r="A92" s="17" t="s">
        <v>456</v>
      </c>
      <c r="B92" s="10" t="s">
        <v>403</v>
      </c>
      <c r="C92" s="296">
        <v>256566592</v>
      </c>
      <c r="D92" s="296">
        <v>259451124</v>
      </c>
      <c r="E92" s="296">
        <v>275882771</v>
      </c>
    </row>
    <row r="93" spans="1:5" ht="12" customHeight="1">
      <c r="A93" s="14" t="s">
        <v>457</v>
      </c>
      <c r="B93" s="8" t="s">
        <v>536</v>
      </c>
      <c r="C93" s="297">
        <v>45619962</v>
      </c>
      <c r="D93" s="297">
        <v>47250756</v>
      </c>
      <c r="E93" s="297">
        <v>49768635</v>
      </c>
    </row>
    <row r="94" spans="1:5" ht="12" customHeight="1">
      <c r="A94" s="14" t="s">
        <v>458</v>
      </c>
      <c r="B94" s="8" t="s">
        <v>493</v>
      </c>
      <c r="C94" s="299">
        <v>271460226</v>
      </c>
      <c r="D94" s="299">
        <v>271754155</v>
      </c>
      <c r="E94" s="299">
        <v>267754155</v>
      </c>
    </row>
    <row r="95" spans="1:5" ht="12" customHeight="1">
      <c r="A95" s="14" t="s">
        <v>459</v>
      </c>
      <c r="B95" s="11" t="s">
        <v>537</v>
      </c>
      <c r="C95" s="299">
        <f>'9.1. melléklet'!C96</f>
        <v>3500000</v>
      </c>
      <c r="D95" s="299">
        <v>3500000</v>
      </c>
      <c r="E95" s="299">
        <v>3500000</v>
      </c>
    </row>
    <row r="96" spans="1:5" ht="12" customHeight="1">
      <c r="A96" s="14" t="s">
        <v>470</v>
      </c>
      <c r="B96" s="19" t="s">
        <v>538</v>
      </c>
      <c r="C96" s="299">
        <f>C101+C102+C106</f>
        <v>160074768</v>
      </c>
      <c r="D96" s="299">
        <f>D101+D97+D102+D106</f>
        <v>162769623</v>
      </c>
      <c r="E96" s="299">
        <f>E101+E97+E102+E106</f>
        <v>167309568</v>
      </c>
    </row>
    <row r="97" spans="1:5" ht="12" customHeight="1">
      <c r="A97" s="14" t="s">
        <v>460</v>
      </c>
      <c r="B97" s="8" t="s">
        <v>27</v>
      </c>
      <c r="C97" s="299">
        <f>'9.1. melléklet'!C98</f>
        <v>0</v>
      </c>
      <c r="D97" s="299"/>
      <c r="E97" s="299"/>
    </row>
    <row r="98" spans="1:5" ht="12" customHeight="1">
      <c r="A98" s="14" t="s">
        <v>461</v>
      </c>
      <c r="B98" s="138" t="s">
        <v>28</v>
      </c>
      <c r="C98" s="299">
        <f>'9.1. melléklet'!C99</f>
        <v>0</v>
      </c>
      <c r="D98" s="299"/>
      <c r="E98" s="299"/>
    </row>
    <row r="99" spans="1:5" ht="12" customHeight="1">
      <c r="A99" s="14" t="s">
        <v>471</v>
      </c>
      <c r="B99" s="139" t="s">
        <v>29</v>
      </c>
      <c r="C99" s="299">
        <f>'9.1. melléklet'!C100</f>
        <v>0</v>
      </c>
      <c r="D99" s="299"/>
      <c r="E99" s="299"/>
    </row>
    <row r="100" spans="1:5" ht="12" customHeight="1">
      <c r="A100" s="14" t="s">
        <v>472</v>
      </c>
      <c r="B100" s="139" t="s">
        <v>30</v>
      </c>
      <c r="C100" s="299">
        <f>'9.1. melléklet'!C101</f>
        <v>0</v>
      </c>
      <c r="D100" s="299"/>
      <c r="E100" s="299"/>
    </row>
    <row r="101" spans="1:5" ht="12" customHeight="1">
      <c r="A101" s="14" t="s">
        <v>473</v>
      </c>
      <c r="B101" s="138" t="s">
        <v>175</v>
      </c>
      <c r="C101" s="299">
        <v>155874768</v>
      </c>
      <c r="D101" s="299">
        <v>158569623</v>
      </c>
      <c r="E101" s="299">
        <v>163109568</v>
      </c>
    </row>
    <row r="102" spans="1:5" ht="12" customHeight="1">
      <c r="A102" s="14" t="s">
        <v>474</v>
      </c>
      <c r="B102" s="138" t="s">
        <v>726</v>
      </c>
      <c r="C102" s="299">
        <v>1000000</v>
      </c>
      <c r="D102" s="299">
        <v>1000000</v>
      </c>
      <c r="E102" s="299">
        <v>1000000</v>
      </c>
    </row>
    <row r="103" spans="1:5" ht="12" customHeight="1">
      <c r="A103" s="14" t="s">
        <v>476</v>
      </c>
      <c r="B103" s="139" t="s">
        <v>33</v>
      </c>
      <c r="C103" s="299">
        <f>'9.1. melléklet'!C104</f>
        <v>0</v>
      </c>
      <c r="D103" s="299"/>
      <c r="E103" s="299"/>
    </row>
    <row r="104" spans="1:5" ht="12" customHeight="1">
      <c r="A104" s="13" t="s">
        <v>539</v>
      </c>
      <c r="B104" s="140" t="s">
        <v>34</v>
      </c>
      <c r="C104" s="299">
        <f>'9.1. melléklet'!C105</f>
        <v>0</v>
      </c>
      <c r="D104" s="299"/>
      <c r="E104" s="299"/>
    </row>
    <row r="105" spans="1:5" ht="12" customHeight="1">
      <c r="A105" s="14" t="s">
        <v>24</v>
      </c>
      <c r="B105" s="139" t="s">
        <v>235</v>
      </c>
      <c r="C105" s="299">
        <f>'9.1. melléklet'!C106</f>
        <v>0</v>
      </c>
      <c r="D105" s="299"/>
      <c r="E105" s="299"/>
    </row>
    <row r="106" spans="1:5" ht="12" customHeight="1" thickBot="1">
      <c r="A106" s="18" t="s">
        <v>25</v>
      </c>
      <c r="B106" s="654" t="s">
        <v>36</v>
      </c>
      <c r="C106" s="299">
        <f>'9.1. melléklet'!C107</f>
        <v>3200000</v>
      </c>
      <c r="D106" s="303">
        <v>3200000</v>
      </c>
      <c r="E106" s="303">
        <v>3200000</v>
      </c>
    </row>
    <row r="107" spans="1:5" ht="12" customHeight="1" thickBot="1">
      <c r="A107" s="20" t="s">
        <v>374</v>
      </c>
      <c r="B107" s="29" t="s">
        <v>37</v>
      </c>
      <c r="C107" s="295">
        <f>+C108+C110+C112+C120+C114</f>
        <v>316201258</v>
      </c>
      <c r="D107" s="295">
        <f>D108+D110+D120+D114</f>
        <v>403495732</v>
      </c>
      <c r="E107" s="295">
        <f>E108+E110+E120+E114</f>
        <v>458089097</v>
      </c>
    </row>
    <row r="108" spans="1:5" ht="12" customHeight="1">
      <c r="A108" s="15" t="s">
        <v>462</v>
      </c>
      <c r="B108" s="8" t="s">
        <v>243</v>
      </c>
      <c r="C108" s="298">
        <v>283801258</v>
      </c>
      <c r="D108" s="299">
        <v>363095732</v>
      </c>
      <c r="E108" s="299">
        <v>403095732</v>
      </c>
    </row>
    <row r="109" spans="1:5" ht="12" customHeight="1">
      <c r="A109" s="15" t="s">
        <v>463</v>
      </c>
      <c r="B109" s="12" t="s">
        <v>41</v>
      </c>
      <c r="C109" s="298">
        <f>'9.1. melléklet'!C110</f>
        <v>0</v>
      </c>
      <c r="D109" s="299"/>
      <c r="E109" s="299"/>
    </row>
    <row r="110" spans="1:5" ht="12" customHeight="1">
      <c r="A110" s="15" t="s">
        <v>464</v>
      </c>
      <c r="B110" s="12" t="s">
        <v>540</v>
      </c>
      <c r="C110" s="298">
        <v>30000000</v>
      </c>
      <c r="D110" s="299">
        <v>38000000</v>
      </c>
      <c r="E110" s="299">
        <v>52593365</v>
      </c>
    </row>
    <row r="111" spans="1:5" ht="12" customHeight="1">
      <c r="A111" s="15" t="s">
        <v>465</v>
      </c>
      <c r="B111" s="12" t="s">
        <v>42</v>
      </c>
      <c r="C111" s="298">
        <f>'9.1. melléklet'!C112</f>
        <v>0</v>
      </c>
      <c r="D111" s="299"/>
      <c r="E111" s="299"/>
    </row>
    <row r="112" spans="1:5" ht="12" customHeight="1">
      <c r="A112" s="15" t="s">
        <v>466</v>
      </c>
      <c r="B112" s="292" t="s">
        <v>588</v>
      </c>
      <c r="C112" s="298"/>
      <c r="D112" s="299"/>
      <c r="E112" s="299"/>
    </row>
    <row r="113" spans="1:5" ht="12" customHeight="1">
      <c r="A113" s="15" t="s">
        <v>475</v>
      </c>
      <c r="B113" s="291" t="s">
        <v>153</v>
      </c>
      <c r="C113" s="298">
        <f>'9.1. melléklet'!C114</f>
        <v>0</v>
      </c>
      <c r="D113" s="843"/>
      <c r="E113" s="843"/>
    </row>
    <row r="114" spans="1:5" ht="12" customHeight="1">
      <c r="A114" s="15" t="s">
        <v>477</v>
      </c>
      <c r="B114" s="398" t="s">
        <v>47</v>
      </c>
      <c r="C114" s="298">
        <f>'9.1. melléklet'!C115</f>
        <v>2400000</v>
      </c>
      <c r="D114" s="843">
        <v>2400000</v>
      </c>
      <c r="E114" s="843">
        <v>2400000</v>
      </c>
    </row>
    <row r="115" spans="1:5" ht="15.75">
      <c r="A115" s="15" t="s">
        <v>541</v>
      </c>
      <c r="B115" s="139" t="s">
        <v>274</v>
      </c>
      <c r="C115" s="298"/>
      <c r="D115" s="843"/>
      <c r="E115" s="843"/>
    </row>
    <row r="116" spans="1:5" ht="12" customHeight="1">
      <c r="A116" s="15" t="s">
        <v>542</v>
      </c>
      <c r="B116" s="139" t="s">
        <v>276</v>
      </c>
      <c r="C116" s="298"/>
      <c r="D116" s="843"/>
      <c r="E116" s="843"/>
    </row>
    <row r="117" spans="1:5" ht="12" customHeight="1">
      <c r="A117" s="15" t="s">
        <v>543</v>
      </c>
      <c r="B117" s="139" t="s">
        <v>45</v>
      </c>
      <c r="C117" s="298">
        <f>'9.1. melléklet'!C118</f>
        <v>0</v>
      </c>
      <c r="D117" s="843"/>
      <c r="E117" s="843"/>
    </row>
    <row r="118" spans="1:5" ht="12" customHeight="1">
      <c r="A118" s="15" t="s">
        <v>38</v>
      </c>
      <c r="B118" s="139" t="s">
        <v>33</v>
      </c>
      <c r="C118" s="298">
        <f>'9.1. melléklet'!C119</f>
        <v>0</v>
      </c>
      <c r="D118" s="843"/>
      <c r="E118" s="843"/>
    </row>
    <row r="119" spans="1:5" ht="12" customHeight="1">
      <c r="A119" s="15" t="s">
        <v>39</v>
      </c>
      <c r="B119" s="139" t="s">
        <v>44</v>
      </c>
      <c r="C119" s="298">
        <f>'9.1. melléklet'!C120</f>
        <v>0</v>
      </c>
      <c r="D119" s="843"/>
      <c r="E119" s="843"/>
    </row>
    <row r="120" spans="1:5" ht="16.5" thickBot="1">
      <c r="A120" s="13" t="s">
        <v>40</v>
      </c>
      <c r="B120" s="139" t="s">
        <v>176</v>
      </c>
      <c r="C120" s="298">
        <f>'9.1. melléklet'!C121</f>
        <v>0</v>
      </c>
      <c r="D120" s="849"/>
      <c r="E120" s="849"/>
    </row>
    <row r="121" spans="1:5" ht="12" customHeight="1" thickBot="1">
      <c r="A121" s="20" t="s">
        <v>375</v>
      </c>
      <c r="B121" s="121" t="s">
        <v>48</v>
      </c>
      <c r="C121" s="295">
        <f>+C122+C123</f>
        <v>390427973</v>
      </c>
      <c r="D121" s="295">
        <f>+D122+D123</f>
        <v>461072050</v>
      </c>
      <c r="E121" s="295">
        <f>+E122+E123</f>
        <v>433721826</v>
      </c>
    </row>
    <row r="122" spans="1:5" ht="12" customHeight="1">
      <c r="A122" s="15" t="s">
        <v>445</v>
      </c>
      <c r="B122" s="9" t="s">
        <v>414</v>
      </c>
      <c r="C122" s="298">
        <v>100000000</v>
      </c>
      <c r="D122" s="298">
        <v>7861222</v>
      </c>
      <c r="E122" s="298">
        <v>23935532</v>
      </c>
    </row>
    <row r="123" spans="1:5" ht="12" customHeight="1" thickBot="1">
      <c r="A123" s="16" t="s">
        <v>446</v>
      </c>
      <c r="B123" s="12" t="s">
        <v>415</v>
      </c>
      <c r="C123" s="298">
        <v>290427973</v>
      </c>
      <c r="D123" s="298">
        <v>453210828</v>
      </c>
      <c r="E123" s="298">
        <v>409786294</v>
      </c>
    </row>
    <row r="124" spans="1:5" ht="12" customHeight="1" thickBot="1">
      <c r="A124" s="20" t="s">
        <v>376</v>
      </c>
      <c r="B124" s="121" t="s">
        <v>49</v>
      </c>
      <c r="C124" s="295">
        <f>+C91+C107+C121</f>
        <v>1443850779</v>
      </c>
      <c r="D124" s="295">
        <f>+D91+D107+D121</f>
        <v>1609293440</v>
      </c>
      <c r="E124" s="295">
        <f>+E91+E107+E121</f>
        <v>1656026052</v>
      </c>
    </row>
    <row r="125" spans="1:5" ht="12" customHeight="1" thickBot="1">
      <c r="A125" s="20" t="s">
        <v>377</v>
      </c>
      <c r="B125" s="121" t="s">
        <v>50</v>
      </c>
      <c r="C125" s="295">
        <f>+C126+C127+C128</f>
        <v>0</v>
      </c>
      <c r="D125" s="295">
        <f>+D126+D127+D128</f>
        <v>0</v>
      </c>
      <c r="E125" s="295">
        <f>+E126+E127+E128</f>
        <v>0</v>
      </c>
    </row>
    <row r="126" spans="1:5" ht="12" customHeight="1">
      <c r="A126" s="15" t="s">
        <v>449</v>
      </c>
      <c r="B126" s="9" t="s">
        <v>51</v>
      </c>
      <c r="C126" s="268"/>
      <c r="D126" s="268"/>
      <c r="E126" s="268"/>
    </row>
    <row r="127" spans="1:5" ht="12" customHeight="1">
      <c r="A127" s="15" t="s">
        <v>450</v>
      </c>
      <c r="B127" s="9" t="s">
        <v>52</v>
      </c>
      <c r="C127" s="268"/>
      <c r="D127" s="268"/>
      <c r="E127" s="268"/>
    </row>
    <row r="128" spans="1:5" ht="12" customHeight="1" thickBot="1">
      <c r="A128" s="13" t="s">
        <v>451</v>
      </c>
      <c r="B128" s="7" t="s">
        <v>53</v>
      </c>
      <c r="C128" s="268"/>
      <c r="D128" s="268"/>
      <c r="E128" s="268"/>
    </row>
    <row r="129" spans="1:5" ht="12" customHeight="1" thickBot="1">
      <c r="A129" s="20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  <c r="E129" s="295">
        <f>+E130+E131+E132+E133</f>
        <v>0</v>
      </c>
    </row>
    <row r="130" spans="1:5" ht="12" customHeight="1">
      <c r="A130" s="15" t="s">
        <v>452</v>
      </c>
      <c r="B130" s="9" t="s">
        <v>54</v>
      </c>
      <c r="C130" s="268"/>
      <c r="D130" s="268"/>
      <c r="E130" s="268"/>
    </row>
    <row r="131" spans="1:5" ht="12" customHeight="1">
      <c r="A131" s="15" t="s">
        <v>453</v>
      </c>
      <c r="B131" s="9" t="s">
        <v>55</v>
      </c>
      <c r="C131" s="268"/>
      <c r="D131" s="268"/>
      <c r="E131" s="268"/>
    </row>
    <row r="132" spans="1:5" ht="12" customHeight="1">
      <c r="A132" s="15" t="s">
        <v>656</v>
      </c>
      <c r="B132" s="9" t="s">
        <v>56</v>
      </c>
      <c r="C132" s="268"/>
      <c r="D132" s="268"/>
      <c r="E132" s="268"/>
    </row>
    <row r="133" spans="1:5" ht="12" customHeight="1" thickBot="1">
      <c r="A133" s="13" t="s">
        <v>657</v>
      </c>
      <c r="B133" s="7" t="s">
        <v>57</v>
      </c>
      <c r="C133" s="268"/>
      <c r="D133" s="268"/>
      <c r="E133" s="268"/>
    </row>
    <row r="134" spans="1:5" ht="12" customHeight="1" thickBot="1">
      <c r="A134" s="20" t="s">
        <v>379</v>
      </c>
      <c r="B134" s="121" t="s">
        <v>58</v>
      </c>
      <c r="C134" s="301">
        <f>+C135+C136+C137+C138</f>
        <v>17589676</v>
      </c>
      <c r="D134" s="301">
        <f>+D135+D136+D137+D138</f>
        <v>22861900</v>
      </c>
      <c r="E134" s="301">
        <f>+E135+E136+E137+E138</f>
        <v>22861900</v>
      </c>
    </row>
    <row r="135" spans="1:5" ht="12" customHeight="1">
      <c r="A135" s="15" t="s">
        <v>454</v>
      </c>
      <c r="B135" s="9" t="s">
        <v>59</v>
      </c>
      <c r="C135" s="268"/>
      <c r="D135" s="268">
        <v>17589676</v>
      </c>
      <c r="E135" s="268">
        <v>17589676</v>
      </c>
    </row>
    <row r="136" spans="1:5" ht="12" customHeight="1">
      <c r="A136" s="15" t="s">
        <v>455</v>
      </c>
      <c r="B136" s="9" t="s">
        <v>779</v>
      </c>
      <c r="C136" s="268">
        <v>17589676</v>
      </c>
      <c r="D136" s="268">
        <v>5272224</v>
      </c>
      <c r="E136" s="268">
        <v>5272224</v>
      </c>
    </row>
    <row r="137" spans="1:5" ht="12" customHeight="1">
      <c r="A137" s="15" t="s">
        <v>668</v>
      </c>
      <c r="B137" s="9" t="s">
        <v>295</v>
      </c>
      <c r="C137" s="268"/>
      <c r="D137" s="268"/>
      <c r="E137" s="268"/>
    </row>
    <row r="138" spans="1:5" ht="12" customHeight="1" thickBot="1">
      <c r="A138" s="13" t="s">
        <v>669</v>
      </c>
      <c r="B138" s="7" t="s">
        <v>61</v>
      </c>
      <c r="C138" s="268"/>
      <c r="D138" s="268"/>
      <c r="E138" s="268"/>
    </row>
    <row r="139" spans="1:5" ht="12" customHeight="1" thickBot="1">
      <c r="A139" s="20" t="s">
        <v>380</v>
      </c>
      <c r="B139" s="121" t="s">
        <v>62</v>
      </c>
      <c r="C139" s="725">
        <f>+C140+C141+C142+C143</f>
        <v>0</v>
      </c>
      <c r="D139" s="304">
        <f>+D140+D141+D142+D143</f>
        <v>0</v>
      </c>
      <c r="E139" s="304">
        <f>+E140+E141+E142+E143</f>
        <v>0</v>
      </c>
    </row>
    <row r="140" spans="1:5" ht="12" customHeight="1">
      <c r="A140" s="15" t="s">
        <v>534</v>
      </c>
      <c r="B140" s="9" t="s">
        <v>63</v>
      </c>
      <c r="C140" s="268"/>
      <c r="D140" s="268"/>
      <c r="E140" s="268"/>
    </row>
    <row r="141" spans="1:5" ht="12" customHeight="1">
      <c r="A141" s="15" t="s">
        <v>535</v>
      </c>
      <c r="B141" s="9" t="s">
        <v>64</v>
      </c>
      <c r="C141" s="268"/>
      <c r="D141" s="268"/>
      <c r="E141" s="268"/>
    </row>
    <row r="142" spans="1:5" ht="12" customHeight="1">
      <c r="A142" s="15" t="s">
        <v>587</v>
      </c>
      <c r="B142" s="9" t="s">
        <v>65</v>
      </c>
      <c r="C142" s="268"/>
      <c r="D142" s="268"/>
      <c r="E142" s="268"/>
    </row>
    <row r="143" spans="1:5" ht="12" customHeight="1" thickBot="1">
      <c r="A143" s="15" t="s">
        <v>671</v>
      </c>
      <c r="B143" s="9" t="s">
        <v>66</v>
      </c>
      <c r="C143" s="268"/>
      <c r="D143" s="268"/>
      <c r="E143" s="268"/>
    </row>
    <row r="144" spans="1:9" ht="15" customHeight="1" thickBot="1">
      <c r="A144" s="20" t="s">
        <v>381</v>
      </c>
      <c r="B144" s="121" t="s">
        <v>67</v>
      </c>
      <c r="C144" s="414">
        <f>+C125+C129+C134+C139</f>
        <v>17589676</v>
      </c>
      <c r="D144" s="414">
        <f>+D125+D129+D134+D139</f>
        <v>22861900</v>
      </c>
      <c r="E144" s="414">
        <f>+E125+E129+E134+E139</f>
        <v>22861900</v>
      </c>
      <c r="F144" s="415"/>
      <c r="G144" s="416"/>
      <c r="H144" s="416"/>
      <c r="I144" s="416"/>
    </row>
    <row r="145" spans="1:5" s="401" customFormat="1" ht="12.75" customHeight="1" thickBot="1">
      <c r="A145" s="293" t="s">
        <v>382</v>
      </c>
      <c r="B145" s="375" t="s">
        <v>68</v>
      </c>
      <c r="C145" s="414">
        <f>+C124+C144</f>
        <v>1461440455</v>
      </c>
      <c r="D145" s="414">
        <f>+D124+D144</f>
        <v>1632155340</v>
      </c>
      <c r="E145" s="414">
        <f>+E124+E144</f>
        <v>1678887952</v>
      </c>
    </row>
    <row r="146" ht="7.5" customHeight="1"/>
    <row r="147" spans="1:5" ht="15.75">
      <c r="A147" s="932" t="s">
        <v>70</v>
      </c>
      <c r="B147" s="932"/>
      <c r="C147" s="932"/>
      <c r="D147" s="399"/>
      <c r="E147" s="399"/>
    </row>
    <row r="148" spans="1:5" ht="15" customHeight="1" thickBot="1">
      <c r="A148" s="929" t="s">
        <v>507</v>
      </c>
      <c r="B148" s="929"/>
      <c r="C148" s="305"/>
      <c r="D148" s="305"/>
      <c r="E148" s="305"/>
    </row>
    <row r="149" spans="1:5" ht="13.5" customHeight="1" thickBot="1">
      <c r="A149" s="20">
        <v>1</v>
      </c>
      <c r="B149" s="29" t="s">
        <v>71</v>
      </c>
      <c r="C149" s="916">
        <f>+C62-C124</f>
        <v>-496929324</v>
      </c>
      <c r="D149" s="916">
        <f>+D62-D124</f>
        <v>-589848129</v>
      </c>
      <c r="E149" s="916">
        <f>+E62-E124</f>
        <v>-589922439</v>
      </c>
    </row>
    <row r="150" spans="1:5" ht="21.75" thickBot="1">
      <c r="A150" s="20" t="s">
        <v>374</v>
      </c>
      <c r="B150" s="29" t="s">
        <v>72</v>
      </c>
      <c r="C150" s="916">
        <f>+C85-C144</f>
        <v>496929324</v>
      </c>
      <c r="D150" s="916">
        <f>+D85-D144</f>
        <v>589848129</v>
      </c>
      <c r="E150" s="916">
        <f>+E85-E144</f>
        <v>589922439</v>
      </c>
    </row>
    <row r="151" ht="16.5" thickBot="1"/>
    <row r="152" ht="15.75">
      <c r="A152" s="915" t="s">
        <v>797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>
    <oddHeader>&amp;C&amp;"Times New Roman CE,Félkövér"&amp;12
Tát Város Önkormányzat
2020. ÉVI KÖLTSÉGVETÉSÉNEK ÖSSZEVONT MÉRLEGE&amp;10
&amp;R&amp;"Times New Roman CE,Félkövér dőlt"&amp;11 1.1. melléklet az  2/2020. (I.28.) önkormányzati rendelethez</oddHeader>
  </headerFooter>
  <rowBreaks count="1" manualBreakCount="1">
    <brk id="8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1">
      <selection activeCell="E3" sqref="E3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5" width="25.00390625" style="247" customWidth="1"/>
    <col min="6" max="16384" width="9.375" style="247" customWidth="1"/>
  </cols>
  <sheetData>
    <row r="1" spans="1:5" s="226" customFormat="1" ht="21" customHeight="1" thickBot="1">
      <c r="A1" s="225"/>
      <c r="B1" s="227"/>
      <c r="C1" s="440"/>
      <c r="D1" s="440"/>
      <c r="E1" s="440" t="s">
        <v>737</v>
      </c>
    </row>
    <row r="2" spans="1:5" s="441" customFormat="1" ht="33" customHeight="1">
      <c r="A2" s="392" t="s">
        <v>557</v>
      </c>
      <c r="B2" s="354" t="s">
        <v>162</v>
      </c>
      <c r="C2" s="369"/>
      <c r="D2" s="369"/>
      <c r="E2" s="369" t="s">
        <v>407</v>
      </c>
    </row>
    <row r="3" spans="1:5" s="441" customFormat="1" ht="24.75" thickBot="1">
      <c r="A3" s="433" t="s">
        <v>556</v>
      </c>
      <c r="B3" s="355" t="s">
        <v>141</v>
      </c>
      <c r="C3" s="370"/>
      <c r="D3" s="370"/>
      <c r="E3" s="370" t="s">
        <v>775</v>
      </c>
    </row>
    <row r="4" spans="1:5" s="442" customFormat="1" ht="15.75" customHeight="1" thickBot="1">
      <c r="A4" s="229"/>
      <c r="B4" s="229"/>
      <c r="C4" s="230"/>
      <c r="D4" s="230"/>
      <c r="E4" s="230"/>
    </row>
    <row r="5" spans="1:5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</row>
    <row r="6" spans="1:5" s="443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</row>
    <row r="7" spans="1:5" s="443" customFormat="1" ht="15.75" customHeight="1" thickBot="1">
      <c r="A7" s="233"/>
      <c r="B7" s="234" t="s">
        <v>410</v>
      </c>
      <c r="C7" s="235"/>
      <c r="D7" s="235"/>
      <c r="E7" s="235"/>
    </row>
    <row r="8" spans="1:5" s="371" customFormat="1" ht="12" customHeight="1" thickBot="1">
      <c r="A8" s="198" t="s">
        <v>373</v>
      </c>
      <c r="B8" s="236" t="s">
        <v>119</v>
      </c>
      <c r="C8" s="314">
        <f>SUM(C9:C18)</f>
        <v>0</v>
      </c>
      <c r="D8" s="314">
        <f>SUM(D9:D18)</f>
        <v>350928</v>
      </c>
      <c r="E8" s="314">
        <f>SUM(E9:E18)</f>
        <v>350928</v>
      </c>
    </row>
    <row r="9" spans="1:5" s="371" customFormat="1" ht="12" customHeight="1">
      <c r="A9" s="434" t="s">
        <v>456</v>
      </c>
      <c r="B9" s="10" t="s">
        <v>645</v>
      </c>
      <c r="C9" s="360"/>
      <c r="D9" s="360"/>
      <c r="E9" s="360"/>
    </row>
    <row r="10" spans="1:5" s="371" customFormat="1" ht="12" customHeight="1">
      <c r="A10" s="435" t="s">
        <v>457</v>
      </c>
      <c r="B10" s="8" t="s">
        <v>646</v>
      </c>
      <c r="C10" s="312"/>
      <c r="D10" s="312"/>
      <c r="E10" s="312"/>
    </row>
    <row r="11" spans="1:5" s="371" customFormat="1" ht="12" customHeight="1">
      <c r="A11" s="435" t="s">
        <v>458</v>
      </c>
      <c r="B11" s="8" t="s">
        <v>647</v>
      </c>
      <c r="C11" s="312"/>
      <c r="D11" s="312">
        <v>105000</v>
      </c>
      <c r="E11" s="312">
        <v>105000</v>
      </c>
    </row>
    <row r="12" spans="1:5" s="371" customFormat="1" ht="12" customHeight="1">
      <c r="A12" s="435" t="s">
        <v>459</v>
      </c>
      <c r="B12" s="8" t="s">
        <v>648</v>
      </c>
      <c r="C12" s="312"/>
      <c r="D12" s="312">
        <v>245908</v>
      </c>
      <c r="E12" s="312">
        <v>245908</v>
      </c>
    </row>
    <row r="13" spans="1:5" s="371" customFormat="1" ht="12" customHeight="1">
      <c r="A13" s="435" t="s">
        <v>501</v>
      </c>
      <c r="B13" s="8" t="s">
        <v>649</v>
      </c>
      <c r="C13" s="312"/>
      <c r="D13" s="312"/>
      <c r="E13" s="312"/>
    </row>
    <row r="14" spans="1:5" s="371" customFormat="1" ht="12" customHeight="1">
      <c r="A14" s="435" t="s">
        <v>460</v>
      </c>
      <c r="B14" s="8" t="s">
        <v>120</v>
      </c>
      <c r="C14" s="312"/>
      <c r="D14" s="312"/>
      <c r="E14" s="312"/>
    </row>
    <row r="15" spans="1:5" s="371" customFormat="1" ht="12" customHeight="1">
      <c r="A15" s="435" t="s">
        <v>461</v>
      </c>
      <c r="B15" s="7" t="s">
        <v>121</v>
      </c>
      <c r="C15" s="312"/>
      <c r="D15" s="312"/>
      <c r="E15" s="312"/>
    </row>
    <row r="16" spans="1:5" s="371" customFormat="1" ht="12" customHeight="1">
      <c r="A16" s="435" t="s">
        <v>471</v>
      </c>
      <c r="B16" s="8" t="s">
        <v>652</v>
      </c>
      <c r="C16" s="361"/>
      <c r="D16" s="361">
        <v>18</v>
      </c>
      <c r="E16" s="361">
        <v>18</v>
      </c>
    </row>
    <row r="17" spans="1:5" s="444" customFormat="1" ht="12" customHeight="1">
      <c r="A17" s="435" t="s">
        <v>472</v>
      </c>
      <c r="B17" s="8" t="s">
        <v>653</v>
      </c>
      <c r="C17" s="312"/>
      <c r="D17" s="312"/>
      <c r="E17" s="312"/>
    </row>
    <row r="18" spans="1:5" s="444" customFormat="1" ht="12" customHeight="1" thickBot="1">
      <c r="A18" s="435" t="s">
        <v>473</v>
      </c>
      <c r="B18" s="7" t="s">
        <v>654</v>
      </c>
      <c r="C18" s="313"/>
      <c r="D18" s="313">
        <v>2</v>
      </c>
      <c r="E18" s="313">
        <v>2</v>
      </c>
    </row>
    <row r="19" spans="1:5" s="371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  <c r="E19" s="314">
        <f>SUM(E20:E22)</f>
        <v>0</v>
      </c>
    </row>
    <row r="20" spans="1:5" s="444" customFormat="1" ht="12" customHeight="1">
      <c r="A20" s="435" t="s">
        <v>462</v>
      </c>
      <c r="B20" s="9" t="s">
        <v>620</v>
      </c>
      <c r="C20" s="312"/>
      <c r="D20" s="312"/>
      <c r="E20" s="312"/>
    </row>
    <row r="21" spans="1:5" s="444" customFormat="1" ht="12" customHeight="1">
      <c r="A21" s="435" t="s">
        <v>463</v>
      </c>
      <c r="B21" s="8" t="s">
        <v>123</v>
      </c>
      <c r="C21" s="312"/>
      <c r="D21" s="312"/>
      <c r="E21" s="312"/>
    </row>
    <row r="22" spans="1:5" s="444" customFormat="1" ht="12" customHeight="1">
      <c r="A22" s="435" t="s">
        <v>464</v>
      </c>
      <c r="B22" s="8" t="s">
        <v>124</v>
      </c>
      <c r="C22" s="312"/>
      <c r="D22" s="312"/>
      <c r="E22" s="312"/>
    </row>
    <row r="23" spans="1:5" s="444" customFormat="1" ht="12" customHeight="1" thickBot="1">
      <c r="A23" s="435" t="s">
        <v>465</v>
      </c>
      <c r="B23" s="8" t="s">
        <v>358</v>
      </c>
      <c r="C23" s="312"/>
      <c r="D23" s="312"/>
      <c r="E23" s="312"/>
    </row>
    <row r="24" spans="1:5" s="444" customFormat="1" ht="12" customHeight="1" thickBot="1">
      <c r="A24" s="206" t="s">
        <v>375</v>
      </c>
      <c r="B24" s="121" t="s">
        <v>527</v>
      </c>
      <c r="C24" s="340"/>
      <c r="D24" s="340"/>
      <c r="E24" s="340"/>
    </row>
    <row r="25" spans="1:5" s="444" customFormat="1" ht="12" customHeight="1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  <c r="E25" s="314">
        <f>+E26+E27</f>
        <v>0</v>
      </c>
    </row>
    <row r="26" spans="1:5" s="444" customFormat="1" ht="12" customHeight="1">
      <c r="A26" s="436" t="s">
        <v>630</v>
      </c>
      <c r="B26" s="437" t="s">
        <v>123</v>
      </c>
      <c r="C26" s="75"/>
      <c r="D26" s="75"/>
      <c r="E26" s="75"/>
    </row>
    <row r="27" spans="1:5" s="444" customFormat="1" ht="12" customHeight="1">
      <c r="A27" s="436" t="s">
        <v>633</v>
      </c>
      <c r="B27" s="438" t="s">
        <v>126</v>
      </c>
      <c r="C27" s="315"/>
      <c r="D27" s="315"/>
      <c r="E27" s="315"/>
    </row>
    <row r="28" spans="1:5" s="444" customFormat="1" ht="12" customHeight="1" thickBot="1">
      <c r="A28" s="435" t="s">
        <v>634</v>
      </c>
      <c r="B28" s="439" t="s">
        <v>127</v>
      </c>
      <c r="C28" s="82"/>
      <c r="D28" s="82"/>
      <c r="E28" s="82"/>
    </row>
    <row r="29" spans="1:5" s="444" customFormat="1" ht="12" customHeight="1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  <c r="E29" s="314">
        <f>+E30+E31+E32</f>
        <v>0</v>
      </c>
    </row>
    <row r="30" spans="1:5" s="444" customFormat="1" ht="12" customHeight="1">
      <c r="A30" s="436" t="s">
        <v>449</v>
      </c>
      <c r="B30" s="437" t="s">
        <v>659</v>
      </c>
      <c r="C30" s="75"/>
      <c r="D30" s="75"/>
      <c r="E30" s="75"/>
    </row>
    <row r="31" spans="1:5" s="444" customFormat="1" ht="12" customHeight="1">
      <c r="A31" s="436" t="s">
        <v>450</v>
      </c>
      <c r="B31" s="438" t="s">
        <v>660</v>
      </c>
      <c r="C31" s="315"/>
      <c r="D31" s="315"/>
      <c r="E31" s="315"/>
    </row>
    <row r="32" spans="1:5" s="444" customFormat="1" ht="12" customHeight="1" thickBot="1">
      <c r="A32" s="435" t="s">
        <v>451</v>
      </c>
      <c r="B32" s="137" t="s">
        <v>661</v>
      </c>
      <c r="C32" s="82"/>
      <c r="D32" s="82"/>
      <c r="E32" s="82"/>
    </row>
    <row r="33" spans="1:5" s="371" customFormat="1" ht="12" customHeight="1" thickBot="1">
      <c r="A33" s="206" t="s">
        <v>378</v>
      </c>
      <c r="B33" s="121" t="s">
        <v>75</v>
      </c>
      <c r="C33" s="340"/>
      <c r="D33" s="340"/>
      <c r="E33" s="340"/>
    </row>
    <row r="34" spans="1:5" s="371" customFormat="1" ht="12" customHeight="1" thickBot="1">
      <c r="A34" s="206" t="s">
        <v>379</v>
      </c>
      <c r="B34" s="121" t="s">
        <v>129</v>
      </c>
      <c r="C34" s="362"/>
      <c r="D34" s="362"/>
      <c r="E34" s="362"/>
    </row>
    <row r="35" spans="1:5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  <c r="D35" s="363">
        <f>+D8+D19+D24+D25+D29+D33+D34</f>
        <v>350928</v>
      </c>
      <c r="E35" s="363">
        <f>+E8+E19+E24+E25+E29+E33+E34</f>
        <v>350928</v>
      </c>
    </row>
    <row r="36" spans="1:5" s="371" customFormat="1" ht="12" customHeight="1" thickBot="1">
      <c r="A36" s="237" t="s">
        <v>381</v>
      </c>
      <c r="B36" s="121" t="s">
        <v>131</v>
      </c>
      <c r="C36" s="363">
        <f>+C37+C38+C39</f>
        <v>118592000</v>
      </c>
      <c r="D36" s="363">
        <f>+D37+D38+D39</f>
        <v>118592000</v>
      </c>
      <c r="E36" s="363">
        <f>+E37+E38+E39</f>
        <v>119135250</v>
      </c>
    </row>
    <row r="37" spans="1:5" s="371" customFormat="1" ht="12" customHeight="1">
      <c r="A37" s="436" t="s">
        <v>132</v>
      </c>
      <c r="B37" s="437" t="s">
        <v>594</v>
      </c>
      <c r="C37" s="75"/>
      <c r="D37" s="75"/>
      <c r="E37" s="75"/>
    </row>
    <row r="38" spans="1:5" s="371" customFormat="1" ht="12" customHeight="1">
      <c r="A38" s="436" t="s">
        <v>133</v>
      </c>
      <c r="B38" s="438" t="s">
        <v>359</v>
      </c>
      <c r="C38" s="315"/>
      <c r="D38" s="315"/>
      <c r="E38" s="315"/>
    </row>
    <row r="39" spans="1:5" s="444" customFormat="1" ht="12" customHeight="1" thickBot="1">
      <c r="A39" s="435" t="s">
        <v>134</v>
      </c>
      <c r="B39" s="137" t="s">
        <v>721</v>
      </c>
      <c r="C39" s="813">
        <v>118592000</v>
      </c>
      <c r="D39" s="813">
        <v>118592000</v>
      </c>
      <c r="E39" s="813">
        <v>119135250</v>
      </c>
    </row>
    <row r="40" spans="1:5" s="444" customFormat="1" ht="15" customHeight="1" thickBot="1">
      <c r="A40" s="237" t="s">
        <v>382</v>
      </c>
      <c r="B40" s="238" t="s">
        <v>136</v>
      </c>
      <c r="C40" s="366">
        <f>+C35+C36</f>
        <v>118592000</v>
      </c>
      <c r="D40" s="366">
        <f>118592000+D35</f>
        <v>118942928</v>
      </c>
      <c r="E40" s="366">
        <f>E39+E35</f>
        <v>119486178</v>
      </c>
    </row>
    <row r="41" spans="1:5" s="444" customFormat="1" ht="15" customHeight="1">
      <c r="A41" s="239"/>
      <c r="B41" s="240"/>
      <c r="C41" s="364"/>
      <c r="D41" s="364"/>
      <c r="E41" s="364"/>
    </row>
    <row r="42" spans="1:5" ht="13.5" thickBot="1">
      <c r="A42" s="241"/>
      <c r="B42" s="242"/>
      <c r="C42" s="365"/>
      <c r="D42" s="365"/>
      <c r="E42" s="365"/>
    </row>
    <row r="43" spans="1:5" s="443" customFormat="1" ht="16.5" customHeight="1" thickBot="1">
      <c r="A43" s="243"/>
      <c r="B43" s="244" t="s">
        <v>412</v>
      </c>
      <c r="C43" s="366"/>
      <c r="D43" s="366"/>
      <c r="E43" s="366"/>
    </row>
    <row r="44" spans="1:5" s="445" customFormat="1" ht="12" customHeight="1" thickBot="1">
      <c r="A44" s="206" t="s">
        <v>373</v>
      </c>
      <c r="B44" s="121" t="s">
        <v>137</v>
      </c>
      <c r="C44" s="314">
        <f>SUM(C45:C49)</f>
        <v>118592000</v>
      </c>
      <c r="D44" s="314">
        <f>SUM(D45:D49)</f>
        <v>118942928</v>
      </c>
      <c r="E44" s="314">
        <f>SUM(E45:E49)</f>
        <v>119486178</v>
      </c>
    </row>
    <row r="45" spans="1:5" ht="12" customHeight="1">
      <c r="A45" s="435" t="s">
        <v>456</v>
      </c>
      <c r="B45" s="9" t="s">
        <v>403</v>
      </c>
      <c r="C45" s="78">
        <v>83944636</v>
      </c>
      <c r="D45" s="78">
        <v>84295564</v>
      </c>
      <c r="E45" s="78">
        <v>84838814</v>
      </c>
    </row>
    <row r="46" spans="1:5" ht="12" customHeight="1">
      <c r="A46" s="435" t="s">
        <v>457</v>
      </c>
      <c r="B46" s="8" t="s">
        <v>536</v>
      </c>
      <c r="C46" s="78">
        <v>14262805</v>
      </c>
      <c r="D46" s="78">
        <v>14262805</v>
      </c>
      <c r="E46" s="78">
        <v>14262805</v>
      </c>
    </row>
    <row r="47" spans="1:5" ht="12" customHeight="1">
      <c r="A47" s="435" t="s">
        <v>458</v>
      </c>
      <c r="B47" s="8" t="s">
        <v>493</v>
      </c>
      <c r="C47" s="78">
        <v>20384559</v>
      </c>
      <c r="D47" s="78">
        <v>20384559</v>
      </c>
      <c r="E47" s="78">
        <v>20384559</v>
      </c>
    </row>
    <row r="48" spans="1:5" ht="12" customHeight="1">
      <c r="A48" s="435" t="s">
        <v>459</v>
      </c>
      <c r="B48" s="8" t="s">
        <v>537</v>
      </c>
      <c r="C48" s="78"/>
      <c r="D48" s="78"/>
      <c r="E48" s="78"/>
    </row>
    <row r="49" spans="1:5" ht="12" customHeight="1" thickBot="1">
      <c r="A49" s="435" t="s">
        <v>501</v>
      </c>
      <c r="B49" s="8" t="s">
        <v>538</v>
      </c>
      <c r="C49" s="78"/>
      <c r="D49" s="78"/>
      <c r="E49" s="78"/>
    </row>
    <row r="50" spans="1:5" ht="12" customHeight="1" thickBot="1">
      <c r="A50" s="206" t="s">
        <v>374</v>
      </c>
      <c r="B50" s="121" t="s">
        <v>138</v>
      </c>
      <c r="C50" s="314">
        <f>SUM(C51:C53)</f>
        <v>0</v>
      </c>
      <c r="D50" s="314">
        <f>SUM(D51:D53)</f>
        <v>0</v>
      </c>
      <c r="E50" s="314">
        <f>SUM(E51:E53)</f>
        <v>0</v>
      </c>
    </row>
    <row r="51" spans="1:5" s="445" customFormat="1" ht="12" customHeight="1">
      <c r="A51" s="435" t="s">
        <v>462</v>
      </c>
      <c r="B51" s="9" t="s">
        <v>585</v>
      </c>
      <c r="C51" s="75"/>
      <c r="D51" s="75"/>
      <c r="E51" s="75"/>
    </row>
    <row r="52" spans="1:5" ht="12" customHeight="1">
      <c r="A52" s="435" t="s">
        <v>463</v>
      </c>
      <c r="B52" s="8" t="s">
        <v>540</v>
      </c>
      <c r="C52" s="78"/>
      <c r="D52" s="78"/>
      <c r="E52" s="78"/>
    </row>
    <row r="53" spans="1:5" ht="12" customHeight="1">
      <c r="A53" s="435" t="s">
        <v>464</v>
      </c>
      <c r="B53" s="8" t="s">
        <v>413</v>
      </c>
      <c r="C53" s="78"/>
      <c r="D53" s="78"/>
      <c r="E53" s="78"/>
    </row>
    <row r="54" spans="1:5" ht="12" customHeight="1" thickBot="1">
      <c r="A54" s="435" t="s">
        <v>465</v>
      </c>
      <c r="B54" s="8" t="s">
        <v>360</v>
      </c>
      <c r="C54" s="78"/>
      <c r="D54" s="78"/>
      <c r="E54" s="78"/>
    </row>
    <row r="55" spans="1:5" ht="15" customHeight="1" thickBot="1">
      <c r="A55" s="206" t="s">
        <v>375</v>
      </c>
      <c r="B55" s="245" t="s">
        <v>139</v>
      </c>
      <c r="C55" s="367">
        <f>+C44+C50</f>
        <v>118592000</v>
      </c>
      <c r="D55" s="367">
        <f>+D44+D50</f>
        <v>118942928</v>
      </c>
      <c r="E55" s="367">
        <f>+E44+E50</f>
        <v>119486178</v>
      </c>
    </row>
    <row r="56" spans="3:5" ht="13.5" thickBot="1">
      <c r="C56" s="368"/>
      <c r="D56" s="368"/>
      <c r="E56" s="368"/>
    </row>
    <row r="57" spans="1:5" ht="15" customHeight="1" thickBot="1">
      <c r="A57" s="248" t="s">
        <v>559</v>
      </c>
      <c r="B57" s="249"/>
      <c r="C57" s="118">
        <v>22</v>
      </c>
      <c r="D57" s="118">
        <v>22</v>
      </c>
      <c r="E57" s="118">
        <v>22</v>
      </c>
    </row>
    <row r="58" spans="1:5" ht="14.25" customHeight="1" thickBot="1">
      <c r="A58" s="248" t="s">
        <v>560</v>
      </c>
      <c r="B58" s="249"/>
      <c r="C58" s="118"/>
      <c r="D58" s="118"/>
      <c r="E58" s="118"/>
    </row>
    <row r="59" ht="13.5" thickBot="1"/>
    <row r="60" ht="15.75">
      <c r="A60" s="915" t="s">
        <v>788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0" t="s">
        <v>738</v>
      </c>
    </row>
    <row r="2" spans="1:3" s="441" customFormat="1" ht="25.5" customHeight="1">
      <c r="A2" s="392" t="s">
        <v>557</v>
      </c>
      <c r="B2" s="354" t="s">
        <v>162</v>
      </c>
      <c r="C2" s="369" t="s">
        <v>416</v>
      </c>
    </row>
    <row r="3" spans="1:3" s="441" customFormat="1" ht="24.75" thickBot="1">
      <c r="A3" s="433" t="s">
        <v>556</v>
      </c>
      <c r="B3" s="355" t="s">
        <v>142</v>
      </c>
      <c r="C3" s="370" t="s">
        <v>416</v>
      </c>
    </row>
    <row r="4" spans="1:3" s="442" customFormat="1" ht="15.75" customHeight="1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s="443" customFormat="1" ht="12.75" customHeight="1" thickBot="1">
      <c r="A6" s="198">
        <v>1</v>
      </c>
      <c r="B6" s="199">
        <v>2</v>
      </c>
      <c r="C6" s="200">
        <v>3</v>
      </c>
    </row>
    <row r="7" spans="1:3" s="443" customFormat="1" ht="15.75" customHeight="1" thickBot="1">
      <c r="A7" s="233"/>
      <c r="B7" s="234" t="s">
        <v>410</v>
      </c>
      <c r="C7" s="235"/>
    </row>
    <row r="8" spans="1:3" s="371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1" customFormat="1" ht="12" customHeight="1">
      <c r="A9" s="434" t="s">
        <v>456</v>
      </c>
      <c r="B9" s="10" t="s">
        <v>645</v>
      </c>
      <c r="C9" s="360"/>
    </row>
    <row r="10" spans="1:3" s="371" customFormat="1" ht="12" customHeight="1">
      <c r="A10" s="435" t="s">
        <v>457</v>
      </c>
      <c r="B10" s="8" t="s">
        <v>646</v>
      </c>
      <c r="C10" s="312"/>
    </row>
    <row r="11" spans="1:3" s="371" customFormat="1" ht="12" customHeight="1">
      <c r="A11" s="435" t="s">
        <v>458</v>
      </c>
      <c r="B11" s="8" t="s">
        <v>647</v>
      </c>
      <c r="C11" s="312"/>
    </row>
    <row r="12" spans="1:3" s="371" customFormat="1" ht="12" customHeight="1">
      <c r="A12" s="435" t="s">
        <v>459</v>
      </c>
      <c r="B12" s="8" t="s">
        <v>648</v>
      </c>
      <c r="C12" s="312"/>
    </row>
    <row r="13" spans="1:3" s="371" customFormat="1" ht="12" customHeight="1">
      <c r="A13" s="435" t="s">
        <v>501</v>
      </c>
      <c r="B13" s="8" t="s">
        <v>649</v>
      </c>
      <c r="C13" s="312"/>
    </row>
    <row r="14" spans="1:3" s="371" customFormat="1" ht="12" customHeight="1">
      <c r="A14" s="435" t="s">
        <v>460</v>
      </c>
      <c r="B14" s="8" t="s">
        <v>120</v>
      </c>
      <c r="C14" s="312"/>
    </row>
    <row r="15" spans="1:3" s="371" customFormat="1" ht="12" customHeight="1">
      <c r="A15" s="435" t="s">
        <v>461</v>
      </c>
      <c r="B15" s="7" t="s">
        <v>121</v>
      </c>
      <c r="C15" s="312"/>
    </row>
    <row r="16" spans="1:3" s="371" customFormat="1" ht="12" customHeight="1">
      <c r="A16" s="435" t="s">
        <v>471</v>
      </c>
      <c r="B16" s="8" t="s">
        <v>652</v>
      </c>
      <c r="C16" s="361"/>
    </row>
    <row r="17" spans="1:3" s="444" customFormat="1" ht="12" customHeight="1">
      <c r="A17" s="435" t="s">
        <v>472</v>
      </c>
      <c r="B17" s="8" t="s">
        <v>653</v>
      </c>
      <c r="C17" s="312"/>
    </row>
    <row r="18" spans="1:3" s="444" customFormat="1" ht="12" customHeight="1" thickBot="1">
      <c r="A18" s="435" t="s">
        <v>473</v>
      </c>
      <c r="B18" s="7" t="s">
        <v>654</v>
      </c>
      <c r="C18" s="313"/>
    </row>
    <row r="19" spans="1:3" s="371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4" customFormat="1" ht="12" customHeight="1">
      <c r="A20" s="435" t="s">
        <v>462</v>
      </c>
      <c r="B20" s="9" t="s">
        <v>620</v>
      </c>
      <c r="C20" s="312"/>
    </row>
    <row r="21" spans="1:3" s="444" customFormat="1" ht="12" customHeight="1">
      <c r="A21" s="435" t="s">
        <v>463</v>
      </c>
      <c r="B21" s="8" t="s">
        <v>123</v>
      </c>
      <c r="C21" s="312"/>
    </row>
    <row r="22" spans="1:3" s="444" customFormat="1" ht="12" customHeight="1">
      <c r="A22" s="435" t="s">
        <v>464</v>
      </c>
      <c r="B22" s="8" t="s">
        <v>124</v>
      </c>
      <c r="C22" s="312"/>
    </row>
    <row r="23" spans="1:3" s="444" customFormat="1" ht="12" customHeight="1" thickBot="1">
      <c r="A23" s="435" t="s">
        <v>465</v>
      </c>
      <c r="B23" s="8" t="s">
        <v>358</v>
      </c>
      <c r="C23" s="312"/>
    </row>
    <row r="24" spans="1:3" s="444" customFormat="1" ht="12" customHeight="1" thickBot="1">
      <c r="A24" s="206" t="s">
        <v>375</v>
      </c>
      <c r="B24" s="121" t="s">
        <v>527</v>
      </c>
      <c r="C24" s="340"/>
    </row>
    <row r="25" spans="1:3" s="444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4" customFormat="1" ht="12" customHeight="1">
      <c r="A26" s="436" t="s">
        <v>630</v>
      </c>
      <c r="B26" s="437" t="s">
        <v>123</v>
      </c>
      <c r="C26" s="75"/>
    </row>
    <row r="27" spans="1:3" s="444" customFormat="1" ht="12" customHeight="1">
      <c r="A27" s="436" t="s">
        <v>633</v>
      </c>
      <c r="B27" s="438" t="s">
        <v>126</v>
      </c>
      <c r="C27" s="315"/>
    </row>
    <row r="28" spans="1:3" s="444" customFormat="1" ht="12" customHeight="1" thickBot="1">
      <c r="A28" s="435" t="s">
        <v>634</v>
      </c>
      <c r="B28" s="439" t="s">
        <v>127</v>
      </c>
      <c r="C28" s="82"/>
    </row>
    <row r="29" spans="1:3" s="444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4" customFormat="1" ht="12" customHeight="1">
      <c r="A30" s="436" t="s">
        <v>449</v>
      </c>
      <c r="B30" s="437" t="s">
        <v>659</v>
      </c>
      <c r="C30" s="75"/>
    </row>
    <row r="31" spans="1:3" s="444" customFormat="1" ht="12" customHeight="1">
      <c r="A31" s="436" t="s">
        <v>450</v>
      </c>
      <c r="B31" s="438" t="s">
        <v>660</v>
      </c>
      <c r="C31" s="315"/>
    </row>
    <row r="32" spans="1:3" s="444" customFormat="1" ht="12" customHeight="1" thickBot="1">
      <c r="A32" s="435" t="s">
        <v>451</v>
      </c>
      <c r="B32" s="137" t="s">
        <v>661</v>
      </c>
      <c r="C32" s="82"/>
    </row>
    <row r="33" spans="1:3" s="371" customFormat="1" ht="12" customHeight="1" thickBot="1">
      <c r="A33" s="206" t="s">
        <v>378</v>
      </c>
      <c r="B33" s="121" t="s">
        <v>75</v>
      </c>
      <c r="C33" s="340"/>
    </row>
    <row r="34" spans="1:3" s="371" customFormat="1" ht="12" customHeight="1" thickBot="1">
      <c r="A34" s="206" t="s">
        <v>379</v>
      </c>
      <c r="B34" s="121" t="s">
        <v>129</v>
      </c>
      <c r="C34" s="362"/>
    </row>
    <row r="35" spans="1:3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</row>
    <row r="36" spans="1:3" s="371" customFormat="1" ht="12" customHeight="1" thickBot="1">
      <c r="A36" s="237" t="s">
        <v>381</v>
      </c>
      <c r="B36" s="121" t="s">
        <v>131</v>
      </c>
      <c r="C36" s="363">
        <f>+C37+C38+C39</f>
        <v>0</v>
      </c>
    </row>
    <row r="37" spans="1:3" s="371" customFormat="1" ht="12" customHeight="1">
      <c r="A37" s="436" t="s">
        <v>132</v>
      </c>
      <c r="B37" s="437" t="s">
        <v>594</v>
      </c>
      <c r="C37" s="75"/>
    </row>
    <row r="38" spans="1:3" s="371" customFormat="1" ht="12" customHeight="1">
      <c r="A38" s="436" t="s">
        <v>133</v>
      </c>
      <c r="B38" s="438" t="s">
        <v>359</v>
      </c>
      <c r="C38" s="315"/>
    </row>
    <row r="39" spans="1:3" s="444" customFormat="1" ht="12" customHeight="1" thickBot="1">
      <c r="A39" s="435" t="s">
        <v>134</v>
      </c>
      <c r="B39" s="137" t="s">
        <v>135</v>
      </c>
      <c r="C39" s="82"/>
    </row>
    <row r="40" spans="1:3" s="444" customFormat="1" ht="15" customHeight="1" thickBot="1">
      <c r="A40" s="237" t="s">
        <v>382</v>
      </c>
      <c r="B40" s="238" t="s">
        <v>136</v>
      </c>
      <c r="C40" s="366">
        <f>+C35+C36</f>
        <v>0</v>
      </c>
    </row>
    <row r="41" spans="1:3" s="444" customFormat="1" ht="15" customHeight="1">
      <c r="A41" s="239"/>
      <c r="B41" s="240"/>
      <c r="C41" s="364"/>
    </row>
    <row r="42" spans="1:3" ht="13.5" thickBot="1">
      <c r="A42" s="241"/>
      <c r="B42" s="242"/>
      <c r="C42" s="365"/>
    </row>
    <row r="43" spans="1:3" s="443" customFormat="1" ht="16.5" customHeight="1" thickBot="1">
      <c r="A43" s="243"/>
      <c r="B43" s="244" t="s">
        <v>412</v>
      </c>
      <c r="C43" s="366"/>
    </row>
    <row r="44" spans="1:3" s="445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5" t="s">
        <v>456</v>
      </c>
      <c r="B45" s="9" t="s">
        <v>403</v>
      </c>
      <c r="C45" s="75"/>
    </row>
    <row r="46" spans="1:3" ht="12" customHeight="1">
      <c r="A46" s="435" t="s">
        <v>457</v>
      </c>
      <c r="B46" s="8" t="s">
        <v>536</v>
      </c>
      <c r="C46" s="78"/>
    </row>
    <row r="47" spans="1:3" ht="12" customHeight="1">
      <c r="A47" s="435" t="s">
        <v>458</v>
      </c>
      <c r="B47" s="8" t="s">
        <v>493</v>
      </c>
      <c r="C47" s="78"/>
    </row>
    <row r="48" spans="1:3" ht="12" customHeight="1">
      <c r="A48" s="435" t="s">
        <v>459</v>
      </c>
      <c r="B48" s="8" t="s">
        <v>537</v>
      </c>
      <c r="C48" s="78"/>
    </row>
    <row r="49" spans="1:3" ht="12" customHeight="1" thickBot="1">
      <c r="A49" s="435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5" customFormat="1" ht="12" customHeight="1">
      <c r="A51" s="435" t="s">
        <v>462</v>
      </c>
      <c r="B51" s="9" t="s">
        <v>585</v>
      </c>
      <c r="C51" s="75"/>
    </row>
    <row r="52" spans="1:3" ht="12" customHeight="1">
      <c r="A52" s="435" t="s">
        <v>463</v>
      </c>
      <c r="B52" s="8" t="s">
        <v>540</v>
      </c>
      <c r="C52" s="78"/>
    </row>
    <row r="53" spans="1:3" ht="12" customHeight="1">
      <c r="A53" s="435" t="s">
        <v>464</v>
      </c>
      <c r="B53" s="8" t="s">
        <v>413</v>
      </c>
      <c r="C53" s="78"/>
    </row>
    <row r="54" spans="1:3" ht="12" customHeight="1" thickBot="1">
      <c r="A54" s="435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7">
        <f>+C44+C50</f>
        <v>0</v>
      </c>
    </row>
    <row r="56" ht="13.5" thickBot="1">
      <c r="C56" s="368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0" t="s">
        <v>739</v>
      </c>
    </row>
    <row r="2" spans="1:3" s="441" customFormat="1" ht="25.5" customHeight="1">
      <c r="A2" s="392" t="s">
        <v>557</v>
      </c>
      <c r="B2" s="354" t="s">
        <v>169</v>
      </c>
      <c r="C2" s="369" t="s">
        <v>416</v>
      </c>
    </row>
    <row r="3" spans="1:3" s="441" customFormat="1" ht="24.75" thickBot="1">
      <c r="A3" s="433" t="s">
        <v>556</v>
      </c>
      <c r="B3" s="355" t="s">
        <v>173</v>
      </c>
      <c r="C3" s="370" t="s">
        <v>417</v>
      </c>
    </row>
    <row r="4" spans="1:3" s="442" customFormat="1" ht="15.75" customHeight="1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s="443" customFormat="1" ht="12.75" customHeight="1" thickBot="1">
      <c r="A6" s="198">
        <v>1</v>
      </c>
      <c r="B6" s="199">
        <v>2</v>
      </c>
      <c r="C6" s="200">
        <v>3</v>
      </c>
    </row>
    <row r="7" spans="1:3" s="443" customFormat="1" ht="15.75" customHeight="1" thickBot="1">
      <c r="A7" s="233"/>
      <c r="B7" s="234" t="s">
        <v>410</v>
      </c>
      <c r="C7" s="235"/>
    </row>
    <row r="8" spans="1:3" s="371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1" customFormat="1" ht="12" customHeight="1">
      <c r="A9" s="434" t="s">
        <v>456</v>
      </c>
      <c r="B9" s="10" t="s">
        <v>645</v>
      </c>
      <c r="C9" s="360"/>
    </row>
    <row r="10" spans="1:3" s="371" customFormat="1" ht="12" customHeight="1">
      <c r="A10" s="435" t="s">
        <v>457</v>
      </c>
      <c r="B10" s="8" t="s">
        <v>646</v>
      </c>
      <c r="C10" s="312"/>
    </row>
    <row r="11" spans="1:3" s="371" customFormat="1" ht="12" customHeight="1">
      <c r="A11" s="435" t="s">
        <v>458</v>
      </c>
      <c r="B11" s="8" t="s">
        <v>647</v>
      </c>
      <c r="C11" s="312"/>
    </row>
    <row r="12" spans="1:3" s="371" customFormat="1" ht="12" customHeight="1">
      <c r="A12" s="435" t="s">
        <v>459</v>
      </c>
      <c r="B12" s="8" t="s">
        <v>648</v>
      </c>
      <c r="C12" s="312"/>
    </row>
    <row r="13" spans="1:3" s="371" customFormat="1" ht="12" customHeight="1">
      <c r="A13" s="435" t="s">
        <v>501</v>
      </c>
      <c r="B13" s="8" t="s">
        <v>649</v>
      </c>
      <c r="C13" s="312"/>
    </row>
    <row r="14" spans="1:3" s="371" customFormat="1" ht="12" customHeight="1">
      <c r="A14" s="435" t="s">
        <v>460</v>
      </c>
      <c r="B14" s="8" t="s">
        <v>120</v>
      </c>
      <c r="C14" s="312"/>
    </row>
    <row r="15" spans="1:3" s="371" customFormat="1" ht="12" customHeight="1">
      <c r="A15" s="435" t="s">
        <v>461</v>
      </c>
      <c r="B15" s="7" t="s">
        <v>121</v>
      </c>
      <c r="C15" s="312"/>
    </row>
    <row r="16" spans="1:3" s="371" customFormat="1" ht="12" customHeight="1">
      <c r="A16" s="435" t="s">
        <v>471</v>
      </c>
      <c r="B16" s="8" t="s">
        <v>652</v>
      </c>
      <c r="C16" s="361"/>
    </row>
    <row r="17" spans="1:3" s="444" customFormat="1" ht="12" customHeight="1">
      <c r="A17" s="435" t="s">
        <v>472</v>
      </c>
      <c r="B17" s="8" t="s">
        <v>653</v>
      </c>
      <c r="C17" s="312"/>
    </row>
    <row r="18" spans="1:3" s="444" customFormat="1" ht="12" customHeight="1" thickBot="1">
      <c r="A18" s="435" t="s">
        <v>473</v>
      </c>
      <c r="B18" s="7" t="s">
        <v>654</v>
      </c>
      <c r="C18" s="313"/>
    </row>
    <row r="19" spans="1:3" s="371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4" customFormat="1" ht="12" customHeight="1">
      <c r="A20" s="435" t="s">
        <v>462</v>
      </c>
      <c r="B20" s="9" t="s">
        <v>620</v>
      </c>
      <c r="C20" s="312"/>
    </row>
    <row r="21" spans="1:3" s="444" customFormat="1" ht="12" customHeight="1">
      <c r="A21" s="435" t="s">
        <v>463</v>
      </c>
      <c r="B21" s="8" t="s">
        <v>123</v>
      </c>
      <c r="C21" s="312"/>
    </row>
    <row r="22" spans="1:3" s="444" customFormat="1" ht="12" customHeight="1">
      <c r="A22" s="435" t="s">
        <v>464</v>
      </c>
      <c r="B22" s="8" t="s">
        <v>124</v>
      </c>
      <c r="C22" s="312"/>
    </row>
    <row r="23" spans="1:3" s="444" customFormat="1" ht="12" customHeight="1" thickBot="1">
      <c r="A23" s="435" t="s">
        <v>465</v>
      </c>
      <c r="B23" s="8" t="s">
        <v>358</v>
      </c>
      <c r="C23" s="312"/>
    </row>
    <row r="24" spans="1:3" s="444" customFormat="1" ht="12" customHeight="1" thickBot="1">
      <c r="A24" s="206" t="s">
        <v>375</v>
      </c>
      <c r="B24" s="121" t="s">
        <v>527</v>
      </c>
      <c r="C24" s="340"/>
    </row>
    <row r="25" spans="1:3" s="444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4" customFormat="1" ht="12" customHeight="1">
      <c r="A26" s="436" t="s">
        <v>630</v>
      </c>
      <c r="B26" s="437" t="s">
        <v>123</v>
      </c>
      <c r="C26" s="75"/>
    </row>
    <row r="27" spans="1:3" s="444" customFormat="1" ht="12" customHeight="1">
      <c r="A27" s="436" t="s">
        <v>633</v>
      </c>
      <c r="B27" s="438" t="s">
        <v>126</v>
      </c>
      <c r="C27" s="315"/>
    </row>
    <row r="28" spans="1:3" s="444" customFormat="1" ht="12" customHeight="1" thickBot="1">
      <c r="A28" s="435" t="s">
        <v>634</v>
      </c>
      <c r="B28" s="439" t="s">
        <v>127</v>
      </c>
      <c r="C28" s="82"/>
    </row>
    <row r="29" spans="1:3" s="444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4" customFormat="1" ht="12" customHeight="1">
      <c r="A30" s="436" t="s">
        <v>449</v>
      </c>
      <c r="B30" s="437" t="s">
        <v>659</v>
      </c>
      <c r="C30" s="75"/>
    </row>
    <row r="31" spans="1:3" s="444" customFormat="1" ht="12" customHeight="1">
      <c r="A31" s="436" t="s">
        <v>450</v>
      </c>
      <c r="B31" s="438" t="s">
        <v>660</v>
      </c>
      <c r="C31" s="315"/>
    </row>
    <row r="32" spans="1:3" s="444" customFormat="1" ht="12" customHeight="1" thickBot="1">
      <c r="A32" s="435" t="s">
        <v>451</v>
      </c>
      <c r="B32" s="137" t="s">
        <v>661</v>
      </c>
      <c r="C32" s="82"/>
    </row>
    <row r="33" spans="1:3" s="371" customFormat="1" ht="12" customHeight="1" thickBot="1">
      <c r="A33" s="206" t="s">
        <v>378</v>
      </c>
      <c r="B33" s="121" t="s">
        <v>75</v>
      </c>
      <c r="C33" s="340"/>
    </row>
    <row r="34" spans="1:3" s="371" customFormat="1" ht="12" customHeight="1" thickBot="1">
      <c r="A34" s="206" t="s">
        <v>379</v>
      </c>
      <c r="B34" s="121" t="s">
        <v>129</v>
      </c>
      <c r="C34" s="362"/>
    </row>
    <row r="35" spans="1:3" s="371" customFormat="1" ht="12" customHeight="1" thickBot="1">
      <c r="A35" s="198" t="s">
        <v>380</v>
      </c>
      <c r="B35" s="121" t="s">
        <v>130</v>
      </c>
      <c r="C35" s="363"/>
    </row>
    <row r="36" spans="1:3" s="371" customFormat="1" ht="12" customHeight="1" thickBot="1">
      <c r="A36" s="237" t="s">
        <v>381</v>
      </c>
      <c r="B36" s="121" t="s">
        <v>131</v>
      </c>
      <c r="C36" s="363">
        <f>+C37+C38+C39</f>
        <v>0</v>
      </c>
    </row>
    <row r="37" spans="1:3" s="371" customFormat="1" ht="12" customHeight="1">
      <c r="A37" s="436" t="s">
        <v>132</v>
      </c>
      <c r="B37" s="437" t="s">
        <v>594</v>
      </c>
      <c r="C37" s="75"/>
    </row>
    <row r="38" spans="1:3" s="371" customFormat="1" ht="12" customHeight="1">
      <c r="A38" s="436" t="s">
        <v>133</v>
      </c>
      <c r="B38" s="438" t="s">
        <v>359</v>
      </c>
      <c r="C38" s="315"/>
    </row>
    <row r="39" spans="1:3" s="444" customFormat="1" ht="12" customHeight="1" thickBot="1">
      <c r="A39" s="435" t="s">
        <v>134</v>
      </c>
      <c r="B39" s="137" t="s">
        <v>135</v>
      </c>
      <c r="C39" s="813"/>
    </row>
    <row r="40" spans="1:3" s="444" customFormat="1" ht="15" customHeight="1" thickBot="1">
      <c r="A40" s="237" t="s">
        <v>382</v>
      </c>
      <c r="B40" s="238" t="s">
        <v>136</v>
      </c>
      <c r="C40" s="366">
        <f>C36+C8</f>
        <v>0</v>
      </c>
    </row>
    <row r="41" spans="1:3" s="444" customFormat="1" ht="15" customHeight="1">
      <c r="A41" s="239"/>
      <c r="B41" s="240"/>
      <c r="C41" s="364"/>
    </row>
    <row r="42" spans="1:3" ht="13.5" thickBot="1">
      <c r="A42" s="241"/>
      <c r="B42" s="242"/>
      <c r="C42" s="365"/>
    </row>
    <row r="43" spans="1:3" s="443" customFormat="1" ht="16.5" customHeight="1" thickBot="1">
      <c r="A43" s="243"/>
      <c r="B43" s="244" t="s">
        <v>412</v>
      </c>
      <c r="C43" s="366"/>
    </row>
    <row r="44" spans="1:3" s="445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5" t="s">
        <v>456</v>
      </c>
      <c r="B45" s="9" t="s">
        <v>403</v>
      </c>
      <c r="C45" s="78"/>
    </row>
    <row r="46" spans="1:3" ht="12" customHeight="1">
      <c r="A46" s="435" t="s">
        <v>457</v>
      </c>
      <c r="B46" s="8" t="s">
        <v>536</v>
      </c>
      <c r="C46" s="78"/>
    </row>
    <row r="47" spans="1:3" ht="12" customHeight="1">
      <c r="A47" s="435" t="s">
        <v>458</v>
      </c>
      <c r="B47" s="8" t="s">
        <v>493</v>
      </c>
      <c r="C47" s="78"/>
    </row>
    <row r="48" spans="1:3" ht="12" customHeight="1">
      <c r="A48" s="435" t="s">
        <v>459</v>
      </c>
      <c r="B48" s="8" t="s">
        <v>537</v>
      </c>
      <c r="C48" s="78"/>
    </row>
    <row r="49" spans="1:3" ht="12" customHeight="1" thickBot="1">
      <c r="A49" s="435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5" customFormat="1" ht="12" customHeight="1">
      <c r="A51" s="435" t="s">
        <v>462</v>
      </c>
      <c r="B51" s="9" t="s">
        <v>585</v>
      </c>
      <c r="C51" s="75"/>
    </row>
    <row r="52" spans="1:3" ht="12" customHeight="1">
      <c r="A52" s="435" t="s">
        <v>463</v>
      </c>
      <c r="B52" s="8" t="s">
        <v>540</v>
      </c>
      <c r="C52" s="78"/>
    </row>
    <row r="53" spans="1:3" ht="12" customHeight="1">
      <c r="A53" s="435" t="s">
        <v>464</v>
      </c>
      <c r="B53" s="8" t="s">
        <v>413</v>
      </c>
      <c r="C53" s="78"/>
    </row>
    <row r="54" spans="1:3" ht="12" customHeight="1" thickBot="1">
      <c r="A54" s="435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7">
        <f>+C44+C50</f>
        <v>0</v>
      </c>
    </row>
    <row r="56" ht="13.5" thickBot="1">
      <c r="C56" s="368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1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5" width="25.00390625" style="247" customWidth="1"/>
    <col min="6" max="16384" width="9.375" style="247" customWidth="1"/>
  </cols>
  <sheetData>
    <row r="1" spans="1:5" s="226" customFormat="1" ht="21" customHeight="1" thickBot="1">
      <c r="A1" s="225"/>
      <c r="B1" s="227"/>
      <c r="C1" s="440"/>
      <c r="D1" s="440"/>
      <c r="E1" s="440" t="s">
        <v>740</v>
      </c>
    </row>
    <row r="2" spans="1:5" s="441" customFormat="1" ht="25.5" customHeight="1">
      <c r="A2" s="392" t="s">
        <v>557</v>
      </c>
      <c r="B2" s="354" t="s">
        <v>163</v>
      </c>
      <c r="C2" s="369"/>
      <c r="D2" s="369"/>
      <c r="E2" s="369" t="s">
        <v>417</v>
      </c>
    </row>
    <row r="3" spans="1:5" s="441" customFormat="1" ht="24.75" thickBot="1">
      <c r="A3" s="433" t="s">
        <v>556</v>
      </c>
      <c r="B3" s="355" t="s">
        <v>118</v>
      </c>
      <c r="C3" s="370"/>
      <c r="D3" s="370"/>
      <c r="E3" s="370"/>
    </row>
    <row r="4" spans="1:5" s="442" customFormat="1" ht="15.75" customHeight="1" thickBot="1">
      <c r="A4" s="614"/>
      <c r="B4" s="615"/>
      <c r="C4" s="616"/>
      <c r="D4" s="616"/>
      <c r="E4" s="616"/>
    </row>
    <row r="5" spans="1:5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</row>
    <row r="6" spans="1:5" s="443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</row>
    <row r="7" spans="1:5" s="443" customFormat="1" ht="15.75" customHeight="1" thickBot="1">
      <c r="A7" s="233"/>
      <c r="B7" s="234" t="s">
        <v>410</v>
      </c>
      <c r="C7" s="235"/>
      <c r="D7" s="235"/>
      <c r="E7" s="235"/>
    </row>
    <row r="8" spans="1:5" s="371" customFormat="1" ht="12" customHeight="1" thickBot="1">
      <c r="A8" s="198" t="s">
        <v>373</v>
      </c>
      <c r="B8" s="236" t="s">
        <v>119</v>
      </c>
      <c r="C8" s="314">
        <f>C10+C13+C18</f>
        <v>4095000</v>
      </c>
      <c r="D8" s="314">
        <f>D10+D13+D18+D16</f>
        <v>4122131</v>
      </c>
      <c r="E8" s="314">
        <f>E10+E13+E18+E16</f>
        <v>4122131</v>
      </c>
    </row>
    <row r="9" spans="1:5" s="371" customFormat="1" ht="12" customHeight="1">
      <c r="A9" s="434" t="s">
        <v>456</v>
      </c>
      <c r="B9" s="10" t="s">
        <v>645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</row>
    <row r="10" spans="1:5" s="371" customFormat="1" ht="12" customHeight="1">
      <c r="A10" s="435" t="s">
        <v>457</v>
      </c>
      <c r="B10" s="8" t="s">
        <v>646</v>
      </c>
      <c r="C10" s="311">
        <v>3500000</v>
      </c>
      <c r="D10" s="311">
        <v>3500000</v>
      </c>
      <c r="E10" s="311">
        <v>3500000</v>
      </c>
    </row>
    <row r="11" spans="1:5" s="371" customFormat="1" ht="12" customHeight="1">
      <c r="A11" s="435" t="s">
        <v>458</v>
      </c>
      <c r="B11" s="8" t="s">
        <v>647</v>
      </c>
      <c r="C11" s="311"/>
      <c r="D11" s="311"/>
      <c r="E11" s="311"/>
    </row>
    <row r="12" spans="1:5" s="371" customFormat="1" ht="12" customHeight="1">
      <c r="A12" s="435" t="s">
        <v>459</v>
      </c>
      <c r="B12" s="8" t="s">
        <v>648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</row>
    <row r="13" spans="1:5" s="371" customFormat="1" ht="12" customHeight="1">
      <c r="A13" s="435" t="s">
        <v>501</v>
      </c>
      <c r="B13" s="8" t="s">
        <v>649</v>
      </c>
      <c r="C13" s="311">
        <v>95000</v>
      </c>
      <c r="D13" s="311">
        <v>95000</v>
      </c>
      <c r="E13" s="311">
        <v>95000</v>
      </c>
    </row>
    <row r="14" spans="1:5" s="371" customFormat="1" ht="12" customHeight="1">
      <c r="A14" s="435" t="s">
        <v>460</v>
      </c>
      <c r="B14" s="8" t="s">
        <v>120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</row>
    <row r="15" spans="1:5" s="371" customFormat="1" ht="12" customHeight="1">
      <c r="A15" s="435" t="s">
        <v>461</v>
      </c>
      <c r="B15" s="7" t="s">
        <v>121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</row>
    <row r="16" spans="1:5" s="371" customFormat="1" ht="12" customHeight="1">
      <c r="A16" s="435" t="s">
        <v>471</v>
      </c>
      <c r="B16" s="8" t="s">
        <v>652</v>
      </c>
      <c r="C16" s="311"/>
      <c r="D16" s="311">
        <v>14</v>
      </c>
      <c r="E16" s="311">
        <v>14</v>
      </c>
    </row>
    <row r="17" spans="1:5" s="444" customFormat="1" ht="12" customHeight="1">
      <c r="A17" s="435" t="s">
        <v>472</v>
      </c>
      <c r="B17" s="8" t="s">
        <v>653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</row>
    <row r="18" spans="1:5" s="444" customFormat="1" ht="12" customHeight="1" thickBot="1">
      <c r="A18" s="435" t="s">
        <v>473</v>
      </c>
      <c r="B18" s="7" t="s">
        <v>654</v>
      </c>
      <c r="C18" s="311">
        <v>500000</v>
      </c>
      <c r="D18" s="311">
        <v>527117</v>
      </c>
      <c r="E18" s="311">
        <v>527117</v>
      </c>
    </row>
    <row r="19" spans="1:5" s="371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  <c r="E19" s="314">
        <f>SUM(E20:E22)</f>
        <v>0</v>
      </c>
    </row>
    <row r="20" spans="1:5" s="444" customFormat="1" ht="12" customHeight="1">
      <c r="A20" s="435" t="s">
        <v>462</v>
      </c>
      <c r="B20" s="9" t="s">
        <v>620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</row>
    <row r="21" spans="1:5" s="444" customFormat="1" ht="12" customHeight="1">
      <c r="A21" s="435" t="s">
        <v>463</v>
      </c>
      <c r="B21" s="8" t="s">
        <v>123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</row>
    <row r="22" spans="1:5" s="444" customFormat="1" ht="12" customHeight="1">
      <c r="A22" s="435" t="s">
        <v>464</v>
      </c>
      <c r="B22" s="8" t="s">
        <v>124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</row>
    <row r="23" spans="1:5" s="444" customFormat="1" ht="12" customHeight="1" thickBot="1">
      <c r="A23" s="435" t="s">
        <v>465</v>
      </c>
      <c r="B23" s="8" t="s">
        <v>358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</row>
    <row r="24" spans="1:5" s="444" customFormat="1" ht="12" customHeight="1" thickBot="1">
      <c r="A24" s="206" t="s">
        <v>375</v>
      </c>
      <c r="B24" s="121" t="s">
        <v>527</v>
      </c>
      <c r="C24" s="314">
        <f aca="true" t="shared" si="0" ref="C24:E25">SUM(C25:C27)</f>
        <v>0</v>
      </c>
      <c r="D24" s="314">
        <f t="shared" si="0"/>
        <v>0</v>
      </c>
      <c r="E24" s="314">
        <f t="shared" si="0"/>
        <v>0</v>
      </c>
    </row>
    <row r="25" spans="1:5" s="444" customFormat="1" ht="12" customHeight="1" thickBot="1">
      <c r="A25" s="206" t="s">
        <v>376</v>
      </c>
      <c r="B25" s="121" t="s">
        <v>125</v>
      </c>
      <c r="C25" s="314">
        <f t="shared" si="0"/>
        <v>0</v>
      </c>
      <c r="D25" s="314">
        <f t="shared" si="0"/>
        <v>0</v>
      </c>
      <c r="E25" s="314">
        <f t="shared" si="0"/>
        <v>0</v>
      </c>
    </row>
    <row r="26" spans="1:5" s="444" customFormat="1" ht="12" customHeight="1">
      <c r="A26" s="436" t="s">
        <v>630</v>
      </c>
      <c r="B26" s="437" t="s">
        <v>123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</row>
    <row r="27" spans="1:5" s="444" customFormat="1" ht="12" customHeight="1">
      <c r="A27" s="436" t="s">
        <v>633</v>
      </c>
      <c r="B27" s="438" t="s">
        <v>126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</row>
    <row r="28" spans="1:5" s="444" customFormat="1" ht="12" customHeight="1" thickBot="1">
      <c r="A28" s="435" t="s">
        <v>634</v>
      </c>
      <c r="B28" s="439" t="s">
        <v>127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</row>
    <row r="29" spans="1:5" s="444" customFormat="1" ht="12" customHeight="1" thickBot="1">
      <c r="A29" s="206" t="s">
        <v>377</v>
      </c>
      <c r="B29" s="121" t="s">
        <v>128</v>
      </c>
      <c r="C29" s="314">
        <f>SUM(C30:C32)</f>
        <v>0</v>
      </c>
      <c r="D29" s="314">
        <f>SUM(D30:D32)</f>
        <v>0</v>
      </c>
      <c r="E29" s="314">
        <f>SUM(E30:E32)</f>
        <v>0</v>
      </c>
    </row>
    <row r="30" spans="1:5" s="444" customFormat="1" ht="12" customHeight="1">
      <c r="A30" s="436" t="s">
        <v>449</v>
      </c>
      <c r="B30" s="437" t="s">
        <v>659</v>
      </c>
      <c r="C30" s="617"/>
      <c r="D30" s="617"/>
      <c r="E30" s="617"/>
    </row>
    <row r="31" spans="1:5" s="444" customFormat="1" ht="12" customHeight="1">
      <c r="A31" s="436" t="s">
        <v>450</v>
      </c>
      <c r="B31" s="438" t="s">
        <v>660</v>
      </c>
      <c r="C31" s="618"/>
      <c r="D31" s="618"/>
      <c r="E31" s="618"/>
    </row>
    <row r="32" spans="1:5" s="444" customFormat="1" ht="12" customHeight="1" thickBot="1">
      <c r="A32" s="435" t="s">
        <v>451</v>
      </c>
      <c r="B32" s="137" t="s">
        <v>661</v>
      </c>
      <c r="C32" s="617"/>
      <c r="D32" s="617"/>
      <c r="E32" s="617"/>
    </row>
    <row r="33" spans="1:5" s="371" customFormat="1" ht="12" customHeight="1" thickBot="1">
      <c r="A33" s="206" t="s">
        <v>378</v>
      </c>
      <c r="B33" s="121" t="s">
        <v>75</v>
      </c>
      <c r="C33" s="340"/>
      <c r="D33" s="340">
        <v>150000</v>
      </c>
      <c r="E33" s="340">
        <v>150000</v>
      </c>
    </row>
    <row r="34" spans="1:5" s="371" customFormat="1" ht="12" customHeight="1" thickBot="1">
      <c r="A34" s="206" t="s">
        <v>379</v>
      </c>
      <c r="B34" s="121" t="s">
        <v>129</v>
      </c>
      <c r="C34" s="362"/>
      <c r="D34" s="362"/>
      <c r="E34" s="362"/>
    </row>
    <row r="35" spans="1:5" s="371" customFormat="1" ht="12" customHeight="1" thickBot="1">
      <c r="A35" s="198" t="s">
        <v>380</v>
      </c>
      <c r="B35" s="121" t="s">
        <v>130</v>
      </c>
      <c r="C35" s="363">
        <f>C8</f>
        <v>4095000</v>
      </c>
      <c r="D35" s="363">
        <f>D8+D33</f>
        <v>4272131</v>
      </c>
      <c r="E35" s="363">
        <f>E8+E33</f>
        <v>4272131</v>
      </c>
    </row>
    <row r="36" spans="1:5" s="371" customFormat="1" ht="12" customHeight="1" thickBot="1">
      <c r="A36" s="237" t="s">
        <v>381</v>
      </c>
      <c r="B36" s="121" t="s">
        <v>131</v>
      </c>
      <c r="C36" s="363">
        <f>C39</f>
        <v>43417338</v>
      </c>
      <c r="D36" s="363">
        <f>D39</f>
        <v>45179787</v>
      </c>
      <c r="E36" s="363">
        <f>E39</f>
        <v>33744374</v>
      </c>
    </row>
    <row r="37" spans="1:5" s="371" customFormat="1" ht="12" customHeight="1">
      <c r="A37" s="436" t="s">
        <v>132</v>
      </c>
      <c r="B37" s="437" t="s">
        <v>594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</row>
    <row r="38" spans="1:5" s="371" customFormat="1" ht="12" customHeight="1">
      <c r="A38" s="436" t="s">
        <v>133</v>
      </c>
      <c r="B38" s="438" t="s">
        <v>359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</row>
    <row r="39" spans="1:5" s="444" customFormat="1" ht="12" customHeight="1" thickBot="1">
      <c r="A39" s="435" t="s">
        <v>134</v>
      </c>
      <c r="B39" s="137" t="s">
        <v>135</v>
      </c>
      <c r="C39" s="311">
        <v>43417338</v>
      </c>
      <c r="D39" s="311">
        <v>45179787</v>
      </c>
      <c r="E39" s="311">
        <v>33744374</v>
      </c>
    </row>
    <row r="40" spans="1:5" s="444" customFormat="1" ht="15" customHeight="1" thickBot="1">
      <c r="A40" s="237" t="s">
        <v>382</v>
      </c>
      <c r="B40" s="238" t="s">
        <v>136</v>
      </c>
      <c r="C40" s="366">
        <f>C36+C35</f>
        <v>47512338</v>
      </c>
      <c r="D40" s="366">
        <f>D36+D35</f>
        <v>49451918</v>
      </c>
      <c r="E40" s="366">
        <f>E36+E35</f>
        <v>38016505</v>
      </c>
    </row>
    <row r="41" spans="1:5" s="444" customFormat="1" ht="15" customHeight="1">
      <c r="A41" s="239"/>
      <c r="B41" s="240"/>
      <c r="C41" s="364"/>
      <c r="D41" s="364"/>
      <c r="E41" s="364"/>
    </row>
    <row r="42" spans="1:5" ht="13.5" thickBot="1">
      <c r="A42" s="241"/>
      <c r="B42" s="242"/>
      <c r="C42" s="365"/>
      <c r="D42" s="365"/>
      <c r="E42" s="365"/>
    </row>
    <row r="43" spans="1:5" s="443" customFormat="1" ht="16.5" customHeight="1" thickBot="1">
      <c r="A43" s="243"/>
      <c r="B43" s="244" t="s">
        <v>412</v>
      </c>
      <c r="C43" s="366"/>
      <c r="D43" s="366"/>
      <c r="E43" s="366"/>
    </row>
    <row r="44" spans="1:5" s="445" customFormat="1" ht="12" customHeight="1" thickBot="1">
      <c r="A44" s="206" t="s">
        <v>373</v>
      </c>
      <c r="B44" s="121" t="s">
        <v>137</v>
      </c>
      <c r="C44" s="314">
        <f>C45+C46+C47</f>
        <v>47264338</v>
      </c>
      <c r="D44" s="314">
        <f>D45+D46+D47</f>
        <v>41021713</v>
      </c>
      <c r="E44" s="314">
        <f>E45+E46+E47</f>
        <v>37586300</v>
      </c>
    </row>
    <row r="45" spans="1:5" ht="12" customHeight="1">
      <c r="A45" s="435" t="s">
        <v>456</v>
      </c>
      <c r="B45" s="9" t="s">
        <v>403</v>
      </c>
      <c r="C45" s="311">
        <v>26341985</v>
      </c>
      <c r="D45" s="311">
        <v>19736938</v>
      </c>
      <c r="E45" s="311">
        <v>20222592</v>
      </c>
    </row>
    <row r="46" spans="1:5" ht="12" customHeight="1">
      <c r="A46" s="435" t="s">
        <v>457</v>
      </c>
      <c r="B46" s="8" t="s">
        <v>536</v>
      </c>
      <c r="C46" s="311">
        <v>3215353</v>
      </c>
      <c r="D46" s="311">
        <v>3284717</v>
      </c>
      <c r="E46" s="311">
        <v>3363650</v>
      </c>
    </row>
    <row r="47" spans="1:5" ht="12" customHeight="1">
      <c r="A47" s="435" t="s">
        <v>458</v>
      </c>
      <c r="B47" s="8" t="s">
        <v>493</v>
      </c>
      <c r="C47" s="311">
        <v>17707000</v>
      </c>
      <c r="D47" s="311">
        <v>18000058</v>
      </c>
      <c r="E47" s="311">
        <v>14000058</v>
      </c>
    </row>
    <row r="48" spans="1:5" ht="12" customHeight="1">
      <c r="A48" s="435" t="s">
        <v>459</v>
      </c>
      <c r="B48" s="8" t="s">
        <v>537</v>
      </c>
      <c r="C48" s="311"/>
      <c r="D48" s="311"/>
      <c r="E48" s="311"/>
    </row>
    <row r="49" spans="1:5" ht="12" customHeight="1" thickBot="1">
      <c r="A49" s="435" t="s">
        <v>501</v>
      </c>
      <c r="B49" s="8" t="s">
        <v>538</v>
      </c>
      <c r="C49" s="78"/>
      <c r="D49" s="78"/>
      <c r="E49" s="78"/>
    </row>
    <row r="50" spans="1:5" ht="12" customHeight="1" thickBot="1">
      <c r="A50" s="206" t="s">
        <v>374</v>
      </c>
      <c r="B50" s="121" t="s">
        <v>138</v>
      </c>
      <c r="C50" s="314">
        <f>SUM(C51:C53)</f>
        <v>248000</v>
      </c>
      <c r="D50" s="314">
        <f>SUM(D51:D53)</f>
        <v>8430205</v>
      </c>
      <c r="E50" s="314">
        <f>SUM(E51:E53)</f>
        <v>430205</v>
      </c>
    </row>
    <row r="51" spans="1:5" s="445" customFormat="1" ht="12" customHeight="1">
      <c r="A51" s="435" t="s">
        <v>462</v>
      </c>
      <c r="B51" s="9" t="s">
        <v>585</v>
      </c>
      <c r="C51" s="311">
        <v>248000</v>
      </c>
      <c r="D51" s="311">
        <v>430205</v>
      </c>
      <c r="E51" s="311">
        <v>430205</v>
      </c>
    </row>
    <row r="52" spans="1:5" ht="12" customHeight="1">
      <c r="A52" s="435" t="s">
        <v>463</v>
      </c>
      <c r="B52" s="8" t="s">
        <v>540</v>
      </c>
      <c r="C52" s="78"/>
      <c r="D52" s="78">
        <v>8000000</v>
      </c>
      <c r="E52" s="78"/>
    </row>
    <row r="53" spans="1:5" ht="12" customHeight="1">
      <c r="A53" s="435" t="s">
        <v>464</v>
      </c>
      <c r="B53" s="8" t="s">
        <v>413</v>
      </c>
      <c r="C53" s="78"/>
      <c r="D53" s="78"/>
      <c r="E53" s="78"/>
    </row>
    <row r="54" spans="1:5" ht="12" customHeight="1" thickBot="1">
      <c r="A54" s="435" t="s">
        <v>465</v>
      </c>
      <c r="B54" s="8" t="s">
        <v>360</v>
      </c>
      <c r="C54" s="78"/>
      <c r="D54" s="78"/>
      <c r="E54" s="78"/>
    </row>
    <row r="55" spans="1:5" ht="15" customHeight="1" thickBot="1">
      <c r="A55" s="206" t="s">
        <v>375</v>
      </c>
      <c r="B55" s="245" t="s">
        <v>139</v>
      </c>
      <c r="C55" s="367">
        <f>+C44+C50</f>
        <v>47512338</v>
      </c>
      <c r="D55" s="367">
        <f>+D44+D50</f>
        <v>49451918</v>
      </c>
      <c r="E55" s="367">
        <f>+E44+E50</f>
        <v>38016505</v>
      </c>
    </row>
    <row r="56" spans="3:5" ht="13.5" thickBot="1">
      <c r="C56" s="368"/>
      <c r="D56" s="368"/>
      <c r="E56" s="368"/>
    </row>
    <row r="57" spans="1:5" ht="15" customHeight="1" thickBot="1">
      <c r="A57" s="248" t="s">
        <v>559</v>
      </c>
      <c r="B57" s="249"/>
      <c r="C57" s="118">
        <v>4</v>
      </c>
      <c r="D57" s="118">
        <v>4</v>
      </c>
      <c r="E57" s="118">
        <v>4</v>
      </c>
    </row>
    <row r="58" spans="1:5" ht="14.25" customHeight="1" thickBot="1">
      <c r="A58" s="248" t="s">
        <v>560</v>
      </c>
      <c r="B58" s="249"/>
      <c r="C58" s="118">
        <v>0</v>
      </c>
      <c r="D58" s="118">
        <v>0</v>
      </c>
      <c r="E58" s="118">
        <v>0</v>
      </c>
    </row>
    <row r="59" ht="13.5" thickBot="1"/>
    <row r="60" ht="15.75">
      <c r="A60" s="915" t="s">
        <v>787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1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5" width="25.00390625" style="247" customWidth="1"/>
    <col min="6" max="16384" width="9.375" style="247" customWidth="1"/>
  </cols>
  <sheetData>
    <row r="1" spans="1:5" s="226" customFormat="1" ht="21" customHeight="1" thickBot="1">
      <c r="A1" s="225"/>
      <c r="B1" s="227"/>
      <c r="C1" s="440"/>
      <c r="D1" s="440"/>
      <c r="E1" s="440" t="s">
        <v>740</v>
      </c>
    </row>
    <row r="2" spans="1:5" s="441" customFormat="1" ht="25.5" customHeight="1">
      <c r="A2" s="392" t="s">
        <v>557</v>
      </c>
      <c r="B2" s="354" t="s">
        <v>163</v>
      </c>
      <c r="C2" s="369"/>
      <c r="D2" s="369"/>
      <c r="E2" s="369" t="s">
        <v>417</v>
      </c>
    </row>
    <row r="3" spans="1:5" s="441" customFormat="1" ht="24.75" thickBot="1">
      <c r="A3" s="433" t="s">
        <v>556</v>
      </c>
      <c r="B3" s="355" t="s">
        <v>141</v>
      </c>
      <c r="C3" s="370"/>
      <c r="D3" s="370"/>
      <c r="E3" s="370" t="s">
        <v>775</v>
      </c>
    </row>
    <row r="4" spans="1:5" s="442" customFormat="1" ht="15.75" customHeight="1" thickBot="1">
      <c r="A4" s="229"/>
      <c r="B4" s="229"/>
      <c r="C4" s="616"/>
      <c r="D4" s="616"/>
      <c r="E4" s="616"/>
    </row>
    <row r="5" spans="1:5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</row>
    <row r="6" spans="1:5" s="443" customFormat="1" ht="12.75" customHeight="1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</row>
    <row r="7" spans="1:5" s="443" customFormat="1" ht="15.75" customHeight="1" thickBot="1">
      <c r="A7" s="233"/>
      <c r="B7" s="234" t="s">
        <v>410</v>
      </c>
      <c r="C7" s="235"/>
      <c r="D7" s="235"/>
      <c r="E7" s="235"/>
    </row>
    <row r="8" spans="1:5" s="371" customFormat="1" ht="12" customHeight="1" thickBot="1">
      <c r="A8" s="198" t="s">
        <v>373</v>
      </c>
      <c r="B8" s="236" t="s">
        <v>119</v>
      </c>
      <c r="C8" s="314">
        <f>C10+C13+C18</f>
        <v>4095000</v>
      </c>
      <c r="D8" s="314">
        <f>D10+D13+D18+D16</f>
        <v>4122131</v>
      </c>
      <c r="E8" s="314">
        <f>E10+E13+E18+E16</f>
        <v>4122131</v>
      </c>
    </row>
    <row r="9" spans="1:5" s="371" customFormat="1" ht="12" customHeight="1">
      <c r="A9" s="434" t="s">
        <v>456</v>
      </c>
      <c r="B9" s="10" t="s">
        <v>645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  <c r="E9" s="311">
        <f>'9.3.1.melléklet'!E9+'9.3.2.melléklet'!E9+'9.3.3. melléklet'!E9</f>
        <v>0</v>
      </c>
    </row>
    <row r="10" spans="1:5" s="371" customFormat="1" ht="12" customHeight="1">
      <c r="A10" s="435" t="s">
        <v>457</v>
      </c>
      <c r="B10" s="8" t="s">
        <v>646</v>
      </c>
      <c r="C10" s="311">
        <v>3500000</v>
      </c>
      <c r="D10" s="311">
        <v>3500000</v>
      </c>
      <c r="E10" s="311">
        <v>3500000</v>
      </c>
    </row>
    <row r="11" spans="1:5" s="371" customFormat="1" ht="12" customHeight="1">
      <c r="A11" s="435" t="s">
        <v>458</v>
      </c>
      <c r="B11" s="8" t="s">
        <v>647</v>
      </c>
      <c r="C11" s="311"/>
      <c r="D11" s="311"/>
      <c r="E11" s="311"/>
    </row>
    <row r="12" spans="1:5" s="371" customFormat="1" ht="12" customHeight="1">
      <c r="A12" s="435" t="s">
        <v>459</v>
      </c>
      <c r="B12" s="8" t="s">
        <v>648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  <c r="E12" s="311">
        <f>'9.3.1.melléklet'!E12+'9.3.2.melléklet'!E12+'9.3.3. melléklet'!E12</f>
        <v>0</v>
      </c>
    </row>
    <row r="13" spans="1:5" s="371" customFormat="1" ht="12" customHeight="1">
      <c r="A13" s="435" t="s">
        <v>501</v>
      </c>
      <c r="B13" s="8" t="s">
        <v>649</v>
      </c>
      <c r="C13" s="311">
        <v>95000</v>
      </c>
      <c r="D13" s="311">
        <v>95000</v>
      </c>
      <c r="E13" s="311">
        <v>95000</v>
      </c>
    </row>
    <row r="14" spans="1:5" s="371" customFormat="1" ht="12" customHeight="1">
      <c r="A14" s="435" t="s">
        <v>460</v>
      </c>
      <c r="B14" s="8" t="s">
        <v>120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  <c r="E14" s="311">
        <f>'9.3.1.melléklet'!E14+'9.3.2.melléklet'!E14+'9.3.3. melléklet'!E14</f>
        <v>0</v>
      </c>
    </row>
    <row r="15" spans="1:5" s="371" customFormat="1" ht="12" customHeight="1">
      <c r="A15" s="435" t="s">
        <v>461</v>
      </c>
      <c r="B15" s="7" t="s">
        <v>121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  <c r="E15" s="311">
        <f>'9.3.1.melléklet'!E15+'9.3.2.melléklet'!E15+'9.3.3. melléklet'!E15</f>
        <v>0</v>
      </c>
    </row>
    <row r="16" spans="1:5" s="371" customFormat="1" ht="12" customHeight="1">
      <c r="A16" s="435" t="s">
        <v>471</v>
      </c>
      <c r="B16" s="8" t="s">
        <v>652</v>
      </c>
      <c r="C16" s="311"/>
      <c r="D16" s="311">
        <v>14</v>
      </c>
      <c r="E16" s="311">
        <v>14</v>
      </c>
    </row>
    <row r="17" spans="1:5" s="444" customFormat="1" ht="12" customHeight="1">
      <c r="A17" s="435" t="s">
        <v>472</v>
      </c>
      <c r="B17" s="8" t="s">
        <v>653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  <c r="E17" s="311">
        <f>'9.3.1.melléklet'!E17+'9.3.2.melléklet'!E17+'9.3.3. melléklet'!E17</f>
        <v>0</v>
      </c>
    </row>
    <row r="18" spans="1:5" s="444" customFormat="1" ht="12" customHeight="1" thickBot="1">
      <c r="A18" s="435" t="s">
        <v>473</v>
      </c>
      <c r="B18" s="7" t="s">
        <v>654</v>
      </c>
      <c r="C18" s="311">
        <v>500000</v>
      </c>
      <c r="D18" s="311">
        <v>527117</v>
      </c>
      <c r="E18" s="311">
        <v>527117</v>
      </c>
    </row>
    <row r="19" spans="1:5" s="371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  <c r="E19" s="314">
        <f>SUM(E20:E22)</f>
        <v>0</v>
      </c>
    </row>
    <row r="20" spans="1:5" s="444" customFormat="1" ht="12" customHeight="1">
      <c r="A20" s="435" t="s">
        <v>462</v>
      </c>
      <c r="B20" s="9" t="s">
        <v>620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  <c r="E20" s="311">
        <f>'9.3.1.melléklet'!E20+'9.3.2.melléklet'!E20+'9.3.3. melléklet'!E20</f>
        <v>0</v>
      </c>
    </row>
    <row r="21" spans="1:5" s="444" customFormat="1" ht="12" customHeight="1">
      <c r="A21" s="435" t="s">
        <v>463</v>
      </c>
      <c r="B21" s="8" t="s">
        <v>123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  <c r="E21" s="311">
        <f>'9.3.1.melléklet'!E21+'9.3.2.melléklet'!E21+'9.3.3. melléklet'!E21</f>
        <v>0</v>
      </c>
    </row>
    <row r="22" spans="1:5" s="444" customFormat="1" ht="12" customHeight="1">
      <c r="A22" s="435" t="s">
        <v>464</v>
      </c>
      <c r="B22" s="8" t="s">
        <v>124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  <c r="E22" s="311">
        <f>'9.3.1.melléklet'!E22+'9.3.2.melléklet'!E22+'9.3.3. melléklet'!E22</f>
        <v>0</v>
      </c>
    </row>
    <row r="23" spans="1:5" s="444" customFormat="1" ht="12" customHeight="1" thickBot="1">
      <c r="A23" s="435" t="s">
        <v>465</v>
      </c>
      <c r="B23" s="8" t="s">
        <v>358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  <c r="E23" s="311">
        <f>'9.3.1.melléklet'!E23+'9.3.2.melléklet'!E23+'9.3.3. melléklet'!E23</f>
        <v>0</v>
      </c>
    </row>
    <row r="24" spans="1:5" s="444" customFormat="1" ht="12" customHeight="1" thickBot="1">
      <c r="A24" s="206" t="s">
        <v>375</v>
      </c>
      <c r="B24" s="121" t="s">
        <v>527</v>
      </c>
      <c r="C24" s="314">
        <f aca="true" t="shared" si="0" ref="C24:E25">SUM(C25:C27)</f>
        <v>0</v>
      </c>
      <c r="D24" s="314">
        <f t="shared" si="0"/>
        <v>0</v>
      </c>
      <c r="E24" s="314">
        <f t="shared" si="0"/>
        <v>0</v>
      </c>
    </row>
    <row r="25" spans="1:5" s="444" customFormat="1" ht="12" customHeight="1" thickBot="1">
      <c r="A25" s="206" t="s">
        <v>376</v>
      </c>
      <c r="B25" s="121" t="s">
        <v>125</v>
      </c>
      <c r="C25" s="314">
        <f t="shared" si="0"/>
        <v>0</v>
      </c>
      <c r="D25" s="314">
        <f t="shared" si="0"/>
        <v>0</v>
      </c>
      <c r="E25" s="314">
        <f t="shared" si="0"/>
        <v>0</v>
      </c>
    </row>
    <row r="26" spans="1:5" s="444" customFormat="1" ht="12" customHeight="1">
      <c r="A26" s="436" t="s">
        <v>630</v>
      </c>
      <c r="B26" s="437" t="s">
        <v>123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  <c r="E26" s="311">
        <f>'9.3.1.melléklet'!E26+'9.3.2.melléklet'!E26+'9.3.3. melléklet'!E26</f>
        <v>0</v>
      </c>
    </row>
    <row r="27" spans="1:5" s="444" customFormat="1" ht="12" customHeight="1">
      <c r="A27" s="436" t="s">
        <v>633</v>
      </c>
      <c r="B27" s="438" t="s">
        <v>126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  <c r="E27" s="311">
        <f>'9.3.1.melléklet'!E27+'9.3.2.melléklet'!E27+'9.3.3. melléklet'!E27</f>
        <v>0</v>
      </c>
    </row>
    <row r="28" spans="1:5" s="444" customFormat="1" ht="12" customHeight="1" thickBot="1">
      <c r="A28" s="435" t="s">
        <v>634</v>
      </c>
      <c r="B28" s="439" t="s">
        <v>127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  <c r="E28" s="311">
        <f>'9.3.1.melléklet'!E28+'9.3.2.melléklet'!E28+'9.3.3. melléklet'!E28</f>
        <v>0</v>
      </c>
    </row>
    <row r="29" spans="1:5" s="444" customFormat="1" ht="12" customHeight="1" thickBot="1">
      <c r="A29" s="206" t="s">
        <v>377</v>
      </c>
      <c r="B29" s="121" t="s">
        <v>128</v>
      </c>
      <c r="C29" s="314">
        <f>SUM(C30:C32)</f>
        <v>0</v>
      </c>
      <c r="D29" s="314">
        <f>SUM(D30:D32)</f>
        <v>0</v>
      </c>
      <c r="E29" s="314">
        <f>SUM(E30:E32)</f>
        <v>0</v>
      </c>
    </row>
    <row r="30" spans="1:5" s="444" customFormat="1" ht="12" customHeight="1">
      <c r="A30" s="436" t="s">
        <v>449</v>
      </c>
      <c r="B30" s="437" t="s">
        <v>659</v>
      </c>
      <c r="C30" s="617"/>
      <c r="D30" s="617"/>
      <c r="E30" s="617"/>
    </row>
    <row r="31" spans="1:5" s="444" customFormat="1" ht="12" customHeight="1">
      <c r="A31" s="436" t="s">
        <v>450</v>
      </c>
      <c r="B31" s="438" t="s">
        <v>660</v>
      </c>
      <c r="C31" s="618"/>
      <c r="D31" s="618"/>
      <c r="E31" s="618"/>
    </row>
    <row r="32" spans="1:5" s="444" customFormat="1" ht="12" customHeight="1" thickBot="1">
      <c r="A32" s="435" t="s">
        <v>451</v>
      </c>
      <c r="B32" s="137" t="s">
        <v>661</v>
      </c>
      <c r="C32" s="617"/>
      <c r="D32" s="617"/>
      <c r="E32" s="617"/>
    </row>
    <row r="33" spans="1:5" s="371" customFormat="1" ht="12" customHeight="1" thickBot="1">
      <c r="A33" s="206" t="s">
        <v>378</v>
      </c>
      <c r="B33" s="121" t="s">
        <v>75</v>
      </c>
      <c r="C33" s="340"/>
      <c r="D33" s="340">
        <v>150000</v>
      </c>
      <c r="E33" s="340">
        <v>150000</v>
      </c>
    </row>
    <row r="34" spans="1:5" s="371" customFormat="1" ht="12" customHeight="1" thickBot="1">
      <c r="A34" s="206" t="s">
        <v>379</v>
      </c>
      <c r="B34" s="121" t="s">
        <v>129</v>
      </c>
      <c r="C34" s="362"/>
      <c r="D34" s="362"/>
      <c r="E34" s="362"/>
    </row>
    <row r="35" spans="1:5" s="371" customFormat="1" ht="12" customHeight="1" thickBot="1">
      <c r="A35" s="198" t="s">
        <v>380</v>
      </c>
      <c r="B35" s="121" t="s">
        <v>130</v>
      </c>
      <c r="C35" s="363">
        <f>C8</f>
        <v>4095000</v>
      </c>
      <c r="D35" s="363">
        <f>D8+D33</f>
        <v>4272131</v>
      </c>
      <c r="E35" s="363">
        <f>E8+E33</f>
        <v>4272131</v>
      </c>
    </row>
    <row r="36" spans="1:5" s="371" customFormat="1" ht="12" customHeight="1" thickBot="1">
      <c r="A36" s="237" t="s">
        <v>381</v>
      </c>
      <c r="B36" s="121" t="s">
        <v>131</v>
      </c>
      <c r="C36" s="363">
        <f>C39</f>
        <v>43417338</v>
      </c>
      <c r="D36" s="363">
        <f>D39</f>
        <v>45179787</v>
      </c>
      <c r="E36" s="363">
        <f>E39</f>
        <v>33744374</v>
      </c>
    </row>
    <row r="37" spans="1:5" s="371" customFormat="1" ht="12" customHeight="1">
      <c r="A37" s="436" t="s">
        <v>132</v>
      </c>
      <c r="B37" s="437" t="s">
        <v>594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  <c r="E37" s="311">
        <f>'9.3.1.melléklet'!E37+'9.3.2.melléklet'!E37+'9.3.3. melléklet'!E37</f>
        <v>0</v>
      </c>
    </row>
    <row r="38" spans="1:5" s="371" customFormat="1" ht="12" customHeight="1">
      <c r="A38" s="436" t="s">
        <v>133</v>
      </c>
      <c r="B38" s="438" t="s">
        <v>359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  <c r="E38" s="311">
        <f>'9.3.1.melléklet'!E38+'9.3.2.melléklet'!E38+'9.3.3. melléklet'!E38</f>
        <v>0</v>
      </c>
    </row>
    <row r="39" spans="1:5" s="444" customFormat="1" ht="12" customHeight="1" thickBot="1">
      <c r="A39" s="435" t="s">
        <v>134</v>
      </c>
      <c r="B39" s="137" t="s">
        <v>135</v>
      </c>
      <c r="C39" s="311">
        <v>43417338</v>
      </c>
      <c r="D39" s="311">
        <v>45179787</v>
      </c>
      <c r="E39" s="311">
        <v>33744374</v>
      </c>
    </row>
    <row r="40" spans="1:5" s="444" customFormat="1" ht="15" customHeight="1" thickBot="1">
      <c r="A40" s="237" t="s">
        <v>382</v>
      </c>
      <c r="B40" s="238" t="s">
        <v>136</v>
      </c>
      <c r="C40" s="366">
        <f>C36+C35</f>
        <v>47512338</v>
      </c>
      <c r="D40" s="366">
        <f>D36+D35</f>
        <v>49451918</v>
      </c>
      <c r="E40" s="366">
        <f>E36+E35</f>
        <v>38016505</v>
      </c>
    </row>
    <row r="41" spans="1:5" s="444" customFormat="1" ht="15" customHeight="1">
      <c r="A41" s="239"/>
      <c r="B41" s="240"/>
      <c r="C41" s="364"/>
      <c r="D41" s="364"/>
      <c r="E41" s="364"/>
    </row>
    <row r="42" spans="1:5" ht="13.5" thickBot="1">
      <c r="A42" s="241"/>
      <c r="B42" s="242"/>
      <c r="C42" s="365"/>
      <c r="D42" s="365"/>
      <c r="E42" s="365"/>
    </row>
    <row r="43" spans="1:5" s="443" customFormat="1" ht="16.5" customHeight="1" thickBot="1">
      <c r="A43" s="243"/>
      <c r="B43" s="244" t="s">
        <v>412</v>
      </c>
      <c r="C43" s="366"/>
      <c r="D43" s="366"/>
      <c r="E43" s="366"/>
    </row>
    <row r="44" spans="1:5" s="445" customFormat="1" ht="12" customHeight="1" thickBot="1">
      <c r="A44" s="206" t="s">
        <v>373</v>
      </c>
      <c r="B44" s="121" t="s">
        <v>137</v>
      </c>
      <c r="C44" s="314">
        <f>C45+C46+C47</f>
        <v>47264338</v>
      </c>
      <c r="D44" s="314">
        <f>D45+D46+D47</f>
        <v>41021713</v>
      </c>
      <c r="E44" s="314">
        <f>E45+E46+E47</f>
        <v>37586300</v>
      </c>
    </row>
    <row r="45" spans="1:5" ht="12" customHeight="1">
      <c r="A45" s="435" t="s">
        <v>456</v>
      </c>
      <c r="B45" s="9" t="s">
        <v>403</v>
      </c>
      <c r="C45" s="311">
        <v>26341985</v>
      </c>
      <c r="D45" s="311">
        <v>19736938</v>
      </c>
      <c r="E45" s="311">
        <v>20222592</v>
      </c>
    </row>
    <row r="46" spans="1:5" ht="12" customHeight="1">
      <c r="A46" s="435" t="s">
        <v>457</v>
      </c>
      <c r="B46" s="8" t="s">
        <v>536</v>
      </c>
      <c r="C46" s="311">
        <v>3215353</v>
      </c>
      <c r="D46" s="311">
        <v>3284717</v>
      </c>
      <c r="E46" s="311">
        <v>3363650</v>
      </c>
    </row>
    <row r="47" spans="1:5" ht="12" customHeight="1">
      <c r="A47" s="435" t="s">
        <v>458</v>
      </c>
      <c r="B47" s="8" t="s">
        <v>493</v>
      </c>
      <c r="C47" s="311">
        <v>17707000</v>
      </c>
      <c r="D47" s="311">
        <v>18000058</v>
      </c>
      <c r="E47" s="311">
        <v>14000058</v>
      </c>
    </row>
    <row r="48" spans="1:5" ht="12" customHeight="1">
      <c r="A48" s="435" t="s">
        <v>459</v>
      </c>
      <c r="B48" s="8" t="s">
        <v>537</v>
      </c>
      <c r="C48" s="311"/>
      <c r="D48" s="311"/>
      <c r="E48" s="311"/>
    </row>
    <row r="49" spans="1:5" ht="12" customHeight="1" thickBot="1">
      <c r="A49" s="435" t="s">
        <v>501</v>
      </c>
      <c r="B49" s="8" t="s">
        <v>538</v>
      </c>
      <c r="C49" s="78"/>
      <c r="D49" s="78"/>
      <c r="E49" s="78"/>
    </row>
    <row r="50" spans="1:5" ht="12" customHeight="1" thickBot="1">
      <c r="A50" s="206" t="s">
        <v>374</v>
      </c>
      <c r="B50" s="121" t="s">
        <v>138</v>
      </c>
      <c r="C50" s="314">
        <f>SUM(C51:C53)</f>
        <v>248000</v>
      </c>
      <c r="D50" s="314">
        <f>SUM(D51:D53)</f>
        <v>8430205</v>
      </c>
      <c r="E50" s="314">
        <f>SUM(E51:E53)</f>
        <v>430205</v>
      </c>
    </row>
    <row r="51" spans="1:5" s="445" customFormat="1" ht="12" customHeight="1">
      <c r="A51" s="435" t="s">
        <v>462</v>
      </c>
      <c r="B51" s="9" t="s">
        <v>585</v>
      </c>
      <c r="C51" s="311">
        <v>248000</v>
      </c>
      <c r="D51" s="311">
        <v>430205</v>
      </c>
      <c r="E51" s="311">
        <v>430205</v>
      </c>
    </row>
    <row r="52" spans="1:5" ht="12" customHeight="1">
      <c r="A52" s="435" t="s">
        <v>463</v>
      </c>
      <c r="B52" s="8" t="s">
        <v>540</v>
      </c>
      <c r="C52" s="78"/>
      <c r="D52" s="78">
        <v>8000000</v>
      </c>
      <c r="E52" s="78"/>
    </row>
    <row r="53" spans="1:5" ht="12" customHeight="1">
      <c r="A53" s="435" t="s">
        <v>464</v>
      </c>
      <c r="B53" s="8" t="s">
        <v>413</v>
      </c>
      <c r="C53" s="78"/>
      <c r="D53" s="78"/>
      <c r="E53" s="78"/>
    </row>
    <row r="54" spans="1:5" ht="12" customHeight="1" thickBot="1">
      <c r="A54" s="435" t="s">
        <v>465</v>
      </c>
      <c r="B54" s="8" t="s">
        <v>360</v>
      </c>
      <c r="C54" s="78"/>
      <c r="D54" s="78"/>
      <c r="E54" s="78"/>
    </row>
    <row r="55" spans="1:5" ht="15" customHeight="1" thickBot="1">
      <c r="A55" s="206" t="s">
        <v>375</v>
      </c>
      <c r="B55" s="245" t="s">
        <v>139</v>
      </c>
      <c r="C55" s="367">
        <f>+C44+C50</f>
        <v>47512338</v>
      </c>
      <c r="D55" s="367">
        <f>+D44+D50</f>
        <v>49451918</v>
      </c>
      <c r="E55" s="367">
        <f>+E44+E50</f>
        <v>38016505</v>
      </c>
    </row>
    <row r="56" spans="3:5" ht="13.5" thickBot="1">
      <c r="C56" s="368"/>
      <c r="D56" s="368"/>
      <c r="E56" s="368"/>
    </row>
    <row r="57" spans="1:5" ht="15" customHeight="1" thickBot="1">
      <c r="A57" s="248" t="s">
        <v>559</v>
      </c>
      <c r="B57" s="249"/>
      <c r="C57" s="118">
        <v>4</v>
      </c>
      <c r="D57" s="118">
        <v>4</v>
      </c>
      <c r="E57" s="118">
        <v>4</v>
      </c>
    </row>
    <row r="58" spans="1:5" ht="14.25" customHeight="1" thickBot="1">
      <c r="A58" s="248" t="s">
        <v>560</v>
      </c>
      <c r="B58" s="249"/>
      <c r="C58" s="118">
        <v>0</v>
      </c>
      <c r="D58" s="118">
        <v>0</v>
      </c>
      <c r="E58" s="118">
        <v>0</v>
      </c>
    </row>
    <row r="59" ht="13.5" thickBot="1"/>
    <row r="60" ht="15.75">
      <c r="A60" s="915" t="s">
        <v>786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B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0" t="s">
        <v>741</v>
      </c>
    </row>
    <row r="2" spans="1:3" s="441" customFormat="1" ht="25.5" customHeight="1">
      <c r="A2" s="392" t="s">
        <v>557</v>
      </c>
      <c r="B2" s="354" t="s">
        <v>163</v>
      </c>
      <c r="C2" s="369" t="s">
        <v>417</v>
      </c>
    </row>
    <row r="3" spans="1:3" s="441" customFormat="1" ht="24.75" thickBot="1">
      <c r="A3" s="433" t="s">
        <v>556</v>
      </c>
      <c r="B3" s="355" t="s">
        <v>142</v>
      </c>
      <c r="C3" s="370" t="s">
        <v>416</v>
      </c>
    </row>
    <row r="4" spans="1:3" s="442" customFormat="1" ht="15.75" customHeight="1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s="443" customFormat="1" ht="12.75" customHeight="1" thickBot="1">
      <c r="A6" s="198">
        <v>1</v>
      </c>
      <c r="B6" s="199">
        <v>2</v>
      </c>
      <c r="C6" s="200">
        <v>3</v>
      </c>
    </row>
    <row r="7" spans="1:3" s="443" customFormat="1" ht="15.75" customHeight="1" thickBot="1">
      <c r="A7" s="233"/>
      <c r="B7" s="234" t="s">
        <v>410</v>
      </c>
      <c r="C7" s="235"/>
    </row>
    <row r="8" spans="1:3" s="371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1" customFormat="1" ht="12" customHeight="1">
      <c r="A9" s="434" t="s">
        <v>456</v>
      </c>
      <c r="B9" s="10" t="s">
        <v>645</v>
      </c>
      <c r="C9" s="360"/>
    </row>
    <row r="10" spans="1:3" s="371" customFormat="1" ht="12" customHeight="1">
      <c r="A10" s="435" t="s">
        <v>457</v>
      </c>
      <c r="B10" s="8" t="s">
        <v>646</v>
      </c>
      <c r="C10" s="312"/>
    </row>
    <row r="11" spans="1:3" s="371" customFormat="1" ht="12" customHeight="1">
      <c r="A11" s="435" t="s">
        <v>458</v>
      </c>
      <c r="B11" s="8" t="s">
        <v>647</v>
      </c>
      <c r="C11" s="312"/>
    </row>
    <row r="12" spans="1:3" s="371" customFormat="1" ht="12" customHeight="1">
      <c r="A12" s="435" t="s">
        <v>459</v>
      </c>
      <c r="B12" s="8" t="s">
        <v>648</v>
      </c>
      <c r="C12" s="312"/>
    </row>
    <row r="13" spans="1:3" s="371" customFormat="1" ht="12" customHeight="1">
      <c r="A13" s="435" t="s">
        <v>501</v>
      </c>
      <c r="B13" s="8" t="s">
        <v>649</v>
      </c>
      <c r="C13" s="312"/>
    </row>
    <row r="14" spans="1:3" s="371" customFormat="1" ht="12" customHeight="1">
      <c r="A14" s="435" t="s">
        <v>460</v>
      </c>
      <c r="B14" s="8" t="s">
        <v>120</v>
      </c>
      <c r="C14" s="312"/>
    </row>
    <row r="15" spans="1:3" s="371" customFormat="1" ht="12" customHeight="1">
      <c r="A15" s="435" t="s">
        <v>461</v>
      </c>
      <c r="B15" s="7" t="s">
        <v>121</v>
      </c>
      <c r="C15" s="312"/>
    </row>
    <row r="16" spans="1:3" s="371" customFormat="1" ht="12" customHeight="1">
      <c r="A16" s="435" t="s">
        <v>471</v>
      </c>
      <c r="B16" s="8" t="s">
        <v>652</v>
      </c>
      <c r="C16" s="361"/>
    </row>
    <row r="17" spans="1:3" s="444" customFormat="1" ht="12" customHeight="1">
      <c r="A17" s="435" t="s">
        <v>472</v>
      </c>
      <c r="B17" s="8" t="s">
        <v>653</v>
      </c>
      <c r="C17" s="312"/>
    </row>
    <row r="18" spans="1:3" s="444" customFormat="1" ht="12" customHeight="1" thickBot="1">
      <c r="A18" s="435" t="s">
        <v>473</v>
      </c>
      <c r="B18" s="7" t="s">
        <v>654</v>
      </c>
      <c r="C18" s="313"/>
    </row>
    <row r="19" spans="1:3" s="371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4" customFormat="1" ht="12" customHeight="1">
      <c r="A20" s="435" t="s">
        <v>462</v>
      </c>
      <c r="B20" s="9" t="s">
        <v>620</v>
      </c>
      <c r="C20" s="312"/>
    </row>
    <row r="21" spans="1:3" s="444" customFormat="1" ht="12" customHeight="1">
      <c r="A21" s="435" t="s">
        <v>463</v>
      </c>
      <c r="B21" s="8" t="s">
        <v>123</v>
      </c>
      <c r="C21" s="312"/>
    </row>
    <row r="22" spans="1:3" s="444" customFormat="1" ht="12" customHeight="1">
      <c r="A22" s="435" t="s">
        <v>464</v>
      </c>
      <c r="B22" s="8" t="s">
        <v>124</v>
      </c>
      <c r="C22" s="312"/>
    </row>
    <row r="23" spans="1:3" s="444" customFormat="1" ht="12" customHeight="1" thickBot="1">
      <c r="A23" s="435" t="s">
        <v>465</v>
      </c>
      <c r="B23" s="8" t="s">
        <v>358</v>
      </c>
      <c r="C23" s="312"/>
    </row>
    <row r="24" spans="1:3" s="444" customFormat="1" ht="12" customHeight="1" thickBot="1">
      <c r="A24" s="206" t="s">
        <v>375</v>
      </c>
      <c r="B24" s="121" t="s">
        <v>527</v>
      </c>
      <c r="C24" s="340"/>
    </row>
    <row r="25" spans="1:3" s="444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4" customFormat="1" ht="12" customHeight="1">
      <c r="A26" s="436" t="s">
        <v>630</v>
      </c>
      <c r="B26" s="437" t="s">
        <v>123</v>
      </c>
      <c r="C26" s="75"/>
    </row>
    <row r="27" spans="1:3" s="444" customFormat="1" ht="12" customHeight="1">
      <c r="A27" s="436" t="s">
        <v>633</v>
      </c>
      <c r="B27" s="438" t="s">
        <v>126</v>
      </c>
      <c r="C27" s="315"/>
    </row>
    <row r="28" spans="1:3" s="444" customFormat="1" ht="12" customHeight="1" thickBot="1">
      <c r="A28" s="435" t="s">
        <v>634</v>
      </c>
      <c r="B28" s="439" t="s">
        <v>127</v>
      </c>
      <c r="C28" s="82"/>
    </row>
    <row r="29" spans="1:3" s="444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4" customFormat="1" ht="12" customHeight="1">
      <c r="A30" s="436" t="s">
        <v>449</v>
      </c>
      <c r="B30" s="437" t="s">
        <v>659</v>
      </c>
      <c r="C30" s="75"/>
    </row>
    <row r="31" spans="1:3" s="444" customFormat="1" ht="12" customHeight="1">
      <c r="A31" s="436" t="s">
        <v>450</v>
      </c>
      <c r="B31" s="438" t="s">
        <v>660</v>
      </c>
      <c r="C31" s="315"/>
    </row>
    <row r="32" spans="1:3" s="444" customFormat="1" ht="12" customHeight="1" thickBot="1">
      <c r="A32" s="435" t="s">
        <v>451</v>
      </c>
      <c r="B32" s="137" t="s">
        <v>661</v>
      </c>
      <c r="C32" s="82"/>
    </row>
    <row r="33" spans="1:3" s="371" customFormat="1" ht="12" customHeight="1" thickBot="1">
      <c r="A33" s="206" t="s">
        <v>378</v>
      </c>
      <c r="B33" s="121" t="s">
        <v>75</v>
      </c>
      <c r="C33" s="340"/>
    </row>
    <row r="34" spans="1:3" s="371" customFormat="1" ht="12" customHeight="1" thickBot="1">
      <c r="A34" s="206" t="s">
        <v>379</v>
      </c>
      <c r="B34" s="121" t="s">
        <v>129</v>
      </c>
      <c r="C34" s="362"/>
    </row>
    <row r="35" spans="1:3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</row>
    <row r="36" spans="1:3" s="371" customFormat="1" ht="12" customHeight="1" thickBot="1">
      <c r="A36" s="237" t="s">
        <v>381</v>
      </c>
      <c r="B36" s="121" t="s">
        <v>131</v>
      </c>
      <c r="C36" s="363">
        <f>+C37+C38+C39</f>
        <v>0</v>
      </c>
    </row>
    <row r="37" spans="1:3" s="371" customFormat="1" ht="12" customHeight="1">
      <c r="A37" s="436" t="s">
        <v>132</v>
      </c>
      <c r="B37" s="437" t="s">
        <v>594</v>
      </c>
      <c r="C37" s="75"/>
    </row>
    <row r="38" spans="1:3" s="371" customFormat="1" ht="12" customHeight="1">
      <c r="A38" s="436" t="s">
        <v>133</v>
      </c>
      <c r="B38" s="438" t="s">
        <v>359</v>
      </c>
      <c r="C38" s="315"/>
    </row>
    <row r="39" spans="1:3" s="444" customFormat="1" ht="12" customHeight="1" thickBot="1">
      <c r="A39" s="435" t="s">
        <v>134</v>
      </c>
      <c r="B39" s="137" t="s">
        <v>135</v>
      </c>
      <c r="C39" s="82"/>
    </row>
    <row r="40" spans="1:3" s="444" customFormat="1" ht="15" customHeight="1" thickBot="1">
      <c r="A40" s="237" t="s">
        <v>382</v>
      </c>
      <c r="B40" s="238" t="s">
        <v>136</v>
      </c>
      <c r="C40" s="366">
        <f>+C35+C36</f>
        <v>0</v>
      </c>
    </row>
    <row r="41" spans="1:3" s="444" customFormat="1" ht="15" customHeight="1">
      <c r="A41" s="239"/>
      <c r="B41" s="240"/>
      <c r="C41" s="364"/>
    </row>
    <row r="42" spans="1:3" ht="13.5" thickBot="1">
      <c r="A42" s="241"/>
      <c r="B42" s="242"/>
      <c r="C42" s="365"/>
    </row>
    <row r="43" spans="1:3" s="443" customFormat="1" ht="16.5" customHeight="1" thickBot="1">
      <c r="A43" s="243"/>
      <c r="B43" s="244" t="s">
        <v>412</v>
      </c>
      <c r="C43" s="366"/>
    </row>
    <row r="44" spans="1:3" s="445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5" t="s">
        <v>456</v>
      </c>
      <c r="B45" s="9" t="s">
        <v>403</v>
      </c>
      <c r="C45" s="75"/>
    </row>
    <row r="46" spans="1:3" ht="12" customHeight="1">
      <c r="A46" s="435" t="s">
        <v>457</v>
      </c>
      <c r="B46" s="8" t="s">
        <v>536</v>
      </c>
      <c r="C46" s="78"/>
    </row>
    <row r="47" spans="1:3" ht="12" customHeight="1">
      <c r="A47" s="435" t="s">
        <v>458</v>
      </c>
      <c r="B47" s="8" t="s">
        <v>493</v>
      </c>
      <c r="C47" s="78"/>
    </row>
    <row r="48" spans="1:3" ht="12" customHeight="1">
      <c r="A48" s="435" t="s">
        <v>459</v>
      </c>
      <c r="B48" s="8" t="s">
        <v>537</v>
      </c>
      <c r="C48" s="78"/>
    </row>
    <row r="49" spans="1:3" ht="12" customHeight="1" thickBot="1">
      <c r="A49" s="435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5" customFormat="1" ht="12" customHeight="1">
      <c r="A51" s="435" t="s">
        <v>462</v>
      </c>
      <c r="B51" s="9" t="s">
        <v>585</v>
      </c>
      <c r="C51" s="75"/>
    </row>
    <row r="52" spans="1:3" ht="12" customHeight="1">
      <c r="A52" s="435" t="s">
        <v>463</v>
      </c>
      <c r="B52" s="8" t="s">
        <v>540</v>
      </c>
      <c r="C52" s="78"/>
    </row>
    <row r="53" spans="1:3" ht="12" customHeight="1">
      <c r="A53" s="435" t="s">
        <v>464</v>
      </c>
      <c r="B53" s="8" t="s">
        <v>413</v>
      </c>
      <c r="C53" s="78"/>
    </row>
    <row r="54" spans="1:3" ht="12" customHeight="1" thickBot="1">
      <c r="A54" s="435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7">
        <f>+C44+C50</f>
        <v>0</v>
      </c>
    </row>
    <row r="56" ht="13.5" thickBot="1">
      <c r="C56" s="368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0" t="s">
        <v>742</v>
      </c>
    </row>
    <row r="2" spans="1:3" s="441" customFormat="1" ht="25.5" customHeight="1">
      <c r="A2" s="392" t="s">
        <v>557</v>
      </c>
      <c r="B2" s="354" t="s">
        <v>163</v>
      </c>
      <c r="C2" s="369" t="s">
        <v>417</v>
      </c>
    </row>
    <row r="3" spans="1:3" s="441" customFormat="1" ht="24.75" thickBot="1">
      <c r="A3" s="433" t="s">
        <v>556</v>
      </c>
      <c r="B3" s="355" t="s">
        <v>143</v>
      </c>
      <c r="C3" s="370" t="s">
        <v>417</v>
      </c>
    </row>
    <row r="4" spans="1:3" s="442" customFormat="1" ht="15.75" customHeight="1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s="443" customFormat="1" ht="12.75" customHeight="1" thickBot="1">
      <c r="A6" s="198">
        <v>1</v>
      </c>
      <c r="B6" s="199">
        <v>2</v>
      </c>
      <c r="C6" s="200">
        <v>3</v>
      </c>
    </row>
    <row r="7" spans="1:3" s="443" customFormat="1" ht="15.75" customHeight="1" thickBot="1">
      <c r="A7" s="233"/>
      <c r="B7" s="234" t="s">
        <v>410</v>
      </c>
      <c r="C7" s="235"/>
    </row>
    <row r="8" spans="1:3" s="371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1" customFormat="1" ht="12" customHeight="1">
      <c r="A9" s="434" t="s">
        <v>456</v>
      </c>
      <c r="B9" s="10" t="s">
        <v>645</v>
      </c>
      <c r="C9" s="360"/>
    </row>
    <row r="10" spans="1:3" s="371" customFormat="1" ht="12" customHeight="1">
      <c r="A10" s="435" t="s">
        <v>457</v>
      </c>
      <c r="B10" s="8" t="s">
        <v>646</v>
      </c>
      <c r="C10" s="312"/>
    </row>
    <row r="11" spans="1:3" s="371" customFormat="1" ht="12" customHeight="1">
      <c r="A11" s="435" t="s">
        <v>458</v>
      </c>
      <c r="B11" s="8" t="s">
        <v>647</v>
      </c>
      <c r="C11" s="312"/>
    </row>
    <row r="12" spans="1:3" s="371" customFormat="1" ht="12" customHeight="1">
      <c r="A12" s="435" t="s">
        <v>459</v>
      </c>
      <c r="B12" s="8" t="s">
        <v>648</v>
      </c>
      <c r="C12" s="312"/>
    </row>
    <row r="13" spans="1:3" s="371" customFormat="1" ht="12" customHeight="1">
      <c r="A13" s="435" t="s">
        <v>501</v>
      </c>
      <c r="B13" s="8" t="s">
        <v>649</v>
      </c>
      <c r="C13" s="312"/>
    </row>
    <row r="14" spans="1:3" s="371" customFormat="1" ht="12" customHeight="1">
      <c r="A14" s="435" t="s">
        <v>460</v>
      </c>
      <c r="B14" s="8" t="s">
        <v>120</v>
      </c>
      <c r="C14" s="312"/>
    </row>
    <row r="15" spans="1:3" s="371" customFormat="1" ht="12" customHeight="1">
      <c r="A15" s="435" t="s">
        <v>461</v>
      </c>
      <c r="B15" s="7" t="s">
        <v>121</v>
      </c>
      <c r="C15" s="312"/>
    </row>
    <row r="16" spans="1:3" s="371" customFormat="1" ht="12" customHeight="1">
      <c r="A16" s="435" t="s">
        <v>471</v>
      </c>
      <c r="B16" s="8" t="s">
        <v>652</v>
      </c>
      <c r="C16" s="361"/>
    </row>
    <row r="17" spans="1:3" s="444" customFormat="1" ht="12" customHeight="1">
      <c r="A17" s="435" t="s">
        <v>472</v>
      </c>
      <c r="B17" s="8" t="s">
        <v>653</v>
      </c>
      <c r="C17" s="312"/>
    </row>
    <row r="18" spans="1:3" s="444" customFormat="1" ht="12" customHeight="1" thickBot="1">
      <c r="A18" s="435" t="s">
        <v>473</v>
      </c>
      <c r="B18" s="7" t="s">
        <v>654</v>
      </c>
      <c r="C18" s="313"/>
    </row>
    <row r="19" spans="1:3" s="371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4" customFormat="1" ht="12" customHeight="1">
      <c r="A20" s="435" t="s">
        <v>462</v>
      </c>
      <c r="B20" s="9" t="s">
        <v>620</v>
      </c>
      <c r="C20" s="312"/>
    </row>
    <row r="21" spans="1:3" s="444" customFormat="1" ht="12" customHeight="1">
      <c r="A21" s="435" t="s">
        <v>463</v>
      </c>
      <c r="B21" s="8" t="s">
        <v>123</v>
      </c>
      <c r="C21" s="312"/>
    </row>
    <row r="22" spans="1:3" s="444" customFormat="1" ht="12" customHeight="1">
      <c r="A22" s="435" t="s">
        <v>464</v>
      </c>
      <c r="B22" s="8" t="s">
        <v>124</v>
      </c>
      <c r="C22" s="312"/>
    </row>
    <row r="23" spans="1:3" s="444" customFormat="1" ht="12" customHeight="1" thickBot="1">
      <c r="A23" s="435" t="s">
        <v>465</v>
      </c>
      <c r="B23" s="8" t="s">
        <v>358</v>
      </c>
      <c r="C23" s="312"/>
    </row>
    <row r="24" spans="1:3" s="444" customFormat="1" ht="12" customHeight="1" thickBot="1">
      <c r="A24" s="206" t="s">
        <v>375</v>
      </c>
      <c r="B24" s="121" t="s">
        <v>527</v>
      </c>
      <c r="C24" s="340"/>
    </row>
    <row r="25" spans="1:3" s="444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4" customFormat="1" ht="12" customHeight="1">
      <c r="A26" s="436" t="s">
        <v>630</v>
      </c>
      <c r="B26" s="437" t="s">
        <v>123</v>
      </c>
      <c r="C26" s="75"/>
    </row>
    <row r="27" spans="1:3" s="444" customFormat="1" ht="12" customHeight="1">
      <c r="A27" s="436" t="s">
        <v>633</v>
      </c>
      <c r="B27" s="438" t="s">
        <v>126</v>
      </c>
      <c r="C27" s="315"/>
    </row>
    <row r="28" spans="1:3" s="444" customFormat="1" ht="12" customHeight="1" thickBot="1">
      <c r="A28" s="435" t="s">
        <v>634</v>
      </c>
      <c r="B28" s="439" t="s">
        <v>127</v>
      </c>
      <c r="C28" s="82"/>
    </row>
    <row r="29" spans="1:3" s="444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4" customFormat="1" ht="12" customHeight="1">
      <c r="A30" s="436" t="s">
        <v>449</v>
      </c>
      <c r="B30" s="437" t="s">
        <v>659</v>
      </c>
      <c r="C30" s="75"/>
    </row>
    <row r="31" spans="1:3" s="444" customFormat="1" ht="12" customHeight="1">
      <c r="A31" s="436" t="s">
        <v>450</v>
      </c>
      <c r="B31" s="438" t="s">
        <v>660</v>
      </c>
      <c r="C31" s="315"/>
    </row>
    <row r="32" spans="1:3" s="444" customFormat="1" ht="12" customHeight="1" thickBot="1">
      <c r="A32" s="435" t="s">
        <v>451</v>
      </c>
      <c r="B32" s="137" t="s">
        <v>661</v>
      </c>
      <c r="C32" s="82"/>
    </row>
    <row r="33" spans="1:3" s="371" customFormat="1" ht="12" customHeight="1" thickBot="1">
      <c r="A33" s="206" t="s">
        <v>378</v>
      </c>
      <c r="B33" s="121" t="s">
        <v>75</v>
      </c>
      <c r="C33" s="340"/>
    </row>
    <row r="34" spans="1:3" s="371" customFormat="1" ht="12" customHeight="1" thickBot="1">
      <c r="A34" s="206" t="s">
        <v>379</v>
      </c>
      <c r="B34" s="121" t="s">
        <v>129</v>
      </c>
      <c r="C34" s="362"/>
    </row>
    <row r="35" spans="1:3" s="371" customFormat="1" ht="12" customHeight="1" thickBot="1">
      <c r="A35" s="198" t="s">
        <v>380</v>
      </c>
      <c r="B35" s="121" t="s">
        <v>130</v>
      </c>
      <c r="C35" s="363">
        <f>+C8+C19+C24+C25+C29+C33+C34</f>
        <v>0</v>
      </c>
    </row>
    <row r="36" spans="1:3" s="371" customFormat="1" ht="12" customHeight="1" thickBot="1">
      <c r="A36" s="237" t="s">
        <v>381</v>
      </c>
      <c r="B36" s="121" t="s">
        <v>131</v>
      </c>
      <c r="C36" s="363">
        <f>+C37+C38+C39</f>
        <v>0</v>
      </c>
    </row>
    <row r="37" spans="1:3" s="371" customFormat="1" ht="12" customHeight="1">
      <c r="A37" s="436" t="s">
        <v>132</v>
      </c>
      <c r="B37" s="437" t="s">
        <v>594</v>
      </c>
      <c r="C37" s="75"/>
    </row>
    <row r="38" spans="1:3" s="371" customFormat="1" ht="12" customHeight="1">
      <c r="A38" s="436" t="s">
        <v>133</v>
      </c>
      <c r="B38" s="438" t="s">
        <v>359</v>
      </c>
      <c r="C38" s="315"/>
    </row>
    <row r="39" spans="1:3" s="444" customFormat="1" ht="12" customHeight="1" thickBot="1">
      <c r="A39" s="435" t="s">
        <v>134</v>
      </c>
      <c r="B39" s="137" t="s">
        <v>135</v>
      </c>
      <c r="C39" s="82"/>
    </row>
    <row r="40" spans="1:3" s="444" customFormat="1" ht="15" customHeight="1" thickBot="1">
      <c r="A40" s="237" t="s">
        <v>382</v>
      </c>
      <c r="B40" s="238" t="s">
        <v>136</v>
      </c>
      <c r="C40" s="366">
        <f>+C35+C36</f>
        <v>0</v>
      </c>
    </row>
    <row r="41" spans="1:3" s="444" customFormat="1" ht="15" customHeight="1">
      <c r="A41" s="239"/>
      <c r="B41" s="240"/>
      <c r="C41" s="364"/>
    </row>
    <row r="42" spans="1:3" ht="13.5" thickBot="1">
      <c r="A42" s="241"/>
      <c r="B42" s="242"/>
      <c r="C42" s="365"/>
    </row>
    <row r="43" spans="1:3" s="443" customFormat="1" ht="16.5" customHeight="1" thickBot="1">
      <c r="A43" s="243"/>
      <c r="B43" s="244" t="s">
        <v>412</v>
      </c>
      <c r="C43" s="366"/>
    </row>
    <row r="44" spans="1:3" s="445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5" t="s">
        <v>456</v>
      </c>
      <c r="B45" s="9" t="s">
        <v>403</v>
      </c>
      <c r="C45" s="75"/>
    </row>
    <row r="46" spans="1:3" ht="12" customHeight="1">
      <c r="A46" s="435" t="s">
        <v>457</v>
      </c>
      <c r="B46" s="8" t="s">
        <v>536</v>
      </c>
      <c r="C46" s="78"/>
    </row>
    <row r="47" spans="1:3" ht="12" customHeight="1">
      <c r="A47" s="435" t="s">
        <v>458</v>
      </c>
      <c r="B47" s="8" t="s">
        <v>493</v>
      </c>
      <c r="C47" s="78"/>
    </row>
    <row r="48" spans="1:3" ht="12" customHeight="1">
      <c r="A48" s="435" t="s">
        <v>459</v>
      </c>
      <c r="B48" s="8" t="s">
        <v>537</v>
      </c>
      <c r="C48" s="78"/>
    </row>
    <row r="49" spans="1:3" ht="12" customHeight="1" thickBot="1">
      <c r="A49" s="435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5" customFormat="1" ht="12" customHeight="1">
      <c r="A51" s="435" t="s">
        <v>462</v>
      </c>
      <c r="B51" s="9" t="s">
        <v>585</v>
      </c>
      <c r="C51" s="75"/>
    </row>
    <row r="52" spans="1:3" ht="12" customHeight="1">
      <c r="A52" s="435" t="s">
        <v>463</v>
      </c>
      <c r="B52" s="8" t="s">
        <v>540</v>
      </c>
      <c r="C52" s="78"/>
    </row>
    <row r="53" spans="1:3" ht="12" customHeight="1">
      <c r="A53" s="435" t="s">
        <v>464</v>
      </c>
      <c r="B53" s="8" t="s">
        <v>413</v>
      </c>
      <c r="C53" s="78"/>
    </row>
    <row r="54" spans="1:3" ht="12" customHeight="1" thickBot="1">
      <c r="A54" s="435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7">
        <f>+C44+C50</f>
        <v>0</v>
      </c>
    </row>
    <row r="56" ht="13.5" thickBot="1">
      <c r="C56" s="368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E59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customWidth="1"/>
    <col min="4" max="5" width="23.00390625" style="0" customWidth="1"/>
  </cols>
  <sheetData>
    <row r="1" spans="1:5" ht="16.5" thickBot="1">
      <c r="A1" s="225"/>
      <c r="B1" s="227"/>
      <c r="C1" s="440"/>
      <c r="D1" s="440"/>
      <c r="E1" s="440" t="s">
        <v>743</v>
      </c>
    </row>
    <row r="2" spans="1:5" ht="26.25" customHeight="1">
      <c r="A2" s="392" t="s">
        <v>557</v>
      </c>
      <c r="B2" s="354" t="s">
        <v>164</v>
      </c>
      <c r="C2" s="369"/>
      <c r="D2" s="369"/>
      <c r="E2" s="369" t="s">
        <v>157</v>
      </c>
    </row>
    <row r="3" spans="1:5" ht="29.25" customHeight="1" thickBot="1">
      <c r="A3" s="433" t="s">
        <v>556</v>
      </c>
      <c r="B3" s="355" t="s">
        <v>118</v>
      </c>
      <c r="C3" s="370"/>
      <c r="D3" s="370"/>
      <c r="E3" s="370"/>
    </row>
    <row r="4" spans="1:5" ht="14.25" thickBot="1">
      <c r="A4" s="229"/>
      <c r="B4" s="229"/>
      <c r="C4" s="230"/>
      <c r="D4" s="230"/>
      <c r="E4" s="230"/>
    </row>
    <row r="5" spans="1:5" ht="43.5" customHeight="1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</row>
    <row r="6" spans="1:5" ht="13.5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</row>
    <row r="7" spans="1:5" ht="13.5" thickBot="1">
      <c r="A7" s="233"/>
      <c r="B7" s="234" t="s">
        <v>410</v>
      </c>
      <c r="C7" s="235"/>
      <c r="D7" s="235"/>
      <c r="E7" s="235"/>
    </row>
    <row r="8" spans="1:5" ht="18" customHeight="1" thickBot="1">
      <c r="A8" s="198" t="s">
        <v>373</v>
      </c>
      <c r="B8" s="612" t="s">
        <v>119</v>
      </c>
      <c r="C8" s="613">
        <f>C13+C18</f>
        <v>80913200</v>
      </c>
      <c r="D8" s="613">
        <v>80914071</v>
      </c>
      <c r="E8" s="613">
        <v>80914071</v>
      </c>
    </row>
    <row r="9" spans="1:5" ht="17.25" customHeight="1">
      <c r="A9" s="434" t="s">
        <v>456</v>
      </c>
      <c r="B9" s="10" t="s">
        <v>645</v>
      </c>
      <c r="C9" s="306">
        <f>'9.4.1.melléklet'!C9+'9.4.2.melléklet'!C9+'9.4.3.melléklet'!C9</f>
        <v>0</v>
      </c>
      <c r="D9" s="306">
        <f>'9.4.1.melléklet'!D9+'9.4.2.melléklet'!D9+'9.4.3.melléklet'!D9</f>
        <v>0</v>
      </c>
      <c r="E9" s="306">
        <f>'9.4.1.melléklet'!E9+'9.4.2.melléklet'!E9+'9.4.3.melléklet'!E9</f>
        <v>0</v>
      </c>
    </row>
    <row r="10" spans="1:5" ht="13.5" customHeight="1">
      <c r="A10" s="435" t="s">
        <v>457</v>
      </c>
      <c r="B10" s="8" t="s">
        <v>646</v>
      </c>
      <c r="C10" s="307">
        <f>'9.4.1.melléklet'!C10+'9.4.2.melléklet'!C10+'9.4.3.melléklet'!C10</f>
        <v>0</v>
      </c>
      <c r="D10" s="307"/>
      <c r="E10" s="307"/>
    </row>
    <row r="11" spans="1:5" ht="11.25" customHeight="1">
      <c r="A11" s="435" t="s">
        <v>458</v>
      </c>
      <c r="B11" s="8" t="s">
        <v>647</v>
      </c>
      <c r="C11" s="307">
        <f>'9.4.1.melléklet'!C11+'9.4.2.melléklet'!C11+'9.4.3.melléklet'!C11</f>
        <v>0</v>
      </c>
      <c r="D11" s="307">
        <f>'9.4.1.melléklet'!D11+'9.4.2.melléklet'!D11+'9.4.3.melléklet'!D11</f>
        <v>0</v>
      </c>
      <c r="E11" s="307">
        <f>'9.4.1.melléklet'!E11+'9.4.2.melléklet'!E11+'9.4.3.melléklet'!E11</f>
        <v>0</v>
      </c>
    </row>
    <row r="12" spans="1:5" ht="10.5" customHeight="1">
      <c r="A12" s="435" t="s">
        <v>459</v>
      </c>
      <c r="B12" s="8" t="s">
        <v>648</v>
      </c>
      <c r="C12" s="307">
        <f>'9.4.1.melléklet'!C12+'9.4.2.melléklet'!C12+'9.4.3.melléklet'!C12</f>
        <v>0</v>
      </c>
      <c r="D12" s="307">
        <f>'9.4.1.melléklet'!D12+'9.4.2.melléklet'!D12+'9.4.3.melléklet'!D12</f>
        <v>0</v>
      </c>
      <c r="E12" s="307">
        <f>'9.4.1.melléklet'!E12+'9.4.2.melléklet'!E12+'9.4.3.melléklet'!E12</f>
        <v>0</v>
      </c>
    </row>
    <row r="13" spans="1:5" ht="15" customHeight="1">
      <c r="A13" s="435" t="s">
        <v>501</v>
      </c>
      <c r="B13" s="8" t="s">
        <v>649</v>
      </c>
      <c r="C13" s="307">
        <v>80913200</v>
      </c>
      <c r="D13" s="307">
        <v>80913200</v>
      </c>
      <c r="E13" s="307">
        <v>80913200</v>
      </c>
    </row>
    <row r="14" spans="1:5" ht="14.25" customHeight="1">
      <c r="A14" s="435" t="s">
        <v>460</v>
      </c>
      <c r="B14" s="8" t="s">
        <v>120</v>
      </c>
      <c r="C14" s="307">
        <f>'9.4.1.melléklet'!C14+'9.4.2.melléklet'!C14+'9.4.3.melléklet'!C14</f>
        <v>0</v>
      </c>
      <c r="D14" s="307">
        <f>'9.4.1.melléklet'!D14+'9.4.2.melléklet'!D14+'9.4.3.melléklet'!D14</f>
        <v>0</v>
      </c>
      <c r="E14" s="307">
        <f>'9.4.1.melléklet'!E14+'9.4.2.melléklet'!E14+'9.4.3.melléklet'!E14</f>
        <v>0</v>
      </c>
    </row>
    <row r="15" spans="1:5" ht="14.25" customHeight="1">
      <c r="A15" s="435" t="s">
        <v>461</v>
      </c>
      <c r="B15" s="7" t="s">
        <v>121</v>
      </c>
      <c r="C15" s="307">
        <f>'9.4.1.melléklet'!C15+'9.4.2.melléklet'!C15+'9.4.3.melléklet'!C15</f>
        <v>0</v>
      </c>
      <c r="D15" s="307">
        <f>'9.4.1.melléklet'!D15+'9.4.2.melléklet'!D15+'9.4.3.melléklet'!D15</f>
        <v>1</v>
      </c>
      <c r="E15" s="307">
        <f>'9.4.1.melléklet'!E15+'9.4.2.melléklet'!E15+'9.4.3.melléklet'!E15</f>
        <v>0</v>
      </c>
    </row>
    <row r="16" spans="1:5" ht="15.75" customHeight="1">
      <c r="A16" s="435" t="s">
        <v>471</v>
      </c>
      <c r="B16" s="8" t="s">
        <v>652</v>
      </c>
      <c r="C16" s="307">
        <f>'9.4.1.melléklet'!C16+'9.4.2.melléklet'!C16+'9.4.3.melléklet'!C16</f>
        <v>0</v>
      </c>
      <c r="D16" s="307">
        <v>869</v>
      </c>
      <c r="E16" s="307">
        <v>869</v>
      </c>
    </row>
    <row r="17" spans="1:5" ht="12.75" customHeight="1">
      <c r="A17" s="435" t="s">
        <v>472</v>
      </c>
      <c r="B17" s="8" t="s">
        <v>653</v>
      </c>
      <c r="C17" s="307">
        <f>'9.4.1.melléklet'!C17+'9.4.2.melléklet'!C17+'9.4.3.melléklet'!C17</f>
        <v>0</v>
      </c>
      <c r="D17" s="307">
        <f>'9.4.1.melléklet'!D17+'9.4.2.melléklet'!D17+'9.4.3.melléklet'!D17</f>
        <v>0</v>
      </c>
      <c r="E17" s="307">
        <f>'9.4.1.melléklet'!E17+'9.4.2.melléklet'!E17+'9.4.3.melléklet'!E17</f>
        <v>0</v>
      </c>
    </row>
    <row r="18" spans="1:5" ht="14.25" customHeight="1" thickBot="1">
      <c r="A18" s="435" t="s">
        <v>473</v>
      </c>
      <c r="B18" s="7" t="s">
        <v>654</v>
      </c>
      <c r="C18" s="309"/>
      <c r="D18" s="309">
        <v>1</v>
      </c>
      <c r="E18" s="309">
        <v>1</v>
      </c>
    </row>
    <row r="19" spans="1:5" ht="12" customHeight="1" thickBot="1">
      <c r="A19" s="198" t="s">
        <v>374</v>
      </c>
      <c r="B19" s="612" t="s">
        <v>122</v>
      </c>
      <c r="C19" s="613">
        <f>SUM(C20:C22)</f>
        <v>0</v>
      </c>
      <c r="D19" s="613">
        <f>SUM(D20:D22)</f>
        <v>0</v>
      </c>
      <c r="E19" s="613">
        <f>SUM(E20:E22)</f>
        <v>0</v>
      </c>
    </row>
    <row r="20" spans="1:5" ht="13.5" customHeight="1">
      <c r="A20" s="435" t="s">
        <v>462</v>
      </c>
      <c r="B20" s="9" t="s">
        <v>620</v>
      </c>
      <c r="C20" s="307">
        <f>'9.4.1.melléklet'!C20+'9.4.2.melléklet'!C20+'9.4.3.melléklet'!C20</f>
        <v>0</v>
      </c>
      <c r="D20" s="907">
        <f>'9.4.1.melléklet'!D20+'9.4.2.melléklet'!D20+'9.4.3.melléklet'!D20</f>
        <v>0</v>
      </c>
      <c r="E20" s="907">
        <f>'9.4.1.melléklet'!E20+'9.4.2.melléklet'!E20+'9.4.3.melléklet'!E20</f>
        <v>0</v>
      </c>
    </row>
    <row r="21" spans="1:5" ht="12.75" customHeight="1">
      <c r="A21" s="435" t="s">
        <v>463</v>
      </c>
      <c r="B21" s="8" t="s">
        <v>123</v>
      </c>
      <c r="C21" s="312"/>
      <c r="D21" s="307"/>
      <c r="E21" s="307"/>
    </row>
    <row r="22" spans="1:5" ht="13.5" customHeight="1">
      <c r="A22" s="435" t="s">
        <v>464</v>
      </c>
      <c r="B22" s="8" t="s">
        <v>124</v>
      </c>
      <c r="C22" s="312"/>
      <c r="D22" s="307"/>
      <c r="E22" s="307"/>
    </row>
    <row r="23" spans="1:5" ht="14.25" customHeight="1" thickBot="1">
      <c r="A23" s="435" t="s">
        <v>465</v>
      </c>
      <c r="B23" s="8" t="s">
        <v>358</v>
      </c>
      <c r="C23" s="312"/>
      <c r="D23" s="908"/>
      <c r="E23" s="908"/>
    </row>
    <row r="24" spans="1:5" ht="13.5" customHeight="1" thickBot="1">
      <c r="A24" s="206" t="s">
        <v>375</v>
      </c>
      <c r="B24" s="121" t="s">
        <v>527</v>
      </c>
      <c r="C24" s="340"/>
      <c r="D24" s="340"/>
      <c r="E24" s="340"/>
    </row>
    <row r="25" spans="1:5" ht="12" customHeight="1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  <c r="E25" s="314">
        <f>+E26+E27</f>
        <v>0</v>
      </c>
    </row>
    <row r="26" spans="1:5" ht="12" customHeight="1">
      <c r="A26" s="436" t="s">
        <v>630</v>
      </c>
      <c r="B26" s="437" t="s">
        <v>123</v>
      </c>
      <c r="C26" s="75"/>
      <c r="D26" s="75"/>
      <c r="E26" s="75"/>
    </row>
    <row r="27" spans="1:5" ht="10.5" customHeight="1">
      <c r="A27" s="436" t="s">
        <v>633</v>
      </c>
      <c r="B27" s="438" t="s">
        <v>126</v>
      </c>
      <c r="C27" s="75"/>
      <c r="D27" s="75"/>
      <c r="E27" s="75"/>
    </row>
    <row r="28" spans="1:5" ht="12.75" customHeight="1" thickBot="1">
      <c r="A28" s="435" t="s">
        <v>634</v>
      </c>
      <c r="B28" s="439" t="s">
        <v>127</v>
      </c>
      <c r="C28" s="75"/>
      <c r="D28" s="75"/>
      <c r="E28" s="75"/>
    </row>
    <row r="29" spans="1:5" ht="13.5" customHeight="1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  <c r="E29" s="314">
        <f>+E30+E31+E32</f>
        <v>0</v>
      </c>
    </row>
    <row r="30" spans="1:5" ht="11.25" customHeight="1">
      <c r="A30" s="436" t="s">
        <v>449</v>
      </c>
      <c r="B30" s="437" t="s">
        <v>659</v>
      </c>
      <c r="C30" s="75"/>
      <c r="D30" s="75"/>
      <c r="E30" s="75"/>
    </row>
    <row r="31" spans="1:5" ht="13.5" customHeight="1">
      <c r="A31" s="436" t="s">
        <v>450</v>
      </c>
      <c r="B31" s="438" t="s">
        <v>660</v>
      </c>
      <c r="C31" s="75"/>
      <c r="D31" s="75"/>
      <c r="E31" s="75"/>
    </row>
    <row r="32" spans="1:5" ht="12.75" customHeight="1" thickBot="1">
      <c r="A32" s="435" t="s">
        <v>451</v>
      </c>
      <c r="B32" s="137" t="s">
        <v>661</v>
      </c>
      <c r="C32" s="75"/>
      <c r="D32" s="75"/>
      <c r="E32" s="75"/>
    </row>
    <row r="33" spans="1:5" ht="14.25" customHeight="1" thickBot="1">
      <c r="A33" s="206" t="s">
        <v>378</v>
      </c>
      <c r="B33" s="121" t="s">
        <v>75</v>
      </c>
      <c r="C33" s="340"/>
      <c r="D33" s="340"/>
      <c r="E33" s="340"/>
    </row>
    <row r="34" spans="1:5" ht="12" customHeight="1" thickBot="1">
      <c r="A34" s="206" t="s">
        <v>379</v>
      </c>
      <c r="B34" s="121" t="s">
        <v>129</v>
      </c>
      <c r="C34" s="362"/>
      <c r="D34" s="362">
        <v>8650469</v>
      </c>
      <c r="E34" s="362">
        <v>8650469</v>
      </c>
    </row>
    <row r="35" spans="1:5" ht="12" customHeight="1" thickBot="1">
      <c r="A35" s="198" t="s">
        <v>380</v>
      </c>
      <c r="B35" s="121" t="s">
        <v>130</v>
      </c>
      <c r="C35" s="363">
        <f>C8</f>
        <v>80913200</v>
      </c>
      <c r="D35" s="363">
        <f>D8+D34</f>
        <v>89564540</v>
      </c>
      <c r="E35" s="363">
        <f>E8+E34</f>
        <v>89564540</v>
      </c>
    </row>
    <row r="36" spans="1:5" ht="12" customHeight="1" thickBot="1">
      <c r="A36" s="237" t="s">
        <v>381</v>
      </c>
      <c r="B36" s="121" t="s">
        <v>131</v>
      </c>
      <c r="C36" s="363">
        <f>C39</f>
        <v>87713969</v>
      </c>
      <c r="D36" s="363">
        <f>D39</f>
        <v>94093593</v>
      </c>
      <c r="E36" s="363">
        <f>E39+E37</f>
        <v>107214881</v>
      </c>
    </row>
    <row r="37" spans="1:5" ht="12" customHeight="1">
      <c r="A37" s="436" t="s">
        <v>132</v>
      </c>
      <c r="B37" s="437" t="s">
        <v>594</v>
      </c>
      <c r="C37" s="306">
        <f>'9.4.1.melléklet'!C37+'9.4.2.melléklet'!C37+'9.4.3.melléklet'!C37</f>
        <v>0</v>
      </c>
      <c r="D37" s="306"/>
      <c r="E37" s="306">
        <v>74310</v>
      </c>
    </row>
    <row r="38" spans="1:5" ht="12" customHeight="1">
      <c r="A38" s="436" t="s">
        <v>133</v>
      </c>
      <c r="B38" s="438" t="s">
        <v>359</v>
      </c>
      <c r="C38" s="306">
        <f>'9.4.1.melléklet'!C38+'9.4.2.melléklet'!C38+'9.4.3.melléklet'!C38</f>
        <v>0</v>
      </c>
      <c r="D38" s="306">
        <f>'9.4.1.melléklet'!D38+'9.4.2.melléklet'!D38+'9.4.3.melléklet'!D38</f>
        <v>0</v>
      </c>
      <c r="E38" s="306">
        <f>'9.4.1.melléklet'!E38+'9.4.2.melléklet'!E38+'9.4.3.melléklet'!E38</f>
        <v>0</v>
      </c>
    </row>
    <row r="39" spans="1:5" ht="13.5" customHeight="1" thickBot="1">
      <c r="A39" s="435" t="s">
        <v>134</v>
      </c>
      <c r="B39" s="137" t="s">
        <v>135</v>
      </c>
      <c r="C39" s="306">
        <v>87713969</v>
      </c>
      <c r="D39" s="306">
        <f>94070093+23500</f>
        <v>94093593</v>
      </c>
      <c r="E39" s="306">
        <v>107140571</v>
      </c>
    </row>
    <row r="40" spans="1:5" ht="12.75" customHeight="1" thickBot="1">
      <c r="A40" s="237" t="s">
        <v>382</v>
      </c>
      <c r="B40" s="238" t="s">
        <v>136</v>
      </c>
      <c r="C40" s="366">
        <f>+C35+C36</f>
        <v>168627169</v>
      </c>
      <c r="D40" s="366">
        <f>+D35+D36</f>
        <v>183658133</v>
      </c>
      <c r="E40" s="366">
        <f>+E35+E36</f>
        <v>196779421</v>
      </c>
    </row>
    <row r="41" spans="1:5" ht="13.5" thickBot="1">
      <c r="A41" s="239"/>
      <c r="B41" s="240"/>
      <c r="C41" s="364"/>
      <c r="D41" s="364"/>
      <c r="E41" s="364"/>
    </row>
    <row r="42" spans="1:5" ht="13.5" thickBot="1">
      <c r="A42" s="243"/>
      <c r="B42" s="244" t="s">
        <v>412</v>
      </c>
      <c r="C42" s="366"/>
      <c r="D42" s="366"/>
      <c r="E42" s="366"/>
    </row>
    <row r="43" spans="1:5" ht="14.25" customHeight="1" thickBot="1">
      <c r="A43" s="206" t="s">
        <v>373</v>
      </c>
      <c r="B43" s="121" t="s">
        <v>137</v>
      </c>
      <c r="C43" s="314">
        <f>C44+C45+C46</f>
        <v>168627169</v>
      </c>
      <c r="D43" s="314">
        <f>D44+D45+D46</f>
        <v>175007664</v>
      </c>
      <c r="E43" s="314">
        <f>E44+E45+E46</f>
        <v>188128952</v>
      </c>
    </row>
    <row r="44" spans="1:5" ht="12.75" customHeight="1">
      <c r="A44" s="435" t="s">
        <v>456</v>
      </c>
      <c r="B44" s="9" t="s">
        <v>403</v>
      </c>
      <c r="C44" s="306">
        <v>91907087</v>
      </c>
      <c r="D44" s="306">
        <f>97348755+20000</f>
        <v>97368755</v>
      </c>
      <c r="E44" s="306">
        <v>108725653</v>
      </c>
    </row>
    <row r="45" spans="1:5" ht="11.25" customHeight="1">
      <c r="A45" s="435" t="s">
        <v>457</v>
      </c>
      <c r="B45" s="8" t="s">
        <v>536</v>
      </c>
      <c r="C45" s="306">
        <v>18406082</v>
      </c>
      <c r="D45" s="306">
        <f>19320538+3500</f>
        <v>19324038</v>
      </c>
      <c r="E45" s="306">
        <v>21088428</v>
      </c>
    </row>
    <row r="46" spans="1:5" ht="13.5" customHeight="1">
      <c r="A46" s="435" t="s">
        <v>458</v>
      </c>
      <c r="B46" s="8" t="s">
        <v>493</v>
      </c>
      <c r="C46" s="306">
        <v>58314000</v>
      </c>
      <c r="D46" s="306">
        <v>58314871</v>
      </c>
      <c r="E46" s="306">
        <v>58314871</v>
      </c>
    </row>
    <row r="47" spans="1:5" ht="12.75" customHeight="1">
      <c r="A47" s="435" t="s">
        <v>459</v>
      </c>
      <c r="B47" s="8" t="s">
        <v>537</v>
      </c>
      <c r="C47" s="306">
        <f>'9.4.1.melléklet'!C47+'9.4.2.melléklet'!C47+'9.4.3.melléklet'!C47</f>
        <v>0</v>
      </c>
      <c r="D47" s="306"/>
      <c r="E47" s="306"/>
    </row>
    <row r="48" spans="1:5" ht="12.75" customHeight="1" thickBot="1">
      <c r="A48" s="435" t="s">
        <v>501</v>
      </c>
      <c r="B48" s="8" t="s">
        <v>538</v>
      </c>
      <c r="C48" s="306">
        <f>'9.4.1.melléklet'!C48+'9.4.2.melléklet'!C48+'9.4.3.melléklet'!C48</f>
        <v>0</v>
      </c>
      <c r="D48" s="306">
        <f>'9.4.1.melléklet'!D48+'9.4.2.melléklet'!D48+'9.4.3.melléklet'!D48</f>
        <v>0</v>
      </c>
      <c r="E48" s="306">
        <f>'9.4.1.melléklet'!E48+'9.4.2.melléklet'!E48+'9.4.3.melléklet'!E48</f>
        <v>0</v>
      </c>
    </row>
    <row r="49" spans="1:5" ht="12.75" customHeight="1" thickBot="1">
      <c r="A49" s="206" t="s">
        <v>374</v>
      </c>
      <c r="B49" s="121" t="s">
        <v>138</v>
      </c>
      <c r="C49" s="314">
        <f>SUM(C50:C52)</f>
        <v>0</v>
      </c>
      <c r="D49" s="314">
        <f>SUM(D50:D52)</f>
        <v>8650469</v>
      </c>
      <c r="E49" s="314">
        <f>SUM(E50:E52)</f>
        <v>8650469</v>
      </c>
    </row>
    <row r="50" spans="1:5" ht="14.25" customHeight="1">
      <c r="A50" s="435" t="s">
        <v>462</v>
      </c>
      <c r="B50" s="9" t="s">
        <v>585</v>
      </c>
      <c r="C50" s="75"/>
      <c r="D50" s="75">
        <v>8650469</v>
      </c>
      <c r="E50" s="75">
        <v>8650469</v>
      </c>
    </row>
    <row r="51" spans="1:5" ht="15" customHeight="1">
      <c r="A51" s="435" t="s">
        <v>463</v>
      </c>
      <c r="B51" s="8" t="s">
        <v>540</v>
      </c>
      <c r="C51" s="78"/>
      <c r="D51" s="78"/>
      <c r="E51" s="78"/>
    </row>
    <row r="52" spans="1:5" ht="13.5" customHeight="1">
      <c r="A52" s="435" t="s">
        <v>464</v>
      </c>
      <c r="B52" s="8" t="s">
        <v>413</v>
      </c>
      <c r="C52" s="78"/>
      <c r="D52" s="78"/>
      <c r="E52" s="78"/>
    </row>
    <row r="53" spans="1:5" ht="12.75" customHeight="1" thickBot="1">
      <c r="A53" s="435" t="s">
        <v>465</v>
      </c>
      <c r="B53" s="8" t="s">
        <v>360</v>
      </c>
      <c r="C53" s="78"/>
      <c r="D53" s="78"/>
      <c r="E53" s="78"/>
    </row>
    <row r="54" spans="1:5" ht="13.5" customHeight="1" thickBot="1">
      <c r="A54" s="206" t="s">
        <v>375</v>
      </c>
      <c r="B54" s="245" t="s">
        <v>139</v>
      </c>
      <c r="C54" s="367">
        <f>+C43+C49</f>
        <v>168627169</v>
      </c>
      <c r="D54" s="367">
        <f>+D43+D49</f>
        <v>183658133</v>
      </c>
      <c r="E54" s="367">
        <f>+E43+E49</f>
        <v>196779421</v>
      </c>
    </row>
    <row r="55" spans="1:5" ht="13.5" thickBot="1">
      <c r="A55" s="246"/>
      <c r="B55" s="247"/>
      <c r="C55" s="368"/>
      <c r="D55" s="368"/>
      <c r="E55" s="368"/>
    </row>
    <row r="56" spans="1:5" ht="13.5" thickBot="1">
      <c r="A56" s="248" t="s">
        <v>559</v>
      </c>
      <c r="B56" s="249"/>
      <c r="C56" s="118">
        <v>31</v>
      </c>
      <c r="D56" s="118">
        <v>31</v>
      </c>
      <c r="E56" s="118">
        <v>31</v>
      </c>
    </row>
    <row r="57" spans="1:5" ht="13.5" thickBot="1">
      <c r="A57" s="248" t="s">
        <v>560</v>
      </c>
      <c r="B57" s="249"/>
      <c r="C57" s="118">
        <v>0</v>
      </c>
      <c r="D57" s="118">
        <v>0</v>
      </c>
      <c r="E57" s="118">
        <v>0</v>
      </c>
    </row>
    <row r="58" spans="1:5" ht="13.5" thickBot="1">
      <c r="A58" s="246"/>
      <c r="B58" s="247"/>
      <c r="C58" s="247"/>
      <c r="D58" s="247"/>
      <c r="E58" s="247"/>
    </row>
    <row r="59" ht="15.75">
      <c r="A59" s="915" t="s">
        <v>785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E59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18.875" style="0" customWidth="1"/>
    <col min="2" max="2" width="64.125" style="0" customWidth="1"/>
    <col min="3" max="4" width="22.375" style="0" customWidth="1"/>
    <col min="5" max="5" width="23.00390625" style="0" customWidth="1"/>
  </cols>
  <sheetData>
    <row r="1" spans="1:5" ht="16.5" thickBot="1">
      <c r="A1" s="225"/>
      <c r="B1" s="227"/>
      <c r="C1" s="440"/>
      <c r="D1" s="440"/>
      <c r="E1" s="440" t="s">
        <v>743</v>
      </c>
    </row>
    <row r="2" spans="1:5" ht="24">
      <c r="A2" s="392" t="s">
        <v>557</v>
      </c>
      <c r="B2" s="354" t="s">
        <v>164</v>
      </c>
      <c r="C2" s="369"/>
      <c r="D2" s="369"/>
      <c r="E2" s="369" t="s">
        <v>157</v>
      </c>
    </row>
    <row r="3" spans="1:5" ht="24.75" thickBot="1">
      <c r="A3" s="433" t="s">
        <v>556</v>
      </c>
      <c r="B3" s="355" t="s">
        <v>141</v>
      </c>
      <c r="C3" s="370"/>
      <c r="D3" s="370"/>
      <c r="E3" s="370" t="s">
        <v>775</v>
      </c>
    </row>
    <row r="4" spans="1:5" ht="14.25" thickBot="1">
      <c r="A4" s="229"/>
      <c r="B4" s="229"/>
      <c r="C4" s="230"/>
      <c r="D4" s="230"/>
      <c r="E4" s="230"/>
    </row>
    <row r="5" spans="1:5" ht="13.5" thickBot="1">
      <c r="A5" s="393" t="s">
        <v>558</v>
      </c>
      <c r="B5" s="231" t="s">
        <v>408</v>
      </c>
      <c r="C5" s="232" t="s">
        <v>409</v>
      </c>
      <c r="D5" s="232" t="s">
        <v>409</v>
      </c>
      <c r="E5" s="232" t="s">
        <v>409</v>
      </c>
    </row>
    <row r="6" spans="1:5" ht="13.5" thickBot="1">
      <c r="A6" s="198">
        <v>1</v>
      </c>
      <c r="B6" s="199">
        <v>2</v>
      </c>
      <c r="C6" s="200">
        <v>3</v>
      </c>
      <c r="D6" s="200">
        <v>4</v>
      </c>
      <c r="E6" s="200">
        <v>5</v>
      </c>
    </row>
    <row r="7" spans="1:5" ht="13.5" thickBot="1">
      <c r="A7" s="233"/>
      <c r="B7" s="234" t="s">
        <v>410</v>
      </c>
      <c r="C7" s="235"/>
      <c r="D7" s="235"/>
      <c r="E7" s="235"/>
    </row>
    <row r="8" spans="1:5" ht="13.5" thickBot="1">
      <c r="A8" s="198" t="s">
        <v>373</v>
      </c>
      <c r="B8" s="236" t="s">
        <v>119</v>
      </c>
      <c r="C8" s="613">
        <f>C13+C18</f>
        <v>80913200</v>
      </c>
      <c r="D8" s="613">
        <v>80914071</v>
      </c>
      <c r="E8" s="613">
        <v>80914071</v>
      </c>
    </row>
    <row r="9" spans="1:5" ht="12.75">
      <c r="A9" s="434" t="s">
        <v>456</v>
      </c>
      <c r="B9" s="10" t="s">
        <v>645</v>
      </c>
      <c r="C9" s="306">
        <f>'9.4.1.melléklet'!C9+'9.4.2.melléklet'!C9+'9.4.3.melléklet'!C9</f>
        <v>0</v>
      </c>
      <c r="D9" s="306">
        <f>'9.4.1.melléklet'!D9+'9.4.2.melléklet'!D9+'9.4.3.melléklet'!D9</f>
        <v>0</v>
      </c>
      <c r="E9" s="306">
        <f>'9.4.1.melléklet'!E9+'9.4.2.melléklet'!E9+'9.4.3.melléklet'!E9</f>
        <v>0</v>
      </c>
    </row>
    <row r="10" spans="1:5" ht="12.75">
      <c r="A10" s="435" t="s">
        <v>457</v>
      </c>
      <c r="B10" s="8" t="s">
        <v>646</v>
      </c>
      <c r="C10" s="307">
        <f>'9.4.1.melléklet'!C10+'9.4.2.melléklet'!C10+'9.4.3.melléklet'!C10</f>
        <v>0</v>
      </c>
      <c r="D10" s="307"/>
      <c r="E10" s="307"/>
    </row>
    <row r="11" spans="1:5" ht="12.75">
      <c r="A11" s="435" t="s">
        <v>458</v>
      </c>
      <c r="B11" s="8" t="s">
        <v>647</v>
      </c>
      <c r="C11" s="307">
        <f>'9.4.1.melléklet'!C11+'9.4.2.melléklet'!C11+'9.4.3.melléklet'!C11</f>
        <v>0</v>
      </c>
      <c r="D11" s="307">
        <f>'9.4.1.melléklet'!D11+'9.4.2.melléklet'!D11+'9.4.3.melléklet'!D11</f>
        <v>0</v>
      </c>
      <c r="E11" s="307">
        <f>'9.4.1.melléklet'!E11+'9.4.2.melléklet'!E11+'9.4.3.melléklet'!E11</f>
        <v>0</v>
      </c>
    </row>
    <row r="12" spans="1:5" ht="12.75">
      <c r="A12" s="435" t="s">
        <v>459</v>
      </c>
      <c r="B12" s="8" t="s">
        <v>648</v>
      </c>
      <c r="C12" s="307">
        <f>'9.4.1.melléklet'!C12+'9.4.2.melléklet'!C12+'9.4.3.melléklet'!C12</f>
        <v>0</v>
      </c>
      <c r="D12" s="307">
        <f>'9.4.1.melléklet'!D12+'9.4.2.melléklet'!D12+'9.4.3.melléklet'!D12</f>
        <v>0</v>
      </c>
      <c r="E12" s="307">
        <f>'9.4.1.melléklet'!E12+'9.4.2.melléklet'!E12+'9.4.3.melléklet'!E12</f>
        <v>0</v>
      </c>
    </row>
    <row r="13" spans="1:5" ht="12.75">
      <c r="A13" s="435" t="s">
        <v>501</v>
      </c>
      <c r="B13" s="8" t="s">
        <v>649</v>
      </c>
      <c r="C13" s="307">
        <v>80913200</v>
      </c>
      <c r="D13" s="307">
        <v>80913200</v>
      </c>
      <c r="E13" s="307">
        <v>80913200</v>
      </c>
    </row>
    <row r="14" spans="1:5" ht="12.75">
      <c r="A14" s="435" t="s">
        <v>460</v>
      </c>
      <c r="B14" s="8" t="s">
        <v>120</v>
      </c>
      <c r="C14" s="307">
        <f>'9.4.1.melléklet'!C14+'9.4.2.melléklet'!C14+'9.4.3.melléklet'!C14</f>
        <v>0</v>
      </c>
      <c r="D14" s="307">
        <f>'9.4.1.melléklet'!D14+'9.4.2.melléklet'!D14+'9.4.3.melléklet'!D14</f>
        <v>0</v>
      </c>
      <c r="E14" s="307">
        <f>'9.4.1.melléklet'!E14+'9.4.2.melléklet'!E14+'9.4.3.melléklet'!E14</f>
        <v>0</v>
      </c>
    </row>
    <row r="15" spans="1:5" ht="12.75">
      <c r="A15" s="435" t="s">
        <v>461</v>
      </c>
      <c r="B15" s="7" t="s">
        <v>121</v>
      </c>
      <c r="C15" s="307">
        <f>'9.4.1.melléklet'!C15+'9.4.2.melléklet'!C15+'9.4.3.melléklet'!C15</f>
        <v>0</v>
      </c>
      <c r="D15" s="307">
        <f>'9.4.1.melléklet'!D15+'9.4.2.melléklet'!D15+'9.4.3.melléklet'!D15</f>
        <v>1</v>
      </c>
      <c r="E15" s="307">
        <f>'9.4.1.melléklet'!E15+'9.4.2.melléklet'!E15+'9.4.3.melléklet'!E15</f>
        <v>0</v>
      </c>
    </row>
    <row r="16" spans="1:5" ht="12.75">
      <c r="A16" s="435" t="s">
        <v>471</v>
      </c>
      <c r="B16" s="8" t="s">
        <v>652</v>
      </c>
      <c r="C16" s="307">
        <f>'9.4.1.melléklet'!C16+'9.4.2.melléklet'!C16+'9.4.3.melléklet'!C16</f>
        <v>0</v>
      </c>
      <c r="D16" s="307">
        <v>869</v>
      </c>
      <c r="E16" s="307">
        <v>869</v>
      </c>
    </row>
    <row r="17" spans="1:5" ht="12.75">
      <c r="A17" s="435" t="s">
        <v>472</v>
      </c>
      <c r="B17" s="8" t="s">
        <v>653</v>
      </c>
      <c r="C17" s="307">
        <f>'9.4.1.melléklet'!C17+'9.4.2.melléklet'!C17+'9.4.3.melléklet'!C17</f>
        <v>0</v>
      </c>
      <c r="D17" s="307">
        <f>'9.4.1.melléklet'!D17+'9.4.2.melléklet'!D17+'9.4.3.melléklet'!D17</f>
        <v>0</v>
      </c>
      <c r="E17" s="307">
        <f>'9.4.1.melléklet'!E17+'9.4.2.melléklet'!E17+'9.4.3.melléklet'!E17</f>
        <v>0</v>
      </c>
    </row>
    <row r="18" spans="1:5" ht="13.5" thickBot="1">
      <c r="A18" s="435" t="s">
        <v>473</v>
      </c>
      <c r="B18" s="7" t="s">
        <v>654</v>
      </c>
      <c r="C18" s="309"/>
      <c r="D18" s="309">
        <v>1</v>
      </c>
      <c r="E18" s="309">
        <v>1</v>
      </c>
    </row>
    <row r="19" spans="1:5" ht="13.5" thickBot="1">
      <c r="A19" s="198" t="s">
        <v>374</v>
      </c>
      <c r="B19" s="236" t="s">
        <v>122</v>
      </c>
      <c r="C19" s="613">
        <f>SUM(C20:C22)</f>
        <v>0</v>
      </c>
      <c r="D19" s="613">
        <f>SUM(D20:D22)</f>
        <v>0</v>
      </c>
      <c r="E19" s="613">
        <f>SUM(E20:E22)</f>
        <v>0</v>
      </c>
    </row>
    <row r="20" spans="1:5" ht="12.75">
      <c r="A20" s="435" t="s">
        <v>462</v>
      </c>
      <c r="B20" s="9" t="s">
        <v>620</v>
      </c>
      <c r="C20" s="307">
        <f>'9.4.1.melléklet'!C20+'9.4.2.melléklet'!C20+'9.4.3.melléklet'!C20</f>
        <v>0</v>
      </c>
      <c r="D20" s="907">
        <f>'9.4.1.melléklet'!D20+'9.4.2.melléklet'!D20+'9.4.3.melléklet'!D20</f>
        <v>0</v>
      </c>
      <c r="E20" s="907">
        <f>'9.4.1.melléklet'!E20+'9.4.2.melléklet'!E20+'9.4.3.melléklet'!E20</f>
        <v>0</v>
      </c>
    </row>
    <row r="21" spans="1:5" ht="12.75">
      <c r="A21" s="435" t="s">
        <v>463</v>
      </c>
      <c r="B21" s="8" t="s">
        <v>123</v>
      </c>
      <c r="C21" s="312"/>
      <c r="D21" s="307"/>
      <c r="E21" s="307"/>
    </row>
    <row r="22" spans="1:5" ht="12.75">
      <c r="A22" s="435" t="s">
        <v>464</v>
      </c>
      <c r="B22" s="8" t="s">
        <v>124</v>
      </c>
      <c r="C22" s="312"/>
      <c r="D22" s="307"/>
      <c r="E22" s="307"/>
    </row>
    <row r="23" spans="1:5" ht="13.5" thickBot="1">
      <c r="A23" s="435" t="s">
        <v>465</v>
      </c>
      <c r="B23" s="8" t="s">
        <v>358</v>
      </c>
      <c r="C23" s="312"/>
      <c r="D23" s="908"/>
      <c r="E23" s="908"/>
    </row>
    <row r="24" spans="1:5" ht="13.5" thickBot="1">
      <c r="A24" s="206" t="s">
        <v>375</v>
      </c>
      <c r="B24" s="121" t="s">
        <v>527</v>
      </c>
      <c r="C24" s="340"/>
      <c r="D24" s="340"/>
      <c r="E24" s="340"/>
    </row>
    <row r="25" spans="1:5" ht="13.5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  <c r="E25" s="314">
        <f>+E26+E27</f>
        <v>0</v>
      </c>
    </row>
    <row r="26" spans="1:5" ht="12.75">
      <c r="A26" s="436" t="s">
        <v>630</v>
      </c>
      <c r="B26" s="437" t="s">
        <v>123</v>
      </c>
      <c r="C26" s="75"/>
      <c r="D26" s="75"/>
      <c r="E26" s="75"/>
    </row>
    <row r="27" spans="1:5" ht="12.75">
      <c r="A27" s="436" t="s">
        <v>633</v>
      </c>
      <c r="B27" s="438" t="s">
        <v>126</v>
      </c>
      <c r="C27" s="75"/>
      <c r="D27" s="75"/>
      <c r="E27" s="75"/>
    </row>
    <row r="28" spans="1:5" ht="13.5" thickBot="1">
      <c r="A28" s="435" t="s">
        <v>634</v>
      </c>
      <c r="B28" s="439" t="s">
        <v>127</v>
      </c>
      <c r="C28" s="75"/>
      <c r="D28" s="75"/>
      <c r="E28" s="75"/>
    </row>
    <row r="29" spans="1:5" ht="13.5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  <c r="E29" s="314">
        <f>+E30+E31+E32</f>
        <v>0</v>
      </c>
    </row>
    <row r="30" spans="1:5" ht="12.75">
      <c r="A30" s="436" t="s">
        <v>449</v>
      </c>
      <c r="B30" s="437" t="s">
        <v>659</v>
      </c>
      <c r="C30" s="75"/>
      <c r="D30" s="75"/>
      <c r="E30" s="75"/>
    </row>
    <row r="31" spans="1:5" ht="12.75">
      <c r="A31" s="436" t="s">
        <v>450</v>
      </c>
      <c r="B31" s="438" t="s">
        <v>660</v>
      </c>
      <c r="C31" s="75"/>
      <c r="D31" s="75"/>
      <c r="E31" s="75"/>
    </row>
    <row r="32" spans="1:5" ht="13.5" thickBot="1">
      <c r="A32" s="435" t="s">
        <v>451</v>
      </c>
      <c r="B32" s="137" t="s">
        <v>661</v>
      </c>
      <c r="C32" s="75"/>
      <c r="D32" s="75"/>
      <c r="E32" s="75"/>
    </row>
    <row r="33" spans="1:5" ht="13.5" thickBot="1">
      <c r="A33" s="206" t="s">
        <v>378</v>
      </c>
      <c r="B33" s="121" t="s">
        <v>75</v>
      </c>
      <c r="C33" s="340"/>
      <c r="D33" s="340"/>
      <c r="E33" s="340"/>
    </row>
    <row r="34" spans="1:5" ht="13.5" thickBot="1">
      <c r="A34" s="206" t="s">
        <v>379</v>
      </c>
      <c r="B34" s="121" t="s">
        <v>129</v>
      </c>
      <c r="C34" s="362"/>
      <c r="D34" s="362">
        <v>8650469</v>
      </c>
      <c r="E34" s="362">
        <v>8650469</v>
      </c>
    </row>
    <row r="35" spans="1:5" ht="13.5" thickBot="1">
      <c r="A35" s="198" t="s">
        <v>380</v>
      </c>
      <c r="B35" s="121" t="s">
        <v>130</v>
      </c>
      <c r="C35" s="363">
        <f>C8</f>
        <v>80913200</v>
      </c>
      <c r="D35" s="363">
        <f>D8+D34</f>
        <v>89564540</v>
      </c>
      <c r="E35" s="363">
        <f>E8+E34</f>
        <v>89564540</v>
      </c>
    </row>
    <row r="36" spans="1:5" ht="13.5" thickBot="1">
      <c r="A36" s="237" t="s">
        <v>381</v>
      </c>
      <c r="B36" s="121" t="s">
        <v>131</v>
      </c>
      <c r="C36" s="363">
        <f>C39</f>
        <v>87713969</v>
      </c>
      <c r="D36" s="363">
        <f>D39</f>
        <v>94093593</v>
      </c>
      <c r="E36" s="363">
        <f>E39+E37</f>
        <v>107214881</v>
      </c>
    </row>
    <row r="37" spans="1:5" ht="12.75">
      <c r="A37" s="436" t="s">
        <v>132</v>
      </c>
      <c r="B37" s="437" t="s">
        <v>594</v>
      </c>
      <c r="C37" s="306">
        <f>'9.4.1.melléklet'!C37+'9.4.2.melléklet'!C37+'9.4.3.melléklet'!C37</f>
        <v>0</v>
      </c>
      <c r="D37" s="306"/>
      <c r="E37" s="306">
        <v>74310</v>
      </c>
    </row>
    <row r="38" spans="1:5" ht="12.75">
      <c r="A38" s="436" t="s">
        <v>133</v>
      </c>
      <c r="B38" s="438" t="s">
        <v>359</v>
      </c>
      <c r="C38" s="306">
        <f>'9.4.1.melléklet'!C38+'9.4.2.melléklet'!C38+'9.4.3.melléklet'!C38</f>
        <v>0</v>
      </c>
      <c r="D38" s="306">
        <f>'9.4.1.melléklet'!D38+'9.4.2.melléklet'!D38+'9.4.3.melléklet'!D38</f>
        <v>0</v>
      </c>
      <c r="E38" s="306">
        <f>'9.4.1.melléklet'!E38+'9.4.2.melléklet'!E38+'9.4.3.melléklet'!E38</f>
        <v>0</v>
      </c>
    </row>
    <row r="39" spans="1:5" ht="13.5" thickBot="1">
      <c r="A39" s="435" t="s">
        <v>134</v>
      </c>
      <c r="B39" s="137" t="s">
        <v>135</v>
      </c>
      <c r="C39" s="306">
        <v>87713969</v>
      </c>
      <c r="D39" s="306">
        <f>94070093+23500</f>
        <v>94093593</v>
      </c>
      <c r="E39" s="306">
        <v>107140571</v>
      </c>
    </row>
    <row r="40" spans="1:5" ht="13.5" thickBot="1">
      <c r="A40" s="237" t="s">
        <v>382</v>
      </c>
      <c r="B40" s="238" t="s">
        <v>136</v>
      </c>
      <c r="C40" s="366">
        <f>+C35+C36</f>
        <v>168627169</v>
      </c>
      <c r="D40" s="366">
        <f>+D35+D36</f>
        <v>183658133</v>
      </c>
      <c r="E40" s="366">
        <f>+E35+E36</f>
        <v>196779421</v>
      </c>
    </row>
    <row r="41" spans="1:5" ht="13.5" thickBot="1">
      <c r="A41" s="239"/>
      <c r="B41" s="240"/>
      <c r="C41" s="364"/>
      <c r="D41" s="364"/>
      <c r="E41" s="364"/>
    </row>
    <row r="42" spans="1:5" ht="13.5" thickBot="1">
      <c r="A42" s="243"/>
      <c r="B42" s="244" t="s">
        <v>412</v>
      </c>
      <c r="C42" s="366"/>
      <c r="D42" s="366"/>
      <c r="E42" s="366"/>
    </row>
    <row r="43" spans="1:5" ht="13.5" thickBot="1">
      <c r="A43" s="206" t="s">
        <v>373</v>
      </c>
      <c r="B43" s="121" t="s">
        <v>137</v>
      </c>
      <c r="C43" s="314">
        <f>C44+C45+C46</f>
        <v>168627169</v>
      </c>
      <c r="D43" s="314">
        <f>D44+D45+D46</f>
        <v>175007664</v>
      </c>
      <c r="E43" s="314">
        <f>E44+E45+E46</f>
        <v>188128952</v>
      </c>
    </row>
    <row r="44" spans="1:5" ht="12.75">
      <c r="A44" s="435" t="s">
        <v>456</v>
      </c>
      <c r="B44" s="9" t="s">
        <v>403</v>
      </c>
      <c r="C44" s="306">
        <v>91907087</v>
      </c>
      <c r="D44" s="306">
        <f>97348755+20000</f>
        <v>97368755</v>
      </c>
      <c r="E44" s="306">
        <v>108725653</v>
      </c>
    </row>
    <row r="45" spans="1:5" ht="12.75">
      <c r="A45" s="435" t="s">
        <v>457</v>
      </c>
      <c r="B45" s="8" t="s">
        <v>536</v>
      </c>
      <c r="C45" s="306">
        <v>18406082</v>
      </c>
      <c r="D45" s="306">
        <f>19320538+3500</f>
        <v>19324038</v>
      </c>
      <c r="E45" s="306">
        <v>21088428</v>
      </c>
    </row>
    <row r="46" spans="1:5" ht="12.75">
      <c r="A46" s="435" t="s">
        <v>458</v>
      </c>
      <c r="B46" s="8" t="s">
        <v>493</v>
      </c>
      <c r="C46" s="306">
        <v>58314000</v>
      </c>
      <c r="D46" s="306">
        <v>58314871</v>
      </c>
      <c r="E46" s="306">
        <v>58314871</v>
      </c>
    </row>
    <row r="47" spans="1:5" ht="12.75">
      <c r="A47" s="435" t="s">
        <v>459</v>
      </c>
      <c r="B47" s="8" t="s">
        <v>537</v>
      </c>
      <c r="C47" s="306">
        <f>'9.4.1.melléklet'!C47+'9.4.2.melléklet'!C47+'9.4.3.melléklet'!C47</f>
        <v>0</v>
      </c>
      <c r="D47" s="306"/>
      <c r="E47" s="306"/>
    </row>
    <row r="48" spans="1:5" ht="13.5" thickBot="1">
      <c r="A48" s="435" t="s">
        <v>501</v>
      </c>
      <c r="B48" s="8" t="s">
        <v>538</v>
      </c>
      <c r="C48" s="306">
        <f>'9.4.1.melléklet'!C48+'9.4.2.melléklet'!C48+'9.4.3.melléklet'!C48</f>
        <v>0</v>
      </c>
      <c r="D48" s="306">
        <f>'9.4.1.melléklet'!D48+'9.4.2.melléklet'!D48+'9.4.3.melléklet'!D48</f>
        <v>0</v>
      </c>
      <c r="E48" s="306">
        <f>'9.4.1.melléklet'!E48+'9.4.2.melléklet'!E48+'9.4.3.melléklet'!E48</f>
        <v>0</v>
      </c>
    </row>
    <row r="49" spans="1:5" ht="13.5" thickBot="1">
      <c r="A49" s="206" t="s">
        <v>374</v>
      </c>
      <c r="B49" s="121" t="s">
        <v>138</v>
      </c>
      <c r="C49" s="314">
        <f>SUM(C50:C52)</f>
        <v>0</v>
      </c>
      <c r="D49" s="314">
        <f>SUM(D50:D52)</f>
        <v>8650469</v>
      </c>
      <c r="E49" s="314">
        <f>SUM(E50:E52)</f>
        <v>8650469</v>
      </c>
    </row>
    <row r="50" spans="1:5" ht="12.75">
      <c r="A50" s="435" t="s">
        <v>462</v>
      </c>
      <c r="B50" s="9" t="s">
        <v>585</v>
      </c>
      <c r="C50" s="75"/>
      <c r="D50" s="75">
        <v>8650469</v>
      </c>
      <c r="E50" s="75">
        <v>8650469</v>
      </c>
    </row>
    <row r="51" spans="1:5" ht="12.75">
      <c r="A51" s="435" t="s">
        <v>463</v>
      </c>
      <c r="B51" s="8" t="s">
        <v>540</v>
      </c>
      <c r="C51" s="78"/>
      <c r="D51" s="78"/>
      <c r="E51" s="78"/>
    </row>
    <row r="52" spans="1:5" ht="12.75">
      <c r="A52" s="435" t="s">
        <v>464</v>
      </c>
      <c r="B52" s="8" t="s">
        <v>413</v>
      </c>
      <c r="C52" s="78"/>
      <c r="D52" s="78"/>
      <c r="E52" s="78"/>
    </row>
    <row r="53" spans="1:5" ht="13.5" thickBot="1">
      <c r="A53" s="435" t="s">
        <v>465</v>
      </c>
      <c r="B53" s="8" t="s">
        <v>360</v>
      </c>
      <c r="C53" s="78"/>
      <c r="D53" s="78"/>
      <c r="E53" s="78"/>
    </row>
    <row r="54" spans="1:5" ht="13.5" thickBot="1">
      <c r="A54" s="206" t="s">
        <v>375</v>
      </c>
      <c r="B54" s="245" t="s">
        <v>139</v>
      </c>
      <c r="C54" s="367">
        <f>+C43+C49</f>
        <v>168627169</v>
      </c>
      <c r="D54" s="367">
        <f>+D43+D49</f>
        <v>183658133</v>
      </c>
      <c r="E54" s="367">
        <f>+E43+E49</f>
        <v>196779421</v>
      </c>
    </row>
    <row r="55" spans="1:5" ht="13.5" thickBot="1">
      <c r="A55" s="246"/>
      <c r="B55" s="247"/>
      <c r="C55" s="368"/>
      <c r="D55" s="368"/>
      <c r="E55" s="368"/>
    </row>
    <row r="56" spans="1:5" ht="13.5" thickBot="1">
      <c r="A56" s="248" t="s">
        <v>559</v>
      </c>
      <c r="B56" s="249"/>
      <c r="C56" s="118">
        <v>31</v>
      </c>
      <c r="D56" s="118">
        <v>31</v>
      </c>
      <c r="E56" s="118">
        <v>31</v>
      </c>
    </row>
    <row r="57" spans="1:5" ht="13.5" thickBot="1">
      <c r="A57" s="248" t="s">
        <v>560</v>
      </c>
      <c r="B57" s="249"/>
      <c r="C57" s="118">
        <v>0</v>
      </c>
      <c r="D57" s="118">
        <v>0</v>
      </c>
      <c r="E57" s="118">
        <v>0</v>
      </c>
    </row>
    <row r="58" spans="1:5" ht="13.5" thickBot="1">
      <c r="A58" s="246"/>
      <c r="B58" s="247"/>
      <c r="C58" s="247"/>
      <c r="D58" s="247"/>
      <c r="E58" s="247"/>
    </row>
    <row r="59" ht="15.75">
      <c r="A59" s="915" t="s">
        <v>784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5"/>
      <c r="B1" s="227"/>
      <c r="C1" s="440" t="s">
        <v>744</v>
      </c>
    </row>
    <row r="2" spans="1:3" ht="24">
      <c r="A2" s="392" t="s">
        <v>557</v>
      </c>
      <c r="B2" s="354" t="s">
        <v>164</v>
      </c>
      <c r="C2" s="369" t="s">
        <v>157</v>
      </c>
    </row>
    <row r="3" spans="1:3" ht="13.5" thickBot="1">
      <c r="A3" s="433" t="s">
        <v>556</v>
      </c>
      <c r="B3" s="355" t="s">
        <v>142</v>
      </c>
      <c r="C3" s="370" t="s">
        <v>416</v>
      </c>
    </row>
    <row r="4" spans="1:3" ht="14.25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410</v>
      </c>
      <c r="C7" s="235"/>
    </row>
    <row r="8" spans="1:3" ht="13.5" thickBot="1">
      <c r="A8" s="198" t="s">
        <v>373</v>
      </c>
      <c r="B8" s="236" t="s">
        <v>119</v>
      </c>
      <c r="C8" s="314">
        <f>SUM(C9:C18)</f>
        <v>0</v>
      </c>
    </row>
    <row r="9" spans="1:3" ht="12.75">
      <c r="A9" s="434" t="s">
        <v>456</v>
      </c>
      <c r="B9" s="10" t="s">
        <v>645</v>
      </c>
      <c r="C9" s="360"/>
    </row>
    <row r="10" spans="1:3" ht="12.75">
      <c r="A10" s="435" t="s">
        <v>457</v>
      </c>
      <c r="B10" s="8" t="s">
        <v>646</v>
      </c>
      <c r="C10" s="312"/>
    </row>
    <row r="11" spans="1:3" ht="12.75">
      <c r="A11" s="435" t="s">
        <v>458</v>
      </c>
      <c r="B11" s="8" t="s">
        <v>647</v>
      </c>
      <c r="C11" s="312"/>
    </row>
    <row r="12" spans="1:3" ht="12.75">
      <c r="A12" s="435" t="s">
        <v>459</v>
      </c>
      <c r="B12" s="8" t="s">
        <v>648</v>
      </c>
      <c r="C12" s="312"/>
    </row>
    <row r="13" spans="1:3" ht="12.75">
      <c r="A13" s="435" t="s">
        <v>501</v>
      </c>
      <c r="B13" s="8" t="s">
        <v>649</v>
      </c>
      <c r="C13" s="312"/>
    </row>
    <row r="14" spans="1:3" ht="12.75">
      <c r="A14" s="435" t="s">
        <v>460</v>
      </c>
      <c r="B14" s="8" t="s">
        <v>120</v>
      </c>
      <c r="C14" s="312"/>
    </row>
    <row r="15" spans="1:3" ht="12.75">
      <c r="A15" s="435" t="s">
        <v>461</v>
      </c>
      <c r="B15" s="7" t="s">
        <v>121</v>
      </c>
      <c r="C15" s="312"/>
    </row>
    <row r="16" spans="1:3" ht="12.75">
      <c r="A16" s="435" t="s">
        <v>471</v>
      </c>
      <c r="B16" s="8" t="s">
        <v>652</v>
      </c>
      <c r="C16" s="361"/>
    </row>
    <row r="17" spans="1:3" ht="12.75">
      <c r="A17" s="435" t="s">
        <v>472</v>
      </c>
      <c r="B17" s="8" t="s">
        <v>653</v>
      </c>
      <c r="C17" s="312"/>
    </row>
    <row r="18" spans="1:3" ht="13.5" thickBot="1">
      <c r="A18" s="435" t="s">
        <v>473</v>
      </c>
      <c r="B18" s="7" t="s">
        <v>654</v>
      </c>
      <c r="C18" s="313"/>
    </row>
    <row r="19" spans="1:3" ht="13.5" thickBot="1">
      <c r="A19" s="198" t="s">
        <v>374</v>
      </c>
      <c r="B19" s="236" t="s">
        <v>122</v>
      </c>
      <c r="C19" s="314">
        <f>SUM(C20:C22)</f>
        <v>0</v>
      </c>
    </row>
    <row r="20" spans="1:3" ht="12.75">
      <c r="A20" s="435" t="s">
        <v>462</v>
      </c>
      <c r="B20" s="9" t="s">
        <v>620</v>
      </c>
      <c r="C20" s="312"/>
    </row>
    <row r="21" spans="1:3" ht="12.75">
      <c r="A21" s="435" t="s">
        <v>463</v>
      </c>
      <c r="B21" s="8" t="s">
        <v>123</v>
      </c>
      <c r="C21" s="312"/>
    </row>
    <row r="22" spans="1:3" ht="12.75">
      <c r="A22" s="435" t="s">
        <v>464</v>
      </c>
      <c r="B22" s="8" t="s">
        <v>124</v>
      </c>
      <c r="C22" s="312"/>
    </row>
    <row r="23" spans="1:3" ht="13.5" thickBot="1">
      <c r="A23" s="435" t="s">
        <v>465</v>
      </c>
      <c r="B23" s="8" t="s">
        <v>358</v>
      </c>
      <c r="C23" s="312"/>
    </row>
    <row r="24" spans="1:3" ht="13.5" thickBot="1">
      <c r="A24" s="206" t="s">
        <v>375</v>
      </c>
      <c r="B24" s="121" t="s">
        <v>527</v>
      </c>
      <c r="C24" s="340"/>
    </row>
    <row r="25" spans="1:3" ht="13.5" thickBot="1">
      <c r="A25" s="206" t="s">
        <v>376</v>
      </c>
      <c r="B25" s="121" t="s">
        <v>125</v>
      </c>
      <c r="C25" s="314">
        <f>+C26+C27</f>
        <v>0</v>
      </c>
    </row>
    <row r="26" spans="1:3" ht="12.75">
      <c r="A26" s="436" t="s">
        <v>630</v>
      </c>
      <c r="B26" s="437" t="s">
        <v>123</v>
      </c>
      <c r="C26" s="75"/>
    </row>
    <row r="27" spans="1:3" ht="12.75">
      <c r="A27" s="436" t="s">
        <v>633</v>
      </c>
      <c r="B27" s="438" t="s">
        <v>126</v>
      </c>
      <c r="C27" s="315"/>
    </row>
    <row r="28" spans="1:3" ht="13.5" thickBot="1">
      <c r="A28" s="435" t="s">
        <v>634</v>
      </c>
      <c r="B28" s="439" t="s">
        <v>127</v>
      </c>
      <c r="C28" s="82"/>
    </row>
    <row r="29" spans="1:3" ht="13.5" thickBot="1">
      <c r="A29" s="206" t="s">
        <v>377</v>
      </c>
      <c r="B29" s="121" t="s">
        <v>128</v>
      </c>
      <c r="C29" s="314">
        <f>+C30+C31+C32</f>
        <v>0</v>
      </c>
    </row>
    <row r="30" spans="1:3" ht="12.75">
      <c r="A30" s="436" t="s">
        <v>449</v>
      </c>
      <c r="B30" s="437" t="s">
        <v>659</v>
      </c>
      <c r="C30" s="75"/>
    </row>
    <row r="31" spans="1:3" ht="12.75">
      <c r="A31" s="436" t="s">
        <v>450</v>
      </c>
      <c r="B31" s="438" t="s">
        <v>660</v>
      </c>
      <c r="C31" s="315"/>
    </row>
    <row r="32" spans="1:3" ht="13.5" thickBot="1">
      <c r="A32" s="435" t="s">
        <v>451</v>
      </c>
      <c r="B32" s="137" t="s">
        <v>661</v>
      </c>
      <c r="C32" s="82"/>
    </row>
    <row r="33" spans="1:3" ht="13.5" thickBot="1">
      <c r="A33" s="206" t="s">
        <v>378</v>
      </c>
      <c r="B33" s="121" t="s">
        <v>75</v>
      </c>
      <c r="C33" s="340"/>
    </row>
    <row r="34" spans="1:3" ht="13.5" thickBot="1">
      <c r="A34" s="206" t="s">
        <v>379</v>
      </c>
      <c r="B34" s="121" t="s">
        <v>129</v>
      </c>
      <c r="C34" s="362"/>
    </row>
    <row r="35" spans="1:3" ht="13.5" thickBot="1">
      <c r="A35" s="198" t="s">
        <v>380</v>
      </c>
      <c r="B35" s="121" t="s">
        <v>130</v>
      </c>
      <c r="C35" s="363">
        <f>+C8+C19+C24+C25+C29+C33+C34</f>
        <v>0</v>
      </c>
    </row>
    <row r="36" spans="1:3" ht="13.5" thickBot="1">
      <c r="A36" s="237" t="s">
        <v>381</v>
      </c>
      <c r="B36" s="121" t="s">
        <v>131</v>
      </c>
      <c r="C36" s="363">
        <f>+C37+C38+C39</f>
        <v>0</v>
      </c>
    </row>
    <row r="37" spans="1:3" ht="12.75">
      <c r="A37" s="436" t="s">
        <v>132</v>
      </c>
      <c r="B37" s="437" t="s">
        <v>594</v>
      </c>
      <c r="C37" s="75"/>
    </row>
    <row r="38" spans="1:3" ht="12.75">
      <c r="A38" s="436" t="s">
        <v>133</v>
      </c>
      <c r="B38" s="438" t="s">
        <v>359</v>
      </c>
      <c r="C38" s="315"/>
    </row>
    <row r="39" spans="1:3" ht="13.5" thickBot="1">
      <c r="A39" s="435" t="s">
        <v>134</v>
      </c>
      <c r="B39" s="137" t="s">
        <v>135</v>
      </c>
      <c r="C39" s="82"/>
    </row>
    <row r="40" spans="1:3" ht="13.5" thickBot="1">
      <c r="A40" s="237" t="s">
        <v>382</v>
      </c>
      <c r="B40" s="238" t="s">
        <v>136</v>
      </c>
      <c r="C40" s="366">
        <f>+C35+C36</f>
        <v>0</v>
      </c>
    </row>
    <row r="41" spans="1:3" ht="13.5" thickBot="1">
      <c r="A41" s="239"/>
      <c r="B41" s="240"/>
      <c r="C41" s="364"/>
    </row>
    <row r="42" spans="1:3" ht="13.5" thickBot="1">
      <c r="A42" s="243"/>
      <c r="B42" s="244" t="s">
        <v>412</v>
      </c>
      <c r="C42" s="366"/>
    </row>
    <row r="43" spans="1:3" ht="13.5" thickBot="1">
      <c r="A43" s="206" t="s">
        <v>373</v>
      </c>
      <c r="B43" s="121" t="s">
        <v>137</v>
      </c>
      <c r="C43" s="314">
        <f>SUM(C44:C48)</f>
        <v>0</v>
      </c>
    </row>
    <row r="44" spans="1:3" ht="12.75">
      <c r="A44" s="435" t="s">
        <v>456</v>
      </c>
      <c r="B44" s="9" t="s">
        <v>403</v>
      </c>
      <c r="C44" s="75"/>
    </row>
    <row r="45" spans="1:3" ht="12.75">
      <c r="A45" s="435" t="s">
        <v>457</v>
      </c>
      <c r="B45" s="8" t="s">
        <v>536</v>
      </c>
      <c r="C45" s="78"/>
    </row>
    <row r="46" spans="1:3" ht="12.75">
      <c r="A46" s="435" t="s">
        <v>458</v>
      </c>
      <c r="B46" s="8" t="s">
        <v>493</v>
      </c>
      <c r="C46" s="78"/>
    </row>
    <row r="47" spans="1:3" ht="12.75">
      <c r="A47" s="435" t="s">
        <v>459</v>
      </c>
      <c r="B47" s="8" t="s">
        <v>537</v>
      </c>
      <c r="C47" s="78"/>
    </row>
    <row r="48" spans="1:3" ht="13.5" thickBot="1">
      <c r="A48" s="435" t="s">
        <v>501</v>
      </c>
      <c r="B48" s="8" t="s">
        <v>538</v>
      </c>
      <c r="C48" s="78"/>
    </row>
    <row r="49" spans="1:3" ht="13.5" thickBot="1">
      <c r="A49" s="206" t="s">
        <v>374</v>
      </c>
      <c r="B49" s="121" t="s">
        <v>138</v>
      </c>
      <c r="C49" s="314">
        <f>SUM(C50:C52)</f>
        <v>0</v>
      </c>
    </row>
    <row r="50" spans="1:3" ht="12.75">
      <c r="A50" s="435" t="s">
        <v>462</v>
      </c>
      <c r="B50" s="9" t="s">
        <v>585</v>
      </c>
      <c r="C50" s="75"/>
    </row>
    <row r="51" spans="1:3" ht="12.75">
      <c r="A51" s="435" t="s">
        <v>463</v>
      </c>
      <c r="B51" s="8" t="s">
        <v>540</v>
      </c>
      <c r="C51" s="78"/>
    </row>
    <row r="52" spans="1:3" ht="12.75">
      <c r="A52" s="435" t="s">
        <v>464</v>
      </c>
      <c r="B52" s="8" t="s">
        <v>413</v>
      </c>
      <c r="C52" s="78"/>
    </row>
    <row r="53" spans="1:3" ht="13.5" thickBot="1">
      <c r="A53" s="435" t="s">
        <v>465</v>
      </c>
      <c r="B53" s="8" t="s">
        <v>360</v>
      </c>
      <c r="C53" s="78"/>
    </row>
    <row r="54" spans="1:3" ht="13.5" thickBot="1">
      <c r="A54" s="206" t="s">
        <v>375</v>
      </c>
      <c r="B54" s="245" t="s">
        <v>139</v>
      </c>
      <c r="C54" s="367">
        <f>+C43+C49</f>
        <v>0</v>
      </c>
    </row>
    <row r="55" spans="1:3" ht="13.5" thickBot="1">
      <c r="A55" s="246"/>
      <c r="B55" s="247"/>
      <c r="C55" s="368"/>
    </row>
    <row r="56" spans="1:3" ht="13.5" thickBot="1">
      <c r="A56" s="248" t="s">
        <v>559</v>
      </c>
      <c r="B56" s="249"/>
      <c r="C56" s="118"/>
    </row>
    <row r="57" spans="1:3" ht="13.5" thickBot="1">
      <c r="A57" s="248" t="s">
        <v>560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BreakPreview" zoomScaleNormal="120" zoomScaleSheetLayoutView="100" workbookViewId="0" topLeftCell="A105">
      <selection activeCell="E123" sqref="E123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5" width="21.625" style="377" customWidth="1"/>
    <col min="6" max="16384" width="9.375" style="399" customWidth="1"/>
  </cols>
  <sheetData>
    <row r="1" spans="1:5" ht="15.75" customHeight="1">
      <c r="A1" s="930" t="s">
        <v>370</v>
      </c>
      <c r="B1" s="930"/>
      <c r="C1" s="930"/>
      <c r="D1" s="399"/>
      <c r="E1" s="399"/>
    </row>
    <row r="2" spans="1:5" ht="15.75" customHeight="1" thickBot="1">
      <c r="A2" s="929" t="s">
        <v>505</v>
      </c>
      <c r="B2" s="929"/>
      <c r="C2" s="305"/>
      <c r="D2" s="305"/>
      <c r="E2" s="305"/>
    </row>
    <row r="3" spans="1:5" ht="37.5" customHeight="1" thickBot="1">
      <c r="A3" s="23" t="s">
        <v>426</v>
      </c>
      <c r="B3" s="24" t="s">
        <v>372</v>
      </c>
      <c r="C3" s="38" t="s">
        <v>699</v>
      </c>
      <c r="D3" s="38" t="s">
        <v>773</v>
      </c>
      <c r="E3" s="38" t="s">
        <v>781</v>
      </c>
    </row>
    <row r="4" spans="1:5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</row>
    <row r="5" spans="1:5" s="401" customFormat="1" ht="12" customHeight="1" thickBot="1">
      <c r="A5" s="20" t="s">
        <v>373</v>
      </c>
      <c r="B5" s="21" t="s">
        <v>612</v>
      </c>
      <c r="C5" s="295">
        <f>+C6+C7+C8+C9+C10+C11</f>
        <v>340035264</v>
      </c>
      <c r="D5" s="295">
        <f>D6+D7+D8+D9+D10</f>
        <v>346844156</v>
      </c>
      <c r="E5" s="295">
        <f>E6+E7+E8+E9+E10+E11</f>
        <v>374272467</v>
      </c>
    </row>
    <row r="6" spans="1:5" s="401" customFormat="1" ht="12" customHeight="1">
      <c r="A6" s="15" t="s">
        <v>456</v>
      </c>
      <c r="B6" s="402" t="s">
        <v>613</v>
      </c>
      <c r="C6" s="298">
        <v>34432039</v>
      </c>
      <c r="D6" s="298">
        <v>34432039</v>
      </c>
      <c r="E6" s="298">
        <v>33888789</v>
      </c>
    </row>
    <row r="7" spans="1:5" s="401" customFormat="1" ht="12" customHeight="1">
      <c r="A7" s="14" t="s">
        <v>457</v>
      </c>
      <c r="B7" s="403" t="s">
        <v>614</v>
      </c>
      <c r="C7" s="298">
        <v>132869450</v>
      </c>
      <c r="D7" s="298">
        <v>132869450</v>
      </c>
      <c r="E7" s="298">
        <v>132869450</v>
      </c>
    </row>
    <row r="8" spans="1:5" s="401" customFormat="1" ht="12" customHeight="1">
      <c r="A8" s="14" t="s">
        <v>458</v>
      </c>
      <c r="B8" s="403" t="s">
        <v>615</v>
      </c>
      <c r="C8" s="298">
        <v>165889554</v>
      </c>
      <c r="D8" s="298">
        <v>165889554</v>
      </c>
      <c r="E8" s="298">
        <v>165889554</v>
      </c>
    </row>
    <row r="9" spans="1:5" s="401" customFormat="1" ht="12" customHeight="1">
      <c r="A9" s="14" t="s">
        <v>459</v>
      </c>
      <c r="B9" s="403" t="s">
        <v>616</v>
      </c>
      <c r="C9" s="298">
        <v>6844221</v>
      </c>
      <c r="D9" s="298">
        <f>6844221+606000</f>
        <v>7450221</v>
      </c>
      <c r="E9" s="298">
        <f>6844221+606000</f>
        <v>7450221</v>
      </c>
    </row>
    <row r="10" spans="1:5" s="401" customFormat="1" ht="12" customHeight="1">
      <c r="A10" s="14" t="s">
        <v>501</v>
      </c>
      <c r="B10" s="403" t="s">
        <v>617</v>
      </c>
      <c r="C10" s="298">
        <f>'1.1.melléklet'!C10-'1.3.melléklet'!C10-'1.4.melléklet'!C10</f>
        <v>0</v>
      </c>
      <c r="D10" s="298">
        <v>6202892</v>
      </c>
      <c r="E10" s="298">
        <v>11517203</v>
      </c>
    </row>
    <row r="11" spans="1:5" s="401" customFormat="1" ht="12" customHeight="1" thickBot="1">
      <c r="A11" s="16" t="s">
        <v>460</v>
      </c>
      <c r="B11" s="404" t="s">
        <v>618</v>
      </c>
      <c r="C11" s="723">
        <f>'1.1.melléklet'!C11-'1.3.melléklet'!C11-'1.4.melléklet'!C11</f>
        <v>0</v>
      </c>
      <c r="D11" s="723"/>
      <c r="E11" s="723">
        <v>22657250</v>
      </c>
    </row>
    <row r="12" spans="1:5" s="401" customFormat="1" ht="12" customHeight="1" thickBot="1">
      <c r="A12" s="20" t="s">
        <v>374</v>
      </c>
      <c r="B12" s="290" t="s">
        <v>619</v>
      </c>
      <c r="C12" s="724">
        <f>'1.1.melléklet'!C12-'1.3.melléklet'!C12-'1.4.melléklet'!C12</f>
        <v>17667829</v>
      </c>
      <c r="D12" s="835">
        <f>D15+D17+D16</f>
        <v>21741594</v>
      </c>
      <c r="E12" s="835">
        <f>E15+E17+E16</f>
        <v>24428335</v>
      </c>
    </row>
    <row r="13" spans="1:5" s="401" customFormat="1" ht="12" customHeight="1">
      <c r="A13" s="15" t="s">
        <v>462</v>
      </c>
      <c r="B13" s="402" t="s">
        <v>620</v>
      </c>
      <c r="C13" s="298">
        <f>'1.1.melléklet'!C13-'1.3.melléklet'!C13-'1.4.melléklet'!C13</f>
        <v>0</v>
      </c>
      <c r="D13" s="298"/>
      <c r="E13" s="298"/>
    </row>
    <row r="14" spans="1:5" s="401" customFormat="1" ht="12" customHeight="1">
      <c r="A14" s="14" t="s">
        <v>463</v>
      </c>
      <c r="B14" s="403" t="s">
        <v>621</v>
      </c>
      <c r="C14" s="298">
        <f>'1.1.melléklet'!C14-'1.3.melléklet'!C14-'1.4.melléklet'!C14</f>
        <v>0</v>
      </c>
      <c r="D14" s="298"/>
      <c r="E14" s="298"/>
    </row>
    <row r="15" spans="1:5" s="401" customFormat="1" ht="12" customHeight="1">
      <c r="A15" s="14" t="s">
        <v>464</v>
      </c>
      <c r="B15" s="403" t="s">
        <v>247</v>
      </c>
      <c r="C15" s="298">
        <f>'1.1.melléklet'!C15-'1.3.melléklet'!C15-'1.4.melléklet'!C15</f>
        <v>14256000</v>
      </c>
      <c r="D15" s="298">
        <v>14256000</v>
      </c>
      <c r="E15" s="298">
        <v>15431000</v>
      </c>
    </row>
    <row r="16" spans="1:5" s="401" customFormat="1" ht="12" customHeight="1">
      <c r="A16" s="14" t="s">
        <v>465</v>
      </c>
      <c r="B16" s="403" t="s">
        <v>248</v>
      </c>
      <c r="C16" s="298">
        <f>'1.1.melléklet'!C16-'1.3.melléklet'!C16-'1.4.melléklet'!C16</f>
        <v>0</v>
      </c>
      <c r="D16" s="298">
        <v>1472806</v>
      </c>
      <c r="E16" s="298">
        <v>2984547</v>
      </c>
    </row>
    <row r="17" spans="1:5" s="401" customFormat="1" ht="12" customHeight="1">
      <c r="A17" s="14" t="s">
        <v>466</v>
      </c>
      <c r="B17" s="403" t="s">
        <v>249</v>
      </c>
      <c r="C17" s="298">
        <f>'1.1.melléklet'!C17-'1.3.melléklet'!C17-'1.4.melléklet'!C17</f>
        <v>3411829</v>
      </c>
      <c r="D17" s="298">
        <f>3411829+2600959</f>
        <v>6012788</v>
      </c>
      <c r="E17" s="298">
        <v>6012788</v>
      </c>
    </row>
    <row r="18" spans="1:5" s="401" customFormat="1" ht="12" customHeight="1" thickBot="1">
      <c r="A18" s="16" t="s">
        <v>475</v>
      </c>
      <c r="B18" s="404" t="s">
        <v>623</v>
      </c>
      <c r="C18" s="723">
        <f>'1.1.melléklet'!C18-'1.3.melléklet'!C18-'1.4.melléklet'!C18</f>
        <v>0</v>
      </c>
      <c r="D18" s="723">
        <f>'9.1. melléklet'!D21</f>
        <v>0</v>
      </c>
      <c r="E18" s="723">
        <f>'9.1. melléklet'!E21</f>
        <v>0</v>
      </c>
    </row>
    <row r="19" spans="1:5" s="401" customFormat="1" ht="12" customHeight="1" thickBot="1">
      <c r="A19" s="20" t="s">
        <v>375</v>
      </c>
      <c r="B19" s="21" t="s">
        <v>624</v>
      </c>
      <c r="C19" s="724">
        <f>'1.1.melléklet'!C19-'1.3.melléklet'!C19-'1.4.melléklet'!C19</f>
        <v>179746162</v>
      </c>
      <c r="D19" s="835">
        <f>D20+D23+D24</f>
        <v>258207962</v>
      </c>
      <c r="E19" s="835">
        <f>E20+E23+E24</f>
        <v>258207962</v>
      </c>
    </row>
    <row r="20" spans="1:5" s="401" customFormat="1" ht="12" customHeight="1">
      <c r="A20" s="15" t="s">
        <v>445</v>
      </c>
      <c r="B20" s="402" t="s">
        <v>625</v>
      </c>
      <c r="C20" s="298">
        <f>'1.1.melléklet'!C20-'1.3.melléklet'!C20-'1.4.melléklet'!C20</f>
        <v>0</v>
      </c>
      <c r="D20" s="298"/>
      <c r="E20" s="298"/>
    </row>
    <row r="21" spans="1:5" s="401" customFormat="1" ht="12" customHeight="1">
      <c r="A21" s="14" t="s">
        <v>446</v>
      </c>
      <c r="B21" s="403" t="s">
        <v>626</v>
      </c>
      <c r="C21" s="298">
        <f>'1.1.melléklet'!C21-'1.3.melléklet'!C21-'1.4.melléklet'!C21</f>
        <v>0</v>
      </c>
      <c r="D21" s="298">
        <f>'9.1. melléklet'!D24</f>
        <v>0</v>
      </c>
      <c r="E21" s="298">
        <f>'9.1. melléklet'!E24</f>
        <v>0</v>
      </c>
    </row>
    <row r="22" spans="1:5" s="401" customFormat="1" ht="12" customHeight="1">
      <c r="A22" s="14" t="s">
        <v>447</v>
      </c>
      <c r="B22" s="403" t="s">
        <v>149</v>
      </c>
      <c r="C22" s="298">
        <f>'1.1.melléklet'!C22-'1.3.melléklet'!C22-'1.4.melléklet'!C22</f>
        <v>0</v>
      </c>
      <c r="D22" s="298"/>
      <c r="E22" s="298"/>
    </row>
    <row r="23" spans="1:5" s="401" customFormat="1" ht="12" customHeight="1">
      <c r="A23" s="14" t="s">
        <v>448</v>
      </c>
      <c r="B23" s="403" t="s">
        <v>713</v>
      </c>
      <c r="C23" s="298">
        <f>'1.1.melléklet'!C23-'1.3.melléklet'!C23-'1.4.melléklet'!C23</f>
        <v>179746162</v>
      </c>
      <c r="D23" s="298">
        <v>258207962</v>
      </c>
      <c r="E23" s="298">
        <v>258207962</v>
      </c>
    </row>
    <row r="24" spans="1:5" s="401" customFormat="1" ht="12" customHeight="1">
      <c r="A24" s="14" t="s">
        <v>524</v>
      </c>
      <c r="B24" s="403" t="s">
        <v>710</v>
      </c>
      <c r="C24" s="298">
        <f>'1.1.melléklet'!C24-'1.3.melléklet'!C24-'1.4.melléklet'!C24</f>
        <v>0</v>
      </c>
      <c r="D24" s="298"/>
      <c r="E24" s="298"/>
    </row>
    <row r="25" spans="1:5" s="401" customFormat="1" ht="12" customHeight="1" thickBot="1">
      <c r="A25" s="16" t="s">
        <v>525</v>
      </c>
      <c r="B25" s="404" t="s">
        <v>628</v>
      </c>
      <c r="C25" s="723">
        <f>'1.1.melléklet'!C25-'1.3.melléklet'!C25-'1.4.melléklet'!C25</f>
        <v>0</v>
      </c>
      <c r="D25" s="723"/>
      <c r="E25" s="723"/>
    </row>
    <row r="26" spans="1:5" s="401" customFormat="1" ht="12" customHeight="1" thickBot="1">
      <c r="A26" s="20" t="s">
        <v>526</v>
      </c>
      <c r="B26" s="21" t="s">
        <v>629</v>
      </c>
      <c r="C26" s="724">
        <f>'1.1.melléklet'!C26-'1.3.melléklet'!C26-'1.4.melléklet'!C26</f>
        <v>184000000</v>
      </c>
      <c r="D26" s="835">
        <f>D27+D30+D31+D32+D33</f>
        <v>158000000</v>
      </c>
      <c r="E26" s="835">
        <f>E27+E30+E31+E32+E33</f>
        <v>158000000</v>
      </c>
    </row>
    <row r="27" spans="1:5" s="401" customFormat="1" ht="12" customHeight="1">
      <c r="A27" s="15" t="s">
        <v>630</v>
      </c>
      <c r="B27" s="402" t="s">
        <v>636</v>
      </c>
      <c r="C27" s="298">
        <f>'1.1.melléklet'!C27-'1.3.melléklet'!C27-'1.4.melléklet'!C27</f>
        <v>156100000</v>
      </c>
      <c r="D27" s="298">
        <f>D29+D28</f>
        <v>156100000</v>
      </c>
      <c r="E27" s="298">
        <f>E29+E28</f>
        <v>156100000</v>
      </c>
    </row>
    <row r="28" spans="1:5" s="401" customFormat="1" ht="12" customHeight="1">
      <c r="A28" s="14" t="s">
        <v>631</v>
      </c>
      <c r="B28" s="620" t="s">
        <v>240</v>
      </c>
      <c r="C28" s="298">
        <f>'1.1.melléklet'!C28-'1.3.melléklet'!C28-'1.4.melléklet'!C28</f>
        <v>6100000</v>
      </c>
      <c r="D28" s="298">
        <v>6100000</v>
      </c>
      <c r="E28" s="298">
        <v>6100000</v>
      </c>
    </row>
    <row r="29" spans="1:5" s="401" customFormat="1" ht="12" customHeight="1">
      <c r="A29" s="14" t="s">
        <v>632</v>
      </c>
      <c r="B29" s="620" t="s">
        <v>241</v>
      </c>
      <c r="C29" s="298">
        <f>'1.1.melléklet'!C29-'1.3.melléklet'!C29-'1.4.melléklet'!C29</f>
        <v>150000000</v>
      </c>
      <c r="D29" s="298">
        <v>150000000</v>
      </c>
      <c r="E29" s="298">
        <v>150000000</v>
      </c>
    </row>
    <row r="30" spans="1:5" s="401" customFormat="1" ht="12" customHeight="1">
      <c r="A30" s="14" t="s">
        <v>633</v>
      </c>
      <c r="B30" s="403" t="s">
        <v>639</v>
      </c>
      <c r="C30" s="298">
        <f>'1.1.melléklet'!C30-'1.3.melléklet'!C30-'1.4.melléklet'!C30</f>
        <v>26000000</v>
      </c>
      <c r="D30" s="298"/>
      <c r="E30" s="298"/>
    </row>
    <row r="31" spans="1:5" s="401" customFormat="1" ht="12" customHeight="1">
      <c r="A31" s="14" t="s">
        <v>634</v>
      </c>
      <c r="B31" s="403" t="s">
        <v>640</v>
      </c>
      <c r="C31" s="298">
        <f>'1.1.melléklet'!C31-'1.3.melléklet'!C31-'1.4.melléklet'!C31</f>
        <v>1400000</v>
      </c>
      <c r="D31" s="298">
        <v>1400000</v>
      </c>
      <c r="E31" s="298">
        <v>1400000</v>
      </c>
    </row>
    <row r="32" spans="1:5" s="401" customFormat="1" ht="12" customHeight="1">
      <c r="A32" s="16" t="s">
        <v>635</v>
      </c>
      <c r="B32" s="404" t="s">
        <v>214</v>
      </c>
      <c r="C32" s="298">
        <f>'1.1.melléklet'!C32-'1.3.melléklet'!C32-'1.4.melléklet'!C32</f>
        <v>0</v>
      </c>
      <c r="D32" s="298"/>
      <c r="E32" s="298"/>
    </row>
    <row r="33" spans="1:5" s="401" customFormat="1" ht="12" customHeight="1" thickBot="1">
      <c r="A33" s="16" t="s">
        <v>212</v>
      </c>
      <c r="B33" s="404" t="s">
        <v>641</v>
      </c>
      <c r="C33" s="723"/>
      <c r="D33" s="298">
        <v>500000</v>
      </c>
      <c r="E33" s="298">
        <v>500000</v>
      </c>
    </row>
    <row r="34" spans="1:5" s="401" customFormat="1" ht="12" customHeight="1" thickBot="1">
      <c r="A34" s="20" t="s">
        <v>377</v>
      </c>
      <c r="B34" s="21" t="s">
        <v>642</v>
      </c>
      <c r="C34" s="724">
        <f>C36+C37+C38+C39:D39+C40:D40+C42+C41+C44</f>
        <v>105430200</v>
      </c>
      <c r="D34" s="295">
        <f>D36+D37+D38+D39+D40+D41+D42+D44</f>
        <v>105809130</v>
      </c>
      <c r="E34" s="295">
        <f>E36+E37+E38+E39+E40+E41+E42+E44</f>
        <v>121809130</v>
      </c>
    </row>
    <row r="35" spans="1:5" s="401" customFormat="1" ht="12" customHeight="1">
      <c r="A35" s="15" t="s">
        <v>449</v>
      </c>
      <c r="B35" s="402" t="s">
        <v>645</v>
      </c>
      <c r="C35" s="298"/>
      <c r="D35" s="298"/>
      <c r="E35" s="298"/>
    </row>
    <row r="36" spans="1:5" s="401" customFormat="1" ht="12" customHeight="1">
      <c r="A36" s="14" t="s">
        <v>450</v>
      </c>
      <c r="B36" s="403" t="s">
        <v>646</v>
      </c>
      <c r="C36" s="298">
        <v>3650000</v>
      </c>
      <c r="D36" s="297">
        <v>3650000</v>
      </c>
      <c r="E36" s="297">
        <v>19650000</v>
      </c>
    </row>
    <row r="37" spans="1:5" s="401" customFormat="1" ht="12" customHeight="1">
      <c r="A37" s="14" t="s">
        <v>451</v>
      </c>
      <c r="B37" s="403" t="s">
        <v>647</v>
      </c>
      <c r="C37" s="298">
        <v>400000</v>
      </c>
      <c r="D37" s="297">
        <v>505000</v>
      </c>
      <c r="E37" s="297">
        <v>505000</v>
      </c>
    </row>
    <row r="38" spans="1:5" s="401" customFormat="1" ht="12" customHeight="1">
      <c r="A38" s="14" t="s">
        <v>528</v>
      </c>
      <c r="B38" s="403" t="s">
        <v>648</v>
      </c>
      <c r="C38" s="298">
        <v>2200000</v>
      </c>
      <c r="D38" s="297">
        <v>2445908</v>
      </c>
      <c r="E38" s="297">
        <v>2445908</v>
      </c>
    </row>
    <row r="39" spans="1:5" s="401" customFormat="1" ht="12" customHeight="1">
      <c r="A39" s="14" t="s">
        <v>529</v>
      </c>
      <c r="B39" s="403" t="s">
        <v>649</v>
      </c>
      <c r="C39" s="298">
        <f>'1.1.melléklet'!C39-'1.3.melléklet'!C39-'1.4.melléklet'!C39</f>
        <v>92018200</v>
      </c>
      <c r="D39" s="297">
        <v>92018200</v>
      </c>
      <c r="E39" s="297">
        <v>92018200</v>
      </c>
    </row>
    <row r="40" spans="1:5" s="401" customFormat="1" ht="12" customHeight="1">
      <c r="A40" s="14" t="s">
        <v>530</v>
      </c>
      <c r="B40" s="403" t="s">
        <v>650</v>
      </c>
      <c r="C40" s="298">
        <f>'1.1.melléklet'!C40-'1.3.melléklet'!C40-'1.4.melléklet'!C40</f>
        <v>4862000</v>
      </c>
      <c r="D40" s="297">
        <v>4862000</v>
      </c>
      <c r="E40" s="297">
        <v>4862000</v>
      </c>
    </row>
    <row r="41" spans="1:5" s="401" customFormat="1" ht="12" customHeight="1">
      <c r="A41" s="14" t="s">
        <v>531</v>
      </c>
      <c r="B41" s="403" t="s">
        <v>651</v>
      </c>
      <c r="C41" s="298">
        <f>'1.1.melléklet'!C41-'1.3.melléklet'!C41-'1.4.melléklet'!C41</f>
        <v>1500000</v>
      </c>
      <c r="D41" s="297">
        <v>1500001</v>
      </c>
      <c r="E41" s="297">
        <v>1500001</v>
      </c>
    </row>
    <row r="42" spans="1:5" s="401" customFormat="1" ht="12" customHeight="1">
      <c r="A42" s="14" t="s">
        <v>532</v>
      </c>
      <c r="B42" s="403" t="s">
        <v>652</v>
      </c>
      <c r="C42" s="298">
        <f>'1.1.melléklet'!C42-'1.3.melléklet'!C42-'1.4.melléklet'!C42</f>
        <v>300000</v>
      </c>
      <c r="D42" s="297">
        <v>300901</v>
      </c>
      <c r="E42" s="297">
        <v>300901</v>
      </c>
    </row>
    <row r="43" spans="1:5" s="401" customFormat="1" ht="12" customHeight="1">
      <c r="A43" s="14" t="s">
        <v>643</v>
      </c>
      <c r="B43" s="403" t="s">
        <v>653</v>
      </c>
      <c r="C43" s="298">
        <f>'1.1.melléklet'!C43-'1.3.melléklet'!C43-'1.4.melléklet'!C43</f>
        <v>0</v>
      </c>
      <c r="D43" s="300"/>
      <c r="E43" s="300"/>
    </row>
    <row r="44" spans="1:5" s="401" customFormat="1" ht="12" customHeight="1" thickBot="1">
      <c r="A44" s="16" t="s">
        <v>644</v>
      </c>
      <c r="B44" s="404" t="s">
        <v>654</v>
      </c>
      <c r="C44" s="723">
        <f>'1.1.melléklet'!C44-'1.3.melléklet'!C44-'1.4.melléklet'!C44</f>
        <v>500000</v>
      </c>
      <c r="D44" s="391">
        <v>527120</v>
      </c>
      <c r="E44" s="391">
        <v>527120</v>
      </c>
    </row>
    <row r="45" spans="1:5" s="401" customFormat="1" ht="12" customHeight="1" thickBot="1">
      <c r="A45" s="20" t="s">
        <v>378</v>
      </c>
      <c r="B45" s="21" t="s">
        <v>655</v>
      </c>
      <c r="C45" s="724">
        <f>'1.1.melléklet'!C45-'1.3.melléklet'!C45-'1.4.melléklet'!C45</f>
        <v>0</v>
      </c>
      <c r="D45" s="295">
        <f>SUM(D46:D50)</f>
        <v>0</v>
      </c>
      <c r="E45" s="295">
        <f>SUM(E46:E50)</f>
        <v>0</v>
      </c>
    </row>
    <row r="46" spans="1:5" s="401" customFormat="1" ht="12" customHeight="1">
      <c r="A46" s="15" t="s">
        <v>452</v>
      </c>
      <c r="B46" s="402" t="s">
        <v>659</v>
      </c>
      <c r="C46" s="298">
        <f>'1.1.melléklet'!C46-'1.3.melléklet'!C46-'1.4.melléklet'!C46</f>
        <v>0</v>
      </c>
      <c r="D46" s="446"/>
      <c r="E46" s="446"/>
    </row>
    <row r="47" spans="1:5" s="401" customFormat="1" ht="12" customHeight="1">
      <c r="A47" s="14" t="s">
        <v>453</v>
      </c>
      <c r="B47" s="403" t="s">
        <v>660</v>
      </c>
      <c r="C47" s="298">
        <f>'1.1.melléklet'!C47-'1.3.melléklet'!C47-'1.4.melléklet'!C47</f>
        <v>0</v>
      </c>
      <c r="D47" s="300"/>
      <c r="E47" s="300"/>
    </row>
    <row r="48" spans="1:5" s="401" customFormat="1" ht="12" customHeight="1">
      <c r="A48" s="14" t="s">
        <v>656</v>
      </c>
      <c r="B48" s="403" t="s">
        <v>661</v>
      </c>
      <c r="C48" s="298">
        <f>'1.1.melléklet'!C48-'1.3.melléklet'!C48-'1.4.melléklet'!C48</f>
        <v>0</v>
      </c>
      <c r="D48" s="300"/>
      <c r="E48" s="300"/>
    </row>
    <row r="49" spans="1:5" s="401" customFormat="1" ht="12" customHeight="1">
      <c r="A49" s="14" t="s">
        <v>657</v>
      </c>
      <c r="B49" s="403" t="s">
        <v>662</v>
      </c>
      <c r="C49" s="298">
        <f>'1.1.melléklet'!C49-'1.3.melléklet'!C49-'1.4.melléklet'!C49</f>
        <v>0</v>
      </c>
      <c r="D49" s="300"/>
      <c r="E49" s="300"/>
    </row>
    <row r="50" spans="1:5" s="401" customFormat="1" ht="12" customHeight="1" thickBot="1">
      <c r="A50" s="16" t="s">
        <v>658</v>
      </c>
      <c r="B50" s="404" t="s">
        <v>663</v>
      </c>
      <c r="C50" s="723">
        <f>'1.1.melléklet'!C50-'1.3.melléklet'!C50-'1.4.melléklet'!C50</f>
        <v>0</v>
      </c>
      <c r="D50" s="300"/>
      <c r="E50" s="300"/>
    </row>
    <row r="51" spans="1:5" s="401" customFormat="1" ht="12" customHeight="1" thickBot="1">
      <c r="A51" s="20" t="s">
        <v>533</v>
      </c>
      <c r="B51" s="21" t="s">
        <v>664</v>
      </c>
      <c r="C51" s="724">
        <f>'1.1.melléklet'!C51-'1.3.melléklet'!C51-'1.4.melléklet'!C51</f>
        <v>0</v>
      </c>
      <c r="D51" s="295">
        <f>SUM(D52:D54)</f>
        <v>150000</v>
      </c>
      <c r="E51" s="295">
        <f>SUM(E52:E54)</f>
        <v>150000</v>
      </c>
    </row>
    <row r="52" spans="1:5" s="401" customFormat="1" ht="12" customHeight="1">
      <c r="A52" s="15" t="s">
        <v>454</v>
      </c>
      <c r="B52" s="402" t="s">
        <v>665</v>
      </c>
      <c r="C52" s="298">
        <f>'1.1.melléklet'!C52-'1.3.melléklet'!C52-'1.4.melléklet'!C52</f>
        <v>0</v>
      </c>
      <c r="D52" s="298"/>
      <c r="E52" s="298"/>
    </row>
    <row r="53" spans="1:5" s="401" customFormat="1" ht="12" customHeight="1">
      <c r="A53" s="14" t="s">
        <v>455</v>
      </c>
      <c r="B53" s="403" t="s">
        <v>230</v>
      </c>
      <c r="C53" s="298">
        <f>'1.1.melléklet'!C53-'1.3.melléklet'!C53-'1.4.melléklet'!C53</f>
        <v>0</v>
      </c>
      <c r="D53" s="297"/>
      <c r="E53" s="297"/>
    </row>
    <row r="54" spans="1:5" s="401" customFormat="1" ht="12" customHeight="1">
      <c r="A54" s="14" t="s">
        <v>668</v>
      </c>
      <c r="B54" s="403" t="s">
        <v>300</v>
      </c>
      <c r="C54" s="298">
        <f>'1.1.melléklet'!C54-'1.3.melléklet'!C54-'1.4.melléklet'!C54</f>
        <v>0</v>
      </c>
      <c r="D54" s="297">
        <v>150000</v>
      </c>
      <c r="E54" s="297">
        <v>150000</v>
      </c>
    </row>
    <row r="55" spans="1:5" s="401" customFormat="1" ht="12" customHeight="1" thickBot="1">
      <c r="A55" s="16" t="s">
        <v>669</v>
      </c>
      <c r="B55" s="404" t="s">
        <v>667</v>
      </c>
      <c r="C55" s="723">
        <f>'1.1.melléklet'!C55-'1.3.melléklet'!C55-'1.4.melléklet'!C55</f>
        <v>0</v>
      </c>
      <c r="D55" s="299"/>
      <c r="E55" s="299"/>
    </row>
    <row r="56" spans="1:5" s="401" customFormat="1" ht="12" customHeight="1" thickBot="1">
      <c r="A56" s="20" t="s">
        <v>380</v>
      </c>
      <c r="B56" s="290" t="s">
        <v>670</v>
      </c>
      <c r="C56" s="724">
        <f>'1.1.melléklet'!C56-'1.3.melléklet'!C56-'1.4.melléklet'!C56</f>
        <v>0</v>
      </c>
      <c r="D56" s="295">
        <f>SUM(D57:D59)</f>
        <v>8650469</v>
      </c>
      <c r="E56" s="295">
        <f>SUM(E57:E59)</f>
        <v>8650469</v>
      </c>
    </row>
    <row r="57" spans="1:5" s="401" customFormat="1" ht="12" customHeight="1">
      <c r="A57" s="15" t="s">
        <v>534</v>
      </c>
      <c r="B57" s="402" t="s">
        <v>672</v>
      </c>
      <c r="C57" s="298">
        <f>'1.1.melléklet'!C57-'1.3.melléklet'!C57-'1.4.melléklet'!C57</f>
        <v>0</v>
      </c>
      <c r="D57" s="300"/>
      <c r="E57" s="300"/>
    </row>
    <row r="58" spans="1:5" s="401" customFormat="1" ht="12" customHeight="1">
      <c r="A58" s="14" t="s">
        <v>535</v>
      </c>
      <c r="B58" s="403" t="s">
        <v>152</v>
      </c>
      <c r="C58" s="298">
        <f>'1.1.melléklet'!C58-'1.3.melléklet'!C58-'1.4.melléklet'!C58</f>
        <v>0</v>
      </c>
      <c r="D58" s="300"/>
      <c r="E58" s="300"/>
    </row>
    <row r="59" spans="1:5" s="401" customFormat="1" ht="12" customHeight="1">
      <c r="A59" s="14" t="s">
        <v>587</v>
      </c>
      <c r="B59" s="403" t="s">
        <v>244</v>
      </c>
      <c r="C59" s="298"/>
      <c r="D59" s="300">
        <v>8650469</v>
      </c>
      <c r="E59" s="300">
        <v>8650469</v>
      </c>
    </row>
    <row r="60" spans="1:5" s="401" customFormat="1" ht="12" customHeight="1" thickBot="1">
      <c r="A60" s="16" t="s">
        <v>671</v>
      </c>
      <c r="B60" s="404" t="s">
        <v>674</v>
      </c>
      <c r="C60" s="723"/>
      <c r="D60" s="300"/>
      <c r="E60" s="300"/>
    </row>
    <row r="61" spans="1:5" s="401" customFormat="1" ht="12" customHeight="1" thickBot="1">
      <c r="A61" s="20" t="s">
        <v>381</v>
      </c>
      <c r="B61" s="21" t="s">
        <v>675</v>
      </c>
      <c r="C61" s="724">
        <f>C56+C51+C45+C34+C26+C19+C12+C5</f>
        <v>826879455</v>
      </c>
      <c r="D61" s="301">
        <f>D56+D51+D45+D34+D26+D19+D12+D5</f>
        <v>899403311</v>
      </c>
      <c r="E61" s="301">
        <f>E56+E51+E45+E34+E26+E19+E12+E5</f>
        <v>945518363</v>
      </c>
    </row>
    <row r="62" spans="1:5" s="401" customFormat="1" ht="12" customHeight="1" thickBot="1">
      <c r="A62" s="405" t="s">
        <v>676</v>
      </c>
      <c r="B62" s="290" t="s">
        <v>677</v>
      </c>
      <c r="C62" s="724"/>
      <c r="D62" s="295">
        <f>SUM(D63:D65)</f>
        <v>0</v>
      </c>
      <c r="E62" s="295">
        <f>SUM(E63:E65)</f>
        <v>0</v>
      </c>
    </row>
    <row r="63" spans="1:5" s="401" customFormat="1" ht="12" customHeight="1">
      <c r="A63" s="15" t="s">
        <v>12</v>
      </c>
      <c r="B63" s="402" t="s">
        <v>678</v>
      </c>
      <c r="C63" s="298">
        <f>'1.1.melléklet'!C63-'1.3.melléklet'!C63-'1.4.melléklet'!C63</f>
        <v>0</v>
      </c>
      <c r="D63" s="300"/>
      <c r="E63" s="300"/>
    </row>
    <row r="64" spans="1:5" s="401" customFormat="1" ht="12" customHeight="1">
      <c r="A64" s="14" t="s">
        <v>21</v>
      </c>
      <c r="B64" s="403" t="s">
        <v>679</v>
      </c>
      <c r="C64" s="298">
        <f>'1.1.melléklet'!C64-'1.3.melléklet'!C64-'1.4.melléklet'!C64</f>
        <v>0</v>
      </c>
      <c r="D64" s="300"/>
      <c r="E64" s="300"/>
    </row>
    <row r="65" spans="1:5" s="401" customFormat="1" ht="12" customHeight="1" thickBot="1">
      <c r="A65" s="16" t="s">
        <v>22</v>
      </c>
      <c r="B65" s="406" t="s">
        <v>680</v>
      </c>
      <c r="C65" s="723">
        <f>'1.1.melléklet'!C65-'1.3.melléklet'!C65-'1.4.melléklet'!C65</f>
        <v>0</v>
      </c>
      <c r="D65" s="300"/>
      <c r="E65" s="300"/>
    </row>
    <row r="66" spans="1:5" s="401" customFormat="1" ht="12" customHeight="1" thickBot="1">
      <c r="A66" s="405" t="s">
        <v>681</v>
      </c>
      <c r="B66" s="290" t="s">
        <v>682</v>
      </c>
      <c r="C66" s="724">
        <f>C67:D67</f>
        <v>0</v>
      </c>
      <c r="D66" s="295">
        <f>SUM(D67:D70)</f>
        <v>0</v>
      </c>
      <c r="E66" s="295">
        <f>SUM(E67:E70)</f>
        <v>0</v>
      </c>
    </row>
    <row r="67" spans="1:5" s="401" customFormat="1" ht="12" customHeight="1">
      <c r="A67" s="15" t="s">
        <v>502</v>
      </c>
      <c r="B67" s="402" t="s">
        <v>683</v>
      </c>
      <c r="C67" s="298">
        <f>'1.1.melléklet'!C67-'1.3.melléklet'!C67-'1.4.melléklet'!C67</f>
        <v>0</v>
      </c>
      <c r="D67" s="300"/>
      <c r="E67" s="300"/>
    </row>
    <row r="68" spans="1:5" s="401" customFormat="1" ht="12" customHeight="1">
      <c r="A68" s="14" t="s">
        <v>503</v>
      </c>
      <c r="B68" s="403" t="s">
        <v>684</v>
      </c>
      <c r="C68" s="298"/>
      <c r="D68" s="300"/>
      <c r="E68" s="300"/>
    </row>
    <row r="69" spans="1:5" s="401" customFormat="1" ht="12" customHeight="1">
      <c r="A69" s="14" t="s">
        <v>13</v>
      </c>
      <c r="B69" s="403" t="s">
        <v>685</v>
      </c>
      <c r="C69" s="298">
        <f>'1.1.melléklet'!C69-'1.3.melléklet'!C69-'1.4.melléklet'!C69</f>
        <v>0</v>
      </c>
      <c r="D69" s="300"/>
      <c r="E69" s="300"/>
    </row>
    <row r="70" spans="1:5" s="401" customFormat="1" ht="12" customHeight="1" thickBot="1">
      <c r="A70" s="16" t="s">
        <v>14</v>
      </c>
      <c r="B70" s="404" t="s">
        <v>686</v>
      </c>
      <c r="C70" s="723">
        <f>'1.1.melléklet'!C70-'1.3.melléklet'!C70-'1.4.melléklet'!C70</f>
        <v>0</v>
      </c>
      <c r="D70" s="300"/>
      <c r="E70" s="300"/>
    </row>
    <row r="71" spans="1:5" s="401" customFormat="1" ht="12" customHeight="1" thickBot="1">
      <c r="A71" s="405" t="s">
        <v>687</v>
      </c>
      <c r="B71" s="290" t="s">
        <v>688</v>
      </c>
      <c r="C71" s="724">
        <f>C72</f>
        <v>514519000</v>
      </c>
      <c r="D71" s="295">
        <f>D72</f>
        <v>612710029</v>
      </c>
      <c r="E71" s="295">
        <f>E72</f>
        <v>612784339</v>
      </c>
    </row>
    <row r="72" spans="1:5" s="401" customFormat="1" ht="12" customHeight="1">
      <c r="A72" s="15" t="s">
        <v>15</v>
      </c>
      <c r="B72" s="402" t="s">
        <v>689</v>
      </c>
      <c r="C72" s="298">
        <f>'1.1.melléklet'!C72-'1.3.melléklet'!C72-'1.4.melléklet'!C72</f>
        <v>514519000</v>
      </c>
      <c r="D72" s="300">
        <v>612710029</v>
      </c>
      <c r="E72" s="300">
        <v>612784339</v>
      </c>
    </row>
    <row r="73" spans="1:5" s="401" customFormat="1" ht="12" customHeight="1" thickBot="1">
      <c r="A73" s="16" t="s">
        <v>16</v>
      </c>
      <c r="B73" s="404" t="s">
        <v>690</v>
      </c>
      <c r="C73" s="723"/>
      <c r="D73" s="300"/>
      <c r="E73" s="300"/>
    </row>
    <row r="74" spans="1:5" s="401" customFormat="1" ht="12" customHeight="1" thickBot="1">
      <c r="A74" s="405" t="s">
        <v>691</v>
      </c>
      <c r="B74" s="290" t="s">
        <v>692</v>
      </c>
      <c r="C74" s="724">
        <f>'1.1.melléklet'!C74-'1.3.melléklet'!C74-'1.4.melléklet'!C74</f>
        <v>0</v>
      </c>
      <c r="D74" s="295">
        <f>SUM(D75:D77)</f>
        <v>0</v>
      </c>
      <c r="E74" s="295">
        <f>SUM(E75:E77)</f>
        <v>0</v>
      </c>
    </row>
    <row r="75" spans="1:5" s="401" customFormat="1" ht="12" customHeight="1">
      <c r="A75" s="15" t="s">
        <v>17</v>
      </c>
      <c r="B75" s="402" t="s">
        <v>693</v>
      </c>
      <c r="C75" s="298">
        <f>'1.1.melléklet'!C75-'1.3.melléklet'!C75-'1.4.melléklet'!C75</f>
        <v>0</v>
      </c>
      <c r="D75" s="300"/>
      <c r="E75" s="300"/>
    </row>
    <row r="76" spans="1:5" s="401" customFormat="1" ht="12" customHeight="1">
      <c r="A76" s="14" t="s">
        <v>18</v>
      </c>
      <c r="B76" s="403" t="s">
        <v>694</v>
      </c>
      <c r="C76" s="298">
        <f>'1.1.melléklet'!C76-'1.3.melléklet'!C76-'1.4.melléklet'!C76</f>
        <v>0</v>
      </c>
      <c r="D76" s="300"/>
      <c r="E76" s="300"/>
    </row>
    <row r="77" spans="1:5" s="401" customFormat="1" ht="12" customHeight="1" thickBot="1">
      <c r="A77" s="16" t="s">
        <v>19</v>
      </c>
      <c r="B77" s="404" t="s">
        <v>695</v>
      </c>
      <c r="C77" s="723">
        <f>'1.1.melléklet'!C77-'1.3.melléklet'!C77-'1.4.melléklet'!C77</f>
        <v>0</v>
      </c>
      <c r="D77" s="300"/>
      <c r="E77" s="300"/>
    </row>
    <row r="78" spans="1:5" s="401" customFormat="1" ht="12" customHeight="1" thickBot="1">
      <c r="A78" s="405" t="s">
        <v>696</v>
      </c>
      <c r="B78" s="290" t="s">
        <v>20</v>
      </c>
      <c r="C78" s="724">
        <f>'1.1.melléklet'!C78-'1.3.melléklet'!C78-'1.4.melléklet'!C78</f>
        <v>0</v>
      </c>
      <c r="D78" s="295">
        <f>SUM(D79:D82)</f>
        <v>0</v>
      </c>
      <c r="E78" s="295">
        <f>SUM(E79:E82)</f>
        <v>0</v>
      </c>
    </row>
    <row r="79" spans="1:5" s="401" customFormat="1" ht="12" customHeight="1">
      <c r="A79" s="407" t="s">
        <v>697</v>
      </c>
      <c r="B79" s="402" t="s">
        <v>0</v>
      </c>
      <c r="C79" s="298">
        <f>'1.1.melléklet'!C79-'1.3.melléklet'!C79-'1.4.melléklet'!C79</f>
        <v>0</v>
      </c>
      <c r="D79" s="300"/>
      <c r="E79" s="300"/>
    </row>
    <row r="80" spans="1:5" s="401" customFormat="1" ht="12" customHeight="1">
      <c r="A80" s="408" t="s">
        <v>1</v>
      </c>
      <c r="B80" s="403" t="s">
        <v>2</v>
      </c>
      <c r="C80" s="298">
        <f>'1.1.melléklet'!C80-'1.3.melléklet'!C80-'1.4.melléklet'!C80</f>
        <v>0</v>
      </c>
      <c r="D80" s="300"/>
      <c r="E80" s="300"/>
    </row>
    <row r="81" spans="1:5" s="401" customFormat="1" ht="12" customHeight="1">
      <c r="A81" s="408" t="s">
        <v>3</v>
      </c>
      <c r="B81" s="403" t="s">
        <v>4</v>
      </c>
      <c r="C81" s="298">
        <f>'1.1.melléklet'!C81-'1.3.melléklet'!C81-'1.4.melléklet'!C81</f>
        <v>0</v>
      </c>
      <c r="D81" s="300"/>
      <c r="E81" s="300"/>
    </row>
    <row r="82" spans="1:5" s="401" customFormat="1" ht="12" customHeight="1" thickBot="1">
      <c r="A82" s="409" t="s">
        <v>5</v>
      </c>
      <c r="B82" s="404" t="s">
        <v>6</v>
      </c>
      <c r="C82" s="723">
        <f>'1.1.melléklet'!C82-'1.3.melléklet'!C82-'1.4.melléklet'!C82</f>
        <v>0</v>
      </c>
      <c r="D82" s="300"/>
      <c r="E82" s="300"/>
    </row>
    <row r="83" spans="1:5" s="401" customFormat="1" ht="13.5" customHeight="1" thickBot="1">
      <c r="A83" s="405" t="s">
        <v>7</v>
      </c>
      <c r="B83" s="290" t="s">
        <v>8</v>
      </c>
      <c r="C83" s="724">
        <f>'1.1.melléklet'!C83-'1.3.melléklet'!C83-'1.4.melléklet'!C83</f>
        <v>0</v>
      </c>
      <c r="D83" s="447"/>
      <c r="E83" s="447"/>
    </row>
    <row r="84" spans="1:5" s="401" customFormat="1" ht="15.75" customHeight="1" thickBot="1">
      <c r="A84" s="405" t="s">
        <v>9</v>
      </c>
      <c r="B84" s="410" t="s">
        <v>10</v>
      </c>
      <c r="C84" s="724">
        <f>C83+C78+C74+C71+C66+C62</f>
        <v>514519000</v>
      </c>
      <c r="D84" s="301">
        <f>+D62+D66+D71+D74+D78+D83</f>
        <v>612710029</v>
      </c>
      <c r="E84" s="301">
        <f>+E62+E66+E71+E74+E78+E83</f>
        <v>612784339</v>
      </c>
    </row>
    <row r="85" spans="1:5" s="401" customFormat="1" ht="16.5" customHeight="1" thickBot="1">
      <c r="A85" s="411" t="s">
        <v>23</v>
      </c>
      <c r="B85" s="412" t="s">
        <v>11</v>
      </c>
      <c r="C85" s="835">
        <f>C84+C61</f>
        <v>1341398455</v>
      </c>
      <c r="D85" s="301">
        <f>+D61+D84</f>
        <v>1512113340</v>
      </c>
      <c r="E85" s="301">
        <f>+E61+E84</f>
        <v>1558302702</v>
      </c>
    </row>
    <row r="86" spans="1:5" s="401" customFormat="1" ht="83.25" customHeight="1">
      <c r="A86" s="5"/>
      <c r="B86" s="6"/>
      <c r="C86" s="302"/>
      <c r="D86" s="302"/>
      <c r="E86" s="302"/>
    </row>
    <row r="87" spans="1:5" ht="16.5" customHeight="1">
      <c r="A87" s="930" t="s">
        <v>401</v>
      </c>
      <c r="B87" s="930"/>
      <c r="C87" s="930"/>
      <c r="D87" s="399"/>
      <c r="E87" s="399"/>
    </row>
    <row r="88" spans="1:5" s="413" customFormat="1" ht="16.5" customHeight="1" thickBot="1">
      <c r="A88" s="931" t="s">
        <v>506</v>
      </c>
      <c r="B88" s="931"/>
      <c r="C88" s="136"/>
      <c r="D88" s="136"/>
      <c r="E88" s="136"/>
    </row>
    <row r="89" spans="1:5" ht="37.5" customHeight="1" thickBot="1">
      <c r="A89" s="23" t="s">
        <v>426</v>
      </c>
      <c r="B89" s="24" t="s">
        <v>402</v>
      </c>
      <c r="C89" s="38" t="s">
        <v>699</v>
      </c>
      <c r="D89" s="38" t="s">
        <v>773</v>
      </c>
      <c r="E89" s="38" t="s">
        <v>781</v>
      </c>
    </row>
    <row r="90" spans="1:5" s="400" customFormat="1" ht="12" customHeight="1" thickBot="1">
      <c r="A90" s="31">
        <v>1</v>
      </c>
      <c r="B90" s="32">
        <v>2</v>
      </c>
      <c r="C90" s="33">
        <v>3</v>
      </c>
      <c r="D90" s="33">
        <v>4</v>
      </c>
      <c r="E90" s="33">
        <v>5</v>
      </c>
    </row>
    <row r="91" spans="1:5" ht="12" customHeight="1" thickBot="1">
      <c r="A91" s="22" t="s">
        <v>373</v>
      </c>
      <c r="B91" s="30" t="s">
        <v>26</v>
      </c>
      <c r="C91" s="294">
        <f>C92+C93+C94+C95+C96</f>
        <v>617179548</v>
      </c>
      <c r="D91" s="294">
        <f>SUM(D92:D96)</f>
        <v>624683658</v>
      </c>
      <c r="E91" s="294">
        <f>SUM(E92:E96)</f>
        <v>643629879</v>
      </c>
    </row>
    <row r="92" spans="1:5" ht="12" customHeight="1">
      <c r="A92" s="17" t="s">
        <v>456</v>
      </c>
      <c r="B92" s="10" t="s">
        <v>403</v>
      </c>
      <c r="C92" s="296">
        <v>172621956</v>
      </c>
      <c r="D92" s="296">
        <v>175506488</v>
      </c>
      <c r="E92" s="296">
        <v>191043957</v>
      </c>
    </row>
    <row r="93" spans="1:5" ht="12" customHeight="1">
      <c r="A93" s="14" t="s">
        <v>457</v>
      </c>
      <c r="B93" s="8" t="s">
        <v>536</v>
      </c>
      <c r="C93" s="297">
        <v>31357157</v>
      </c>
      <c r="D93" s="297">
        <v>32987951</v>
      </c>
      <c r="E93" s="297">
        <v>35505830</v>
      </c>
    </row>
    <row r="94" spans="1:5" ht="12" customHeight="1">
      <c r="A94" s="14" t="s">
        <v>458</v>
      </c>
      <c r="B94" s="8" t="s">
        <v>493</v>
      </c>
      <c r="C94" s="299">
        <v>251075667</v>
      </c>
      <c r="D94" s="299">
        <v>251369596</v>
      </c>
      <c r="E94" s="299">
        <v>247720524</v>
      </c>
    </row>
    <row r="95" spans="1:5" ht="12" customHeight="1">
      <c r="A95" s="14" t="s">
        <v>459</v>
      </c>
      <c r="B95" s="11" t="s">
        <v>537</v>
      </c>
      <c r="C95" s="299">
        <v>3500000</v>
      </c>
      <c r="D95" s="299">
        <v>3500000</v>
      </c>
      <c r="E95" s="299">
        <v>3500000</v>
      </c>
    </row>
    <row r="96" spans="1:5" ht="12" customHeight="1">
      <c r="A96" s="14" t="s">
        <v>470</v>
      </c>
      <c r="B96" s="19" t="s">
        <v>538</v>
      </c>
      <c r="C96" s="299">
        <f>C101+C106+C102</f>
        <v>158624768</v>
      </c>
      <c r="D96" s="299">
        <f>D101+D97+D102+D106</f>
        <v>161319623</v>
      </c>
      <c r="E96" s="299">
        <v>165859568</v>
      </c>
    </row>
    <row r="97" spans="1:5" ht="12" customHeight="1">
      <c r="A97" s="14" t="s">
        <v>460</v>
      </c>
      <c r="B97" s="8" t="s">
        <v>27</v>
      </c>
      <c r="C97" s="299"/>
      <c r="D97" s="299"/>
      <c r="E97" s="299"/>
    </row>
    <row r="98" spans="1:5" ht="12" customHeight="1">
      <c r="A98" s="14" t="s">
        <v>461</v>
      </c>
      <c r="B98" s="138" t="s">
        <v>28</v>
      </c>
      <c r="C98" s="299"/>
      <c r="D98" s="299"/>
      <c r="E98" s="299"/>
    </row>
    <row r="99" spans="1:5" ht="12" customHeight="1">
      <c r="A99" s="14" t="s">
        <v>471</v>
      </c>
      <c r="B99" s="139" t="s">
        <v>29</v>
      </c>
      <c r="C99" s="299"/>
      <c r="D99" s="299"/>
      <c r="E99" s="299"/>
    </row>
    <row r="100" spans="1:5" ht="12" customHeight="1">
      <c r="A100" s="14" t="s">
        <v>472</v>
      </c>
      <c r="B100" s="139" t="s">
        <v>30</v>
      </c>
      <c r="C100" s="299"/>
      <c r="D100" s="299"/>
      <c r="E100" s="299"/>
    </row>
    <row r="101" spans="1:5" ht="12" customHeight="1">
      <c r="A101" s="14" t="s">
        <v>473</v>
      </c>
      <c r="B101" s="138" t="s">
        <v>31</v>
      </c>
      <c r="C101" s="299">
        <f>'1.1.melléklet'!C101</f>
        <v>155874768</v>
      </c>
      <c r="D101" s="299">
        <v>158569623</v>
      </c>
      <c r="E101" s="299">
        <v>163109568</v>
      </c>
    </row>
    <row r="102" spans="1:5" ht="12" customHeight="1">
      <c r="A102" s="14" t="s">
        <v>474</v>
      </c>
      <c r="B102" s="138" t="s">
        <v>32</v>
      </c>
      <c r="C102" s="299">
        <v>1000000</v>
      </c>
      <c r="D102" s="299">
        <v>1000000</v>
      </c>
      <c r="E102" s="299">
        <v>1000000</v>
      </c>
    </row>
    <row r="103" spans="1:5" ht="12" customHeight="1">
      <c r="A103" s="14" t="s">
        <v>476</v>
      </c>
      <c r="B103" s="139" t="s">
        <v>33</v>
      </c>
      <c r="C103" s="299"/>
      <c r="D103" s="299"/>
      <c r="E103" s="299"/>
    </row>
    <row r="104" spans="1:5" ht="12" customHeight="1">
      <c r="A104" s="13" t="s">
        <v>539</v>
      </c>
      <c r="B104" s="140" t="s">
        <v>34</v>
      </c>
      <c r="C104" s="299"/>
      <c r="D104" s="299"/>
      <c r="E104" s="299"/>
    </row>
    <row r="105" spans="1:5" ht="12" customHeight="1">
      <c r="A105" s="14" t="s">
        <v>24</v>
      </c>
      <c r="B105" s="140" t="s">
        <v>35</v>
      </c>
      <c r="C105" s="299"/>
      <c r="D105" s="299"/>
      <c r="E105" s="299"/>
    </row>
    <row r="106" spans="1:5" ht="12" customHeight="1" thickBot="1">
      <c r="A106" s="18" t="s">
        <v>25</v>
      </c>
      <c r="B106" s="141" t="s">
        <v>36</v>
      </c>
      <c r="C106" s="303">
        <v>1750000</v>
      </c>
      <c r="D106" s="303">
        <v>1750000</v>
      </c>
      <c r="E106" s="303">
        <v>1750000</v>
      </c>
    </row>
    <row r="107" spans="1:5" ht="12" customHeight="1" thickBot="1">
      <c r="A107" s="20" t="s">
        <v>374</v>
      </c>
      <c r="B107" s="29" t="s">
        <v>37</v>
      </c>
      <c r="C107" s="295">
        <f>+C108+C110+C112+C120+C114</f>
        <v>316201258</v>
      </c>
      <c r="D107" s="295">
        <f>D108+D110+D120+D114</f>
        <v>403495732</v>
      </c>
      <c r="E107" s="295">
        <f>E108+E110+E120+E114</f>
        <v>458089097</v>
      </c>
    </row>
    <row r="108" spans="1:5" ht="12" customHeight="1">
      <c r="A108" s="15" t="s">
        <v>462</v>
      </c>
      <c r="B108" s="8" t="s">
        <v>585</v>
      </c>
      <c r="C108" s="298">
        <f>'1.1.melléklet'!C108</f>
        <v>283801258</v>
      </c>
      <c r="D108" s="299">
        <v>363095732</v>
      </c>
      <c r="E108" s="299">
        <v>403095732</v>
      </c>
    </row>
    <row r="109" spans="1:5" ht="12" customHeight="1">
      <c r="A109" s="15" t="s">
        <v>463</v>
      </c>
      <c r="B109" s="12" t="s">
        <v>41</v>
      </c>
      <c r="C109" s="298"/>
      <c r="D109" s="299"/>
      <c r="E109" s="299"/>
    </row>
    <row r="110" spans="1:5" ht="12" customHeight="1">
      <c r="A110" s="15" t="s">
        <v>464</v>
      </c>
      <c r="B110" s="12" t="s">
        <v>540</v>
      </c>
      <c r="C110" s="297">
        <v>30000000</v>
      </c>
      <c r="D110" s="299">
        <v>38000000</v>
      </c>
      <c r="E110" s="299">
        <v>52593365</v>
      </c>
    </row>
    <row r="111" spans="1:5" ht="12" customHeight="1">
      <c r="A111" s="15" t="s">
        <v>465</v>
      </c>
      <c r="B111" s="12" t="s">
        <v>42</v>
      </c>
      <c r="C111" s="268"/>
      <c r="D111" s="299"/>
      <c r="E111" s="299"/>
    </row>
    <row r="112" spans="1:5" ht="12" customHeight="1">
      <c r="A112" s="15" t="s">
        <v>466</v>
      </c>
      <c r="B112" s="292" t="s">
        <v>588</v>
      </c>
      <c r="C112" s="268"/>
      <c r="D112" s="299"/>
      <c r="E112" s="299"/>
    </row>
    <row r="113" spans="1:5" ht="12" customHeight="1">
      <c r="A113" s="15" t="s">
        <v>475</v>
      </c>
      <c r="B113" s="291" t="s">
        <v>153</v>
      </c>
      <c r="C113" s="268"/>
      <c r="D113" s="843"/>
      <c r="E113" s="843"/>
    </row>
    <row r="114" spans="1:5" ht="12" customHeight="1">
      <c r="A114" s="15" t="s">
        <v>477</v>
      </c>
      <c r="B114" s="139" t="s">
        <v>30</v>
      </c>
      <c r="C114" s="268">
        <v>2400000</v>
      </c>
      <c r="D114" s="843">
        <v>2400000</v>
      </c>
      <c r="E114" s="843">
        <v>2400000</v>
      </c>
    </row>
    <row r="115" spans="1:5" ht="15.75">
      <c r="A115" s="15" t="s">
        <v>541</v>
      </c>
      <c r="B115" s="139" t="s">
        <v>277</v>
      </c>
      <c r="C115" s="268"/>
      <c r="D115" s="843"/>
      <c r="E115" s="843"/>
    </row>
    <row r="116" spans="1:5" ht="12" customHeight="1">
      <c r="A116" s="15" t="s">
        <v>542</v>
      </c>
      <c r="B116" s="139" t="s">
        <v>276</v>
      </c>
      <c r="C116" s="268"/>
      <c r="D116" s="268"/>
      <c r="E116" s="268"/>
    </row>
    <row r="117" spans="1:5" ht="12" customHeight="1">
      <c r="A117" s="15" t="s">
        <v>543</v>
      </c>
      <c r="B117" s="139" t="s">
        <v>45</v>
      </c>
      <c r="C117" s="268"/>
      <c r="D117" s="268"/>
      <c r="E117" s="268"/>
    </row>
    <row r="118" spans="1:5" ht="12" customHeight="1">
      <c r="A118" s="15" t="s">
        <v>38</v>
      </c>
      <c r="B118" s="139" t="s">
        <v>33</v>
      </c>
      <c r="C118" s="268"/>
      <c r="D118" s="268"/>
      <c r="E118" s="268"/>
    </row>
    <row r="119" spans="1:5" ht="12" customHeight="1">
      <c r="A119" s="15" t="s">
        <v>39</v>
      </c>
      <c r="B119" s="139" t="s">
        <v>44</v>
      </c>
      <c r="C119" s="268"/>
      <c r="D119" s="268"/>
      <c r="E119" s="268"/>
    </row>
    <row r="120" spans="1:5" ht="16.5" thickBot="1">
      <c r="A120" s="13" t="s">
        <v>40</v>
      </c>
      <c r="B120" s="139" t="s">
        <v>43</v>
      </c>
      <c r="C120" s="269"/>
      <c r="D120" s="269"/>
      <c r="E120" s="269"/>
    </row>
    <row r="121" spans="1:5" ht="12" customHeight="1" thickBot="1">
      <c r="A121" s="20" t="s">
        <v>375</v>
      </c>
      <c r="B121" s="121" t="s">
        <v>48</v>
      </c>
      <c r="C121" s="295">
        <f>+C122+C123</f>
        <v>390427973</v>
      </c>
      <c r="D121" s="295">
        <f>+D122+D123</f>
        <v>461072050</v>
      </c>
      <c r="E121" s="295">
        <f>+E122+E123</f>
        <v>433721826</v>
      </c>
    </row>
    <row r="122" spans="1:5" ht="12" customHeight="1">
      <c r="A122" s="15" t="s">
        <v>445</v>
      </c>
      <c r="B122" s="9" t="s">
        <v>414</v>
      </c>
      <c r="C122" s="298">
        <v>100000000</v>
      </c>
      <c r="D122" s="298">
        <v>7861222</v>
      </c>
      <c r="E122" s="298">
        <v>23935532</v>
      </c>
    </row>
    <row r="123" spans="1:5" ht="12" customHeight="1" thickBot="1">
      <c r="A123" s="16" t="s">
        <v>446</v>
      </c>
      <c r="B123" s="12" t="s">
        <v>415</v>
      </c>
      <c r="C123" s="298">
        <v>290427973</v>
      </c>
      <c r="D123" s="298">
        <v>453210828</v>
      </c>
      <c r="E123" s="298">
        <v>409786294</v>
      </c>
    </row>
    <row r="124" spans="1:5" ht="12" customHeight="1" thickBot="1">
      <c r="A124" s="20" t="s">
        <v>376</v>
      </c>
      <c r="B124" s="121" t="s">
        <v>49</v>
      </c>
      <c r="C124" s="295">
        <f>+C91+C107+C121</f>
        <v>1323808779</v>
      </c>
      <c r="D124" s="295">
        <f>+D91+D107+D121</f>
        <v>1489251440</v>
      </c>
      <c r="E124" s="295">
        <f>+E91+E107+E121</f>
        <v>1535440802</v>
      </c>
    </row>
    <row r="125" spans="1:5" ht="12" customHeight="1" thickBot="1">
      <c r="A125" s="20" t="s">
        <v>377</v>
      </c>
      <c r="B125" s="121" t="s">
        <v>50</v>
      </c>
      <c r="C125" s="295">
        <f>+C126+C127+C128</f>
        <v>0</v>
      </c>
      <c r="D125" s="295">
        <f>+D126+D127+D128</f>
        <v>0</v>
      </c>
      <c r="E125" s="295">
        <f>+E126+E127+E128</f>
        <v>0</v>
      </c>
    </row>
    <row r="126" spans="1:5" ht="12" customHeight="1">
      <c r="A126" s="15" t="s">
        <v>449</v>
      </c>
      <c r="B126" s="9" t="s">
        <v>51</v>
      </c>
      <c r="C126" s="268"/>
      <c r="D126" s="268"/>
      <c r="E126" s="268"/>
    </row>
    <row r="127" spans="1:5" ht="12" customHeight="1">
      <c r="A127" s="15" t="s">
        <v>450</v>
      </c>
      <c r="B127" s="9" t="s">
        <v>52</v>
      </c>
      <c r="C127" s="268"/>
      <c r="D127" s="268"/>
      <c r="E127" s="268"/>
    </row>
    <row r="128" spans="1:5" ht="12" customHeight="1" thickBot="1">
      <c r="A128" s="13" t="s">
        <v>451</v>
      </c>
      <c r="B128" s="7" t="s">
        <v>53</v>
      </c>
      <c r="C128" s="268"/>
      <c r="D128" s="268"/>
      <c r="E128" s="268"/>
    </row>
    <row r="129" spans="1:5" ht="12" customHeight="1" thickBot="1">
      <c r="A129" s="20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  <c r="E129" s="295">
        <f>+E130+E131+E132+E133</f>
        <v>0</v>
      </c>
    </row>
    <row r="130" spans="1:5" ht="12" customHeight="1">
      <c r="A130" s="15" t="s">
        <v>452</v>
      </c>
      <c r="B130" s="9" t="s">
        <v>54</v>
      </c>
      <c r="C130" s="268"/>
      <c r="D130" s="268"/>
      <c r="E130" s="268"/>
    </row>
    <row r="131" spans="1:5" ht="12" customHeight="1">
      <c r="A131" s="15" t="s">
        <v>453</v>
      </c>
      <c r="B131" s="9" t="s">
        <v>55</v>
      </c>
      <c r="C131" s="268"/>
      <c r="D131" s="268"/>
      <c r="E131" s="268"/>
    </row>
    <row r="132" spans="1:5" ht="12" customHeight="1">
      <c r="A132" s="15" t="s">
        <v>656</v>
      </c>
      <c r="B132" s="9" t="s">
        <v>56</v>
      </c>
      <c r="C132" s="268"/>
      <c r="D132" s="268"/>
      <c r="E132" s="268"/>
    </row>
    <row r="133" spans="1:5" ht="12" customHeight="1" thickBot="1">
      <c r="A133" s="13" t="s">
        <v>657</v>
      </c>
      <c r="B133" s="7" t="s">
        <v>57</v>
      </c>
      <c r="C133" s="268"/>
      <c r="D133" s="268"/>
      <c r="E133" s="268"/>
    </row>
    <row r="134" spans="1:5" ht="12" customHeight="1" thickBot="1">
      <c r="A134" s="20" t="s">
        <v>379</v>
      </c>
      <c r="B134" s="121" t="s">
        <v>58</v>
      </c>
      <c r="C134" s="301">
        <f>+C135+C136+C137+C138</f>
        <v>17589676</v>
      </c>
      <c r="D134" s="301">
        <f>+D135+D136+D137+D138</f>
        <v>22861900</v>
      </c>
      <c r="E134" s="301">
        <f>+E135+E136+E137+E138</f>
        <v>22861900</v>
      </c>
    </row>
    <row r="135" spans="1:5" ht="12" customHeight="1">
      <c r="A135" s="15" t="s">
        <v>454</v>
      </c>
      <c r="B135" s="9" t="s">
        <v>59</v>
      </c>
      <c r="C135" s="268"/>
      <c r="D135" s="268">
        <v>17589676</v>
      </c>
      <c r="E135" s="268">
        <v>17589676</v>
      </c>
    </row>
    <row r="136" spans="1:5" ht="12" customHeight="1">
      <c r="A136" s="15" t="s">
        <v>455</v>
      </c>
      <c r="B136" s="9" t="s">
        <v>779</v>
      </c>
      <c r="C136" s="268">
        <v>17589676</v>
      </c>
      <c r="D136" s="268">
        <v>5272224</v>
      </c>
      <c r="E136" s="268">
        <v>5272224</v>
      </c>
    </row>
    <row r="137" spans="1:5" ht="12" customHeight="1">
      <c r="A137" s="15" t="s">
        <v>668</v>
      </c>
      <c r="B137" s="9" t="s">
        <v>295</v>
      </c>
      <c r="C137" s="268">
        <f>'1.1.melléklet'!C137</f>
        <v>0</v>
      </c>
      <c r="D137" s="268"/>
      <c r="E137" s="268"/>
    </row>
    <row r="138" spans="1:5" ht="12" customHeight="1" thickBot="1">
      <c r="A138" s="13" t="s">
        <v>669</v>
      </c>
      <c r="B138" s="7" t="s">
        <v>61</v>
      </c>
      <c r="C138" s="268"/>
      <c r="D138" s="268"/>
      <c r="E138" s="268"/>
    </row>
    <row r="139" spans="1:5" ht="12" customHeight="1" thickBot="1">
      <c r="A139" s="20" t="s">
        <v>380</v>
      </c>
      <c r="B139" s="121" t="s">
        <v>62</v>
      </c>
      <c r="C139" s="304">
        <f>+C140+C141+C142+C143</f>
        <v>0</v>
      </c>
      <c r="D139" s="304">
        <f>+D140+D141+D142+D143</f>
        <v>0</v>
      </c>
      <c r="E139" s="304">
        <f>+E140+E141+E142+E143</f>
        <v>0</v>
      </c>
    </row>
    <row r="140" spans="1:5" ht="12" customHeight="1">
      <c r="A140" s="15" t="s">
        <v>534</v>
      </c>
      <c r="B140" s="9" t="s">
        <v>63</v>
      </c>
      <c r="C140" s="268"/>
      <c r="D140" s="268"/>
      <c r="E140" s="268"/>
    </row>
    <row r="141" spans="1:5" ht="12" customHeight="1">
      <c r="A141" s="15" t="s">
        <v>535</v>
      </c>
      <c r="B141" s="9" t="s">
        <v>64</v>
      </c>
      <c r="C141" s="268"/>
      <c r="D141" s="268"/>
      <c r="E141" s="268"/>
    </row>
    <row r="142" spans="1:5" ht="12" customHeight="1">
      <c r="A142" s="15" t="s">
        <v>587</v>
      </c>
      <c r="B142" s="9" t="s">
        <v>65</v>
      </c>
      <c r="C142" s="268"/>
      <c r="D142" s="268"/>
      <c r="E142" s="268"/>
    </row>
    <row r="143" spans="1:5" ht="12" customHeight="1" thickBot="1">
      <c r="A143" s="15" t="s">
        <v>671</v>
      </c>
      <c r="B143" s="9" t="s">
        <v>66</v>
      </c>
      <c r="C143" s="268"/>
      <c r="D143" s="268"/>
      <c r="E143" s="268"/>
    </row>
    <row r="144" spans="1:9" ht="15" customHeight="1" thickBot="1">
      <c r="A144" s="20" t="s">
        <v>381</v>
      </c>
      <c r="B144" s="121" t="s">
        <v>67</v>
      </c>
      <c r="C144" s="414">
        <f>+C125+C129+C134+C139</f>
        <v>17589676</v>
      </c>
      <c r="D144" s="414">
        <f>+D125+D129+D134+D139</f>
        <v>22861900</v>
      </c>
      <c r="E144" s="414">
        <f>+E125+E129+E134+E139</f>
        <v>22861900</v>
      </c>
      <c r="F144" s="415"/>
      <c r="G144" s="416"/>
      <c r="H144" s="416"/>
      <c r="I144" s="416"/>
    </row>
    <row r="145" spans="1:5" s="401" customFormat="1" ht="12.75" customHeight="1" thickBot="1">
      <c r="A145" s="293" t="s">
        <v>382</v>
      </c>
      <c r="B145" s="375" t="s">
        <v>68</v>
      </c>
      <c r="C145" s="414">
        <f>+C124+C144</f>
        <v>1341398455</v>
      </c>
      <c r="D145" s="414">
        <f>+D124+D144</f>
        <v>1512113340</v>
      </c>
      <c r="E145" s="414">
        <f>+E124+E144</f>
        <v>1558302702</v>
      </c>
    </row>
    <row r="146" ht="7.5" customHeight="1"/>
    <row r="147" spans="1:5" ht="15.75">
      <c r="A147" s="932" t="s">
        <v>70</v>
      </c>
      <c r="B147" s="932"/>
      <c r="C147" s="932"/>
      <c r="D147" s="399"/>
      <c r="E147" s="399"/>
    </row>
    <row r="148" spans="1:5" ht="15" customHeight="1" thickBot="1">
      <c r="A148" s="929" t="s">
        <v>507</v>
      </c>
      <c r="B148" s="929"/>
      <c r="C148" s="305"/>
      <c r="D148" s="305"/>
      <c r="E148" s="305"/>
    </row>
    <row r="149" spans="1:5" ht="13.5" customHeight="1" thickBot="1">
      <c r="A149" s="20">
        <v>1</v>
      </c>
      <c r="B149" s="29" t="s">
        <v>71</v>
      </c>
      <c r="C149" s="916">
        <f>+C61-C124</f>
        <v>-496929324</v>
      </c>
      <c r="D149" s="916">
        <f>+D61-D124</f>
        <v>-589848129</v>
      </c>
      <c r="E149" s="916">
        <f>+E61-E124</f>
        <v>-589922439</v>
      </c>
    </row>
    <row r="150" spans="1:5" ht="27.75" customHeight="1" thickBot="1">
      <c r="A150" s="20" t="s">
        <v>374</v>
      </c>
      <c r="B150" s="29" t="s">
        <v>72</v>
      </c>
      <c r="C150" s="916">
        <f>+C84-C144</f>
        <v>496929324</v>
      </c>
      <c r="D150" s="916">
        <f>+D84-D144</f>
        <v>589848129</v>
      </c>
      <c r="E150" s="916">
        <f>+E84-E144</f>
        <v>589922439</v>
      </c>
    </row>
    <row r="151" ht="16.5" thickBot="1"/>
    <row r="152" ht="15.75">
      <c r="A152" s="915" t="s">
        <v>796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7" r:id="rId1"/>
  <headerFooter alignWithMargins="0">
    <oddHeader>&amp;C&amp;"Times New Roman CE,Félkövér"&amp;12
Tát Város Önkormányzat
2020. ÉVI KÖLTSÉGVETÉS
KÖTELEZŐ FELADATAINAK MÉRLEGE &amp;R&amp;"Times New Roman CE,Félkövér dőlt"&amp;11 1.2. melléklet az 2/2020. (I.28.)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5"/>
      <c r="B1" s="227"/>
      <c r="C1" s="440" t="s">
        <v>745</v>
      </c>
    </row>
    <row r="2" spans="1:3" ht="24">
      <c r="A2" s="392" t="s">
        <v>557</v>
      </c>
      <c r="B2" s="354" t="s">
        <v>164</v>
      </c>
      <c r="C2" s="369" t="s">
        <v>157</v>
      </c>
    </row>
    <row r="3" spans="1:3" ht="24.75" thickBot="1">
      <c r="A3" s="433" t="s">
        <v>556</v>
      </c>
      <c r="B3" s="355" t="s">
        <v>715</v>
      </c>
      <c r="C3" s="370" t="s">
        <v>417</v>
      </c>
    </row>
    <row r="4" spans="1:3" ht="14.25" thickBot="1">
      <c r="A4" s="229"/>
      <c r="B4" s="229"/>
      <c r="C4" s="230"/>
    </row>
    <row r="5" spans="1:3" ht="13.5" thickBot="1">
      <c r="A5" s="393" t="s">
        <v>558</v>
      </c>
      <c r="B5" s="231" t="s">
        <v>408</v>
      </c>
      <c r="C5" s="232" t="s">
        <v>409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410</v>
      </c>
      <c r="C7" s="235"/>
    </row>
    <row r="8" spans="1:3" ht="13.5" thickBot="1">
      <c r="A8" s="198" t="s">
        <v>373</v>
      </c>
      <c r="B8" s="236" t="s">
        <v>119</v>
      </c>
      <c r="C8" s="314">
        <f>SUM(C9:C18)</f>
        <v>0</v>
      </c>
    </row>
    <row r="9" spans="1:3" ht="12.75">
      <c r="A9" s="434" t="s">
        <v>456</v>
      </c>
      <c r="B9" s="10" t="s">
        <v>645</v>
      </c>
      <c r="C9" s="360"/>
    </row>
    <row r="10" spans="1:3" ht="12.75">
      <c r="A10" s="435" t="s">
        <v>457</v>
      </c>
      <c r="B10" s="8" t="s">
        <v>646</v>
      </c>
      <c r="C10" s="312"/>
    </row>
    <row r="11" spans="1:3" ht="12.75">
      <c r="A11" s="435" t="s">
        <v>458</v>
      </c>
      <c r="B11" s="8" t="s">
        <v>647</v>
      </c>
      <c r="C11" s="312"/>
    </row>
    <row r="12" spans="1:3" ht="12.75">
      <c r="A12" s="435" t="s">
        <v>459</v>
      </c>
      <c r="B12" s="8" t="s">
        <v>648</v>
      </c>
      <c r="C12" s="312"/>
    </row>
    <row r="13" spans="1:3" ht="12.75">
      <c r="A13" s="435" t="s">
        <v>501</v>
      </c>
      <c r="B13" s="8" t="s">
        <v>649</v>
      </c>
      <c r="C13" s="312"/>
    </row>
    <row r="14" spans="1:3" ht="12.75">
      <c r="A14" s="435" t="s">
        <v>460</v>
      </c>
      <c r="B14" s="8" t="s">
        <v>120</v>
      </c>
      <c r="C14" s="312"/>
    </row>
    <row r="15" spans="1:3" ht="12.75">
      <c r="A15" s="435" t="s">
        <v>461</v>
      </c>
      <c r="B15" s="7" t="s">
        <v>121</v>
      </c>
      <c r="C15" s="312"/>
    </row>
    <row r="16" spans="1:3" ht="12.75">
      <c r="A16" s="435" t="s">
        <v>471</v>
      </c>
      <c r="B16" s="8" t="s">
        <v>652</v>
      </c>
      <c r="C16" s="361"/>
    </row>
    <row r="17" spans="1:3" ht="12.75">
      <c r="A17" s="435" t="s">
        <v>472</v>
      </c>
      <c r="B17" s="8" t="s">
        <v>653</v>
      </c>
      <c r="C17" s="312"/>
    </row>
    <row r="18" spans="1:3" ht="13.5" thickBot="1">
      <c r="A18" s="435" t="s">
        <v>473</v>
      </c>
      <c r="B18" s="7" t="s">
        <v>654</v>
      </c>
      <c r="C18" s="313"/>
    </row>
    <row r="19" spans="1:3" ht="13.5" thickBot="1">
      <c r="A19" s="198" t="s">
        <v>374</v>
      </c>
      <c r="B19" s="236" t="s">
        <v>122</v>
      </c>
      <c r="C19" s="314">
        <f>SUM(C20:C22)</f>
        <v>0</v>
      </c>
    </row>
    <row r="20" spans="1:3" ht="12.75">
      <c r="A20" s="435" t="s">
        <v>462</v>
      </c>
      <c r="B20" s="9" t="s">
        <v>620</v>
      </c>
      <c r="C20" s="312"/>
    </row>
    <row r="21" spans="1:3" ht="12.75">
      <c r="A21" s="435" t="s">
        <v>463</v>
      </c>
      <c r="B21" s="8" t="s">
        <v>123</v>
      </c>
      <c r="C21" s="312"/>
    </row>
    <row r="22" spans="1:3" ht="12.75">
      <c r="A22" s="435" t="s">
        <v>464</v>
      </c>
      <c r="B22" s="8" t="s">
        <v>124</v>
      </c>
      <c r="C22" s="312"/>
    </row>
    <row r="23" spans="1:3" ht="13.5" thickBot="1">
      <c r="A23" s="435" t="s">
        <v>465</v>
      </c>
      <c r="B23" s="8" t="s">
        <v>358</v>
      </c>
      <c r="C23" s="312"/>
    </row>
    <row r="24" spans="1:3" ht="13.5" thickBot="1">
      <c r="A24" s="206" t="s">
        <v>375</v>
      </c>
      <c r="B24" s="121" t="s">
        <v>527</v>
      </c>
      <c r="C24" s="340"/>
    </row>
    <row r="25" spans="1:3" ht="13.5" thickBot="1">
      <c r="A25" s="206" t="s">
        <v>376</v>
      </c>
      <c r="B25" s="121" t="s">
        <v>125</v>
      </c>
      <c r="C25" s="314">
        <f>+C26+C27</f>
        <v>0</v>
      </c>
    </row>
    <row r="26" spans="1:3" ht="12.75">
      <c r="A26" s="436" t="s">
        <v>630</v>
      </c>
      <c r="B26" s="437" t="s">
        <v>123</v>
      </c>
      <c r="C26" s="75"/>
    </row>
    <row r="27" spans="1:3" ht="12.75">
      <c r="A27" s="436" t="s">
        <v>633</v>
      </c>
      <c r="B27" s="438" t="s">
        <v>126</v>
      </c>
      <c r="C27" s="315"/>
    </row>
    <row r="28" spans="1:3" ht="13.5" thickBot="1">
      <c r="A28" s="435" t="s">
        <v>634</v>
      </c>
      <c r="B28" s="439" t="s">
        <v>127</v>
      </c>
      <c r="C28" s="82"/>
    </row>
    <row r="29" spans="1:3" ht="13.5" thickBot="1">
      <c r="A29" s="206" t="s">
        <v>377</v>
      </c>
      <c r="B29" s="121" t="s">
        <v>128</v>
      </c>
      <c r="C29" s="314">
        <f>+C30+C31+C32</f>
        <v>0</v>
      </c>
    </row>
    <row r="30" spans="1:3" ht="12.75">
      <c r="A30" s="436" t="s">
        <v>449</v>
      </c>
      <c r="B30" s="437" t="s">
        <v>659</v>
      </c>
      <c r="C30" s="75"/>
    </row>
    <row r="31" spans="1:3" ht="12.75">
      <c r="A31" s="436" t="s">
        <v>450</v>
      </c>
      <c r="B31" s="438" t="s">
        <v>660</v>
      </c>
      <c r="C31" s="315"/>
    </row>
    <row r="32" spans="1:3" ht="13.5" thickBot="1">
      <c r="A32" s="435" t="s">
        <v>451</v>
      </c>
      <c r="B32" s="137" t="s">
        <v>661</v>
      </c>
      <c r="C32" s="82"/>
    </row>
    <row r="33" spans="1:3" ht="13.5" thickBot="1">
      <c r="A33" s="206" t="s">
        <v>378</v>
      </c>
      <c r="B33" s="121" t="s">
        <v>75</v>
      </c>
      <c r="C33" s="340"/>
    </row>
    <row r="34" spans="1:3" ht="13.5" thickBot="1">
      <c r="A34" s="206" t="s">
        <v>379</v>
      </c>
      <c r="B34" s="121" t="s">
        <v>129</v>
      </c>
      <c r="C34" s="362"/>
    </row>
    <row r="35" spans="1:3" ht="13.5" thickBot="1">
      <c r="A35" s="198" t="s">
        <v>380</v>
      </c>
      <c r="B35" s="121" t="s">
        <v>130</v>
      </c>
      <c r="C35" s="363">
        <f>+C8+C19+C24+C25+C29+C33+C34</f>
        <v>0</v>
      </c>
    </row>
    <row r="36" spans="1:3" ht="13.5" thickBot="1">
      <c r="A36" s="237" t="s">
        <v>381</v>
      </c>
      <c r="B36" s="121" t="s">
        <v>131</v>
      </c>
      <c r="C36" s="363">
        <f>+C37+C38+C39</f>
        <v>0</v>
      </c>
    </row>
    <row r="37" spans="1:3" ht="12.75">
      <c r="A37" s="436" t="s">
        <v>132</v>
      </c>
      <c r="B37" s="437" t="s">
        <v>594</v>
      </c>
      <c r="C37" s="75"/>
    </row>
    <row r="38" spans="1:3" ht="12.75">
      <c r="A38" s="436" t="s">
        <v>133</v>
      </c>
      <c r="B38" s="438" t="s">
        <v>359</v>
      </c>
      <c r="C38" s="315"/>
    </row>
    <row r="39" spans="1:3" ht="13.5" thickBot="1">
      <c r="A39" s="435" t="s">
        <v>134</v>
      </c>
      <c r="B39" s="137" t="s">
        <v>135</v>
      </c>
      <c r="C39" s="82"/>
    </row>
    <row r="40" spans="1:3" ht="13.5" thickBot="1">
      <c r="A40" s="237" t="s">
        <v>382</v>
      </c>
      <c r="B40" s="238" t="s">
        <v>136</v>
      </c>
      <c r="C40" s="366">
        <f>+C35+C36</f>
        <v>0</v>
      </c>
    </row>
    <row r="41" spans="1:3" ht="13.5" thickBot="1">
      <c r="A41" s="239"/>
      <c r="B41" s="240"/>
      <c r="C41" s="364"/>
    </row>
    <row r="42" spans="1:3" ht="13.5" thickBot="1">
      <c r="A42" s="243"/>
      <c r="B42" s="244" t="s">
        <v>412</v>
      </c>
      <c r="C42" s="366"/>
    </row>
    <row r="43" spans="1:3" ht="13.5" thickBot="1">
      <c r="A43" s="206" t="s">
        <v>373</v>
      </c>
      <c r="B43" s="121" t="s">
        <v>137</v>
      </c>
      <c r="C43" s="314">
        <f>SUM(C44:C48)</f>
        <v>0</v>
      </c>
    </row>
    <row r="44" spans="1:3" ht="12.75">
      <c r="A44" s="435" t="s">
        <v>456</v>
      </c>
      <c r="B44" s="9" t="s">
        <v>403</v>
      </c>
      <c r="C44" s="75"/>
    </row>
    <row r="45" spans="1:3" ht="12.75">
      <c r="A45" s="435" t="s">
        <v>457</v>
      </c>
      <c r="B45" s="8" t="s">
        <v>536</v>
      </c>
      <c r="C45" s="78"/>
    </row>
    <row r="46" spans="1:3" ht="12.75">
      <c r="A46" s="435" t="s">
        <v>458</v>
      </c>
      <c r="B46" s="8" t="s">
        <v>493</v>
      </c>
      <c r="C46" s="78"/>
    </row>
    <row r="47" spans="1:3" ht="12.75">
      <c r="A47" s="435" t="s">
        <v>459</v>
      </c>
      <c r="B47" s="8" t="s">
        <v>537</v>
      </c>
      <c r="C47" s="78"/>
    </row>
    <row r="48" spans="1:3" ht="13.5" thickBot="1">
      <c r="A48" s="435" t="s">
        <v>501</v>
      </c>
      <c r="B48" s="8" t="s">
        <v>538</v>
      </c>
      <c r="C48" s="78"/>
    </row>
    <row r="49" spans="1:3" ht="13.5" thickBot="1">
      <c r="A49" s="206" t="s">
        <v>374</v>
      </c>
      <c r="B49" s="121" t="s">
        <v>138</v>
      </c>
      <c r="C49" s="314">
        <f>SUM(C50:C52)</f>
        <v>0</v>
      </c>
    </row>
    <row r="50" spans="1:3" ht="12.75">
      <c r="A50" s="435" t="s">
        <v>462</v>
      </c>
      <c r="B50" s="9" t="s">
        <v>585</v>
      </c>
      <c r="C50" s="75"/>
    </row>
    <row r="51" spans="1:3" ht="12.75">
      <c r="A51" s="435" t="s">
        <v>463</v>
      </c>
      <c r="B51" s="8" t="s">
        <v>540</v>
      </c>
      <c r="C51" s="78"/>
    </row>
    <row r="52" spans="1:3" ht="12.75">
      <c r="A52" s="435" t="s">
        <v>464</v>
      </c>
      <c r="B52" s="8" t="s">
        <v>413</v>
      </c>
      <c r="C52" s="78"/>
    </row>
    <row r="53" spans="1:3" ht="13.5" thickBot="1">
      <c r="A53" s="435" t="s">
        <v>465</v>
      </c>
      <c r="B53" s="8" t="s">
        <v>360</v>
      </c>
      <c r="C53" s="78"/>
    </row>
    <row r="54" spans="1:3" ht="13.5" thickBot="1">
      <c r="A54" s="206" t="s">
        <v>375</v>
      </c>
      <c r="B54" s="245" t="s">
        <v>139</v>
      </c>
      <c r="C54" s="367">
        <f>+C43+C49</f>
        <v>0</v>
      </c>
    </row>
    <row r="55" spans="1:3" ht="13.5" thickBot="1">
      <c r="A55" s="246"/>
      <c r="B55" s="247"/>
      <c r="C55" s="368"/>
    </row>
    <row r="56" spans="1:3" ht="13.5" thickBot="1">
      <c r="A56" s="248" t="s">
        <v>559</v>
      </c>
      <c r="B56" s="249"/>
      <c r="C56" s="118"/>
    </row>
    <row r="57" spans="1:3" ht="13.5" thickBot="1">
      <c r="A57" s="248" t="s">
        <v>560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A20" sqref="A19:C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954" t="s">
        <v>361</v>
      </c>
      <c r="B1" s="954"/>
      <c r="C1" s="954"/>
      <c r="D1" s="954"/>
      <c r="E1" s="954"/>
      <c r="F1" s="954"/>
      <c r="G1" s="954"/>
    </row>
    <row r="2" ht="12.75">
      <c r="C2" s="46" t="s">
        <v>701</v>
      </c>
    </row>
    <row r="3" spans="1:7" s="161" customFormat="1" ht="27" customHeight="1">
      <c r="A3" s="159" t="s">
        <v>564</v>
      </c>
      <c r="B3" s="160"/>
      <c r="C3" s="953" t="s">
        <v>565</v>
      </c>
      <c r="D3" s="953"/>
      <c r="E3" s="953"/>
      <c r="F3" s="953"/>
      <c r="G3" s="953"/>
    </row>
    <row r="4" spans="1:7" s="161" customFormat="1" ht="15.75">
      <c r="A4" s="160"/>
      <c r="B4" s="160"/>
      <c r="C4" s="160"/>
      <c r="D4" s="160"/>
      <c r="E4" s="160"/>
      <c r="F4" s="160"/>
      <c r="G4" s="160"/>
    </row>
    <row r="5" spans="1:7" s="161" customFormat="1" ht="24.75" customHeight="1">
      <c r="A5" s="159" t="s">
        <v>566</v>
      </c>
      <c r="B5" s="160"/>
      <c r="C5" s="953" t="s">
        <v>565</v>
      </c>
      <c r="D5" s="953"/>
      <c r="E5" s="953"/>
      <c r="F5" s="953"/>
      <c r="G5" s="160"/>
    </row>
    <row r="6" spans="1:7" s="162" customFormat="1" ht="12.75">
      <c r="A6" s="210"/>
      <c r="B6" s="210"/>
      <c r="C6" s="210"/>
      <c r="D6" s="210"/>
      <c r="E6" s="210"/>
      <c r="F6" s="210"/>
      <c r="G6" s="210"/>
    </row>
    <row r="7" spans="1:7" s="163" customFormat="1" ht="15" customHeight="1">
      <c r="A7" s="267" t="s">
        <v>702</v>
      </c>
      <c r="B7" s="266"/>
      <c r="C7" s="266"/>
      <c r="D7" s="252"/>
      <c r="E7" s="252"/>
      <c r="F7" s="252"/>
      <c r="G7" s="252"/>
    </row>
    <row r="8" spans="1:7" s="163" customFormat="1" ht="15" customHeight="1" thickBot="1">
      <c r="A8" s="267" t="s">
        <v>567</v>
      </c>
      <c r="B8" s="252"/>
      <c r="C8" s="252"/>
      <c r="D8" s="252"/>
      <c r="E8" s="252"/>
      <c r="F8" s="252"/>
      <c r="G8" s="252"/>
    </row>
    <row r="9" spans="1:7" s="74" customFormat="1" ht="42" customHeight="1" thickBot="1">
      <c r="A9" s="195" t="s">
        <v>371</v>
      </c>
      <c r="B9" s="196" t="s">
        <v>568</v>
      </c>
      <c r="C9" s="196" t="s">
        <v>569</v>
      </c>
      <c r="D9" s="196" t="s">
        <v>570</v>
      </c>
      <c r="E9" s="196" t="s">
        <v>571</v>
      </c>
      <c r="F9" s="196" t="s">
        <v>572</v>
      </c>
      <c r="G9" s="197" t="s">
        <v>406</v>
      </c>
    </row>
    <row r="10" spans="1:7" ht="24" customHeight="1">
      <c r="A10" s="253" t="s">
        <v>373</v>
      </c>
      <c r="B10" s="204" t="s">
        <v>573</v>
      </c>
      <c r="C10" s="164"/>
      <c r="D10" s="164"/>
      <c r="E10" s="164"/>
      <c r="F10" s="164"/>
      <c r="G10" s="254">
        <f>SUM(C10:F10)</f>
        <v>0</v>
      </c>
    </row>
    <row r="11" spans="1:7" ht="24" customHeight="1">
      <c r="A11" s="255" t="s">
        <v>374</v>
      </c>
      <c r="B11" s="205" t="s">
        <v>574</v>
      </c>
      <c r="C11" s="165"/>
      <c r="D11" s="165"/>
      <c r="E11" s="165"/>
      <c r="F11" s="165"/>
      <c r="G11" s="256">
        <f aca="true" t="shared" si="0" ref="G11:G16">SUM(C11:F11)</f>
        <v>0</v>
      </c>
    </row>
    <row r="12" spans="1:7" ht="24" customHeight="1">
      <c r="A12" s="255" t="s">
        <v>375</v>
      </c>
      <c r="B12" s="205" t="s">
        <v>575</v>
      </c>
      <c r="C12" s="165"/>
      <c r="D12" s="165"/>
      <c r="E12" s="165"/>
      <c r="F12" s="165"/>
      <c r="G12" s="256">
        <f t="shared" si="0"/>
        <v>0</v>
      </c>
    </row>
    <row r="13" spans="1:7" ht="24" customHeight="1">
      <c r="A13" s="255" t="s">
        <v>376</v>
      </c>
      <c r="B13" s="205" t="s">
        <v>576</v>
      </c>
      <c r="C13" s="165"/>
      <c r="D13" s="165"/>
      <c r="E13" s="165"/>
      <c r="F13" s="165"/>
      <c r="G13" s="256">
        <f t="shared" si="0"/>
        <v>0</v>
      </c>
    </row>
    <row r="14" spans="1:7" ht="24" customHeight="1">
      <c r="A14" s="255" t="s">
        <v>377</v>
      </c>
      <c r="B14" s="205" t="s">
        <v>577</v>
      </c>
      <c r="C14" s="165"/>
      <c r="D14" s="165"/>
      <c r="E14" s="165"/>
      <c r="F14" s="165"/>
      <c r="G14" s="256">
        <f t="shared" si="0"/>
        <v>0</v>
      </c>
    </row>
    <row r="15" spans="1:7" ht="24" customHeight="1" thickBot="1">
      <c r="A15" s="257" t="s">
        <v>378</v>
      </c>
      <c r="B15" s="258" t="s">
        <v>578</v>
      </c>
      <c r="C15" s="166"/>
      <c r="D15" s="166"/>
      <c r="E15" s="166"/>
      <c r="F15" s="166"/>
      <c r="G15" s="259">
        <f t="shared" si="0"/>
        <v>0</v>
      </c>
    </row>
    <row r="16" spans="1:7" s="167" customFormat="1" ht="24" customHeight="1" thickBot="1">
      <c r="A16" s="260" t="s">
        <v>379</v>
      </c>
      <c r="B16" s="261" t="s">
        <v>406</v>
      </c>
      <c r="C16" s="262">
        <f>SUM(C10:C15)</f>
        <v>0</v>
      </c>
      <c r="D16" s="262">
        <f>SUM(D10:D15)</f>
        <v>0</v>
      </c>
      <c r="E16" s="262">
        <f>SUM(E10:E15)</f>
        <v>0</v>
      </c>
      <c r="F16" s="262">
        <f>SUM(F10:F15)</f>
        <v>0</v>
      </c>
      <c r="G16" s="263">
        <f t="shared" si="0"/>
        <v>0</v>
      </c>
    </row>
    <row r="17" spans="1:7" s="162" customFormat="1" ht="12.75">
      <c r="A17" s="210"/>
      <c r="B17" s="210"/>
      <c r="C17" s="210"/>
      <c r="D17" s="210"/>
      <c r="E17" s="210"/>
      <c r="F17" s="210"/>
      <c r="G17" s="210"/>
    </row>
    <row r="18" spans="1:7" s="162" customFormat="1" ht="12.75">
      <c r="A18" s="210"/>
      <c r="B18" s="210"/>
      <c r="C18" s="210"/>
      <c r="D18" s="210"/>
      <c r="E18" s="210"/>
      <c r="F18" s="210"/>
      <c r="G18" s="210"/>
    </row>
    <row r="19" spans="1:7" s="162" customFormat="1" ht="12.75">
      <c r="A19" s="210"/>
      <c r="B19" s="210"/>
      <c r="C19" s="210"/>
      <c r="D19" s="210"/>
      <c r="E19" s="210"/>
      <c r="F19" s="210"/>
      <c r="G19" s="210"/>
    </row>
    <row r="20" spans="1:7" s="162" customFormat="1" ht="15.75">
      <c r="A20" s="161"/>
      <c r="B20" s="210"/>
      <c r="C20" s="210"/>
      <c r="D20" s="210"/>
      <c r="E20" s="210"/>
      <c r="F20" s="210"/>
      <c r="G20" s="210"/>
    </row>
    <row r="21" spans="1:7" s="162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162"/>
      <c r="D23" s="162"/>
      <c r="E23" s="162"/>
      <c r="F23" s="162"/>
      <c r="G23" s="210"/>
    </row>
    <row r="24" spans="1:7" ht="13.5">
      <c r="A24" s="210"/>
      <c r="B24" s="210"/>
      <c r="C24" s="264"/>
      <c r="D24" s="265" t="s">
        <v>579</v>
      </c>
      <c r="E24" s="265"/>
      <c r="F24" s="264"/>
      <c r="G24" s="210"/>
    </row>
    <row r="25" spans="3:6" ht="13.5">
      <c r="C25" s="168"/>
      <c r="D25" s="169"/>
      <c r="E25" s="169"/>
      <c r="F25" s="168"/>
    </row>
    <row r="26" spans="3:6" ht="13.5">
      <c r="C26" s="168"/>
      <c r="D26" s="169"/>
      <c r="E26" s="169"/>
      <c r="F26" s="168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2/2020. (I.28.)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4">
      <selection activeCell="D166" sqref="D166"/>
    </sheetView>
  </sheetViews>
  <sheetFormatPr defaultColWidth="9.00390625" defaultRowHeight="12.75"/>
  <cols>
    <col min="1" max="1" width="9.00390625" style="378" customWidth="1"/>
    <col min="2" max="2" width="75.875" style="378" customWidth="1"/>
    <col min="3" max="4" width="19.125" style="378" bestFit="1" customWidth="1"/>
    <col min="5" max="5" width="9.00390625" style="37" customWidth="1"/>
    <col min="6" max="16384" width="9.375" style="37" customWidth="1"/>
  </cols>
  <sheetData>
    <row r="1" spans="1:4" ht="15.75" customHeight="1">
      <c r="A1" s="930" t="s">
        <v>370</v>
      </c>
      <c r="B1" s="930"/>
      <c r="C1" s="930"/>
      <c r="D1" s="930"/>
    </row>
    <row r="2" spans="1:4" ht="15.75" customHeight="1" thickBot="1">
      <c r="A2" s="956"/>
      <c r="B2" s="956"/>
      <c r="C2" s="463"/>
      <c r="D2" s="464"/>
    </row>
    <row r="3" spans="1:4" ht="37.5" customHeight="1" thickBot="1">
      <c r="A3" s="465" t="s">
        <v>426</v>
      </c>
      <c r="B3" s="466" t="s">
        <v>372</v>
      </c>
      <c r="C3" s="467" t="s">
        <v>761</v>
      </c>
      <c r="D3" s="468" t="s">
        <v>762</v>
      </c>
    </row>
    <row r="4" spans="1:4" s="39" customFormat="1" ht="15.75" customHeight="1" thickBot="1">
      <c r="A4" s="465">
        <v>1</v>
      </c>
      <c r="B4" s="466">
        <v>2</v>
      </c>
      <c r="C4" s="466">
        <v>3</v>
      </c>
      <c r="D4" s="468">
        <v>4</v>
      </c>
    </row>
    <row r="5" spans="1:4" s="1" customFormat="1" ht="15" customHeight="1" thickBot="1">
      <c r="A5" s="469" t="s">
        <v>373</v>
      </c>
      <c r="B5" s="470" t="s">
        <v>612</v>
      </c>
      <c r="C5" s="471">
        <v>447240084</v>
      </c>
      <c r="D5" s="472">
        <v>458627264</v>
      </c>
    </row>
    <row r="6" spans="1:4" s="1" customFormat="1" ht="15.75" customHeight="1">
      <c r="A6" s="473" t="s">
        <v>456</v>
      </c>
      <c r="B6" s="474" t="s">
        <v>613</v>
      </c>
      <c r="C6" s="475">
        <v>133935865</v>
      </c>
      <c r="D6" s="476">
        <v>153024039</v>
      </c>
    </row>
    <row r="7" spans="1:4" s="1" customFormat="1" ht="15" customHeight="1">
      <c r="A7" s="477" t="s">
        <v>457</v>
      </c>
      <c r="B7" s="478" t="s">
        <v>614</v>
      </c>
      <c r="C7" s="479">
        <v>131200950</v>
      </c>
      <c r="D7" s="480">
        <v>132869450</v>
      </c>
    </row>
    <row r="8" spans="1:4" s="1" customFormat="1" ht="15" customHeight="1">
      <c r="A8" s="477" t="s">
        <v>458</v>
      </c>
      <c r="B8" s="478" t="s">
        <v>615</v>
      </c>
      <c r="C8" s="479">
        <v>152465410</v>
      </c>
      <c r="D8" s="480">
        <v>165889554</v>
      </c>
    </row>
    <row r="9" spans="1:4" s="1" customFormat="1" ht="15" customHeight="1">
      <c r="A9" s="477" t="s">
        <v>459</v>
      </c>
      <c r="B9" s="478" t="s">
        <v>616</v>
      </c>
      <c r="C9" s="479">
        <v>6630800</v>
      </c>
      <c r="D9" s="480">
        <v>6844221</v>
      </c>
    </row>
    <row r="10" spans="1:4" s="1" customFormat="1" ht="13.5" customHeight="1">
      <c r="A10" s="477" t="s">
        <v>501</v>
      </c>
      <c r="B10" s="478" t="s">
        <v>617</v>
      </c>
      <c r="C10" s="481">
        <v>13062000</v>
      </c>
      <c r="D10" s="480"/>
    </row>
    <row r="11" spans="1:4" s="1" customFormat="1" ht="13.5" customHeight="1">
      <c r="A11" s="482" t="s">
        <v>460</v>
      </c>
      <c r="B11" s="483" t="s">
        <v>618</v>
      </c>
      <c r="C11" s="484">
        <v>11896461</v>
      </c>
      <c r="D11" s="480"/>
    </row>
    <row r="12" spans="1:4" s="1" customFormat="1" ht="15" customHeight="1">
      <c r="A12" s="477" t="s">
        <v>461</v>
      </c>
      <c r="B12" s="478" t="s">
        <v>309</v>
      </c>
      <c r="C12" s="479"/>
      <c r="D12" s="480"/>
    </row>
    <row r="13" spans="1:4" s="1" customFormat="1" ht="15" customHeight="1">
      <c r="A13" s="477" t="s">
        <v>471</v>
      </c>
      <c r="B13" s="478" t="s">
        <v>310</v>
      </c>
      <c r="C13" s="479"/>
      <c r="D13" s="480"/>
    </row>
    <row r="14" spans="1:4" s="1" customFormat="1" ht="15" customHeight="1">
      <c r="A14" s="477" t="s">
        <v>472</v>
      </c>
      <c r="B14" s="478" t="s">
        <v>311</v>
      </c>
      <c r="C14" s="479"/>
      <c r="D14" s="480"/>
    </row>
    <row r="15" spans="1:4" s="1" customFormat="1" ht="15" customHeight="1" thickBot="1">
      <c r="A15" s="477" t="s">
        <v>473</v>
      </c>
      <c r="B15" s="478" t="s">
        <v>312</v>
      </c>
      <c r="C15" s="479"/>
      <c r="D15" s="480"/>
    </row>
    <row r="16" spans="1:4" s="1" customFormat="1" ht="14.25" customHeight="1" thickBot="1">
      <c r="A16" s="469" t="s">
        <v>374</v>
      </c>
      <c r="B16" s="485" t="s">
        <v>619</v>
      </c>
      <c r="C16" s="471">
        <v>17934282</v>
      </c>
      <c r="D16" s="472">
        <v>17667829</v>
      </c>
    </row>
    <row r="17" spans="1:4" s="1" customFormat="1" ht="15" customHeight="1">
      <c r="A17" s="473" t="s">
        <v>462</v>
      </c>
      <c r="B17" s="478" t="s">
        <v>250</v>
      </c>
      <c r="C17" s="475"/>
      <c r="D17" s="476"/>
    </row>
    <row r="18" spans="1:4" s="1" customFormat="1" ht="13.5" customHeight="1">
      <c r="A18" s="477" t="s">
        <v>463</v>
      </c>
      <c r="B18" s="478" t="s">
        <v>251</v>
      </c>
      <c r="C18" s="479"/>
      <c r="D18" s="480"/>
    </row>
    <row r="19" spans="1:4" s="1" customFormat="1" ht="15" customHeight="1">
      <c r="A19" s="477" t="s">
        <v>464</v>
      </c>
      <c r="B19" s="478" t="s">
        <v>247</v>
      </c>
      <c r="C19" s="479">
        <v>11092800</v>
      </c>
      <c r="D19" s="480">
        <v>14256000</v>
      </c>
    </row>
    <row r="20" spans="1:4" s="1" customFormat="1" ht="15" customHeight="1">
      <c r="A20" s="477" t="s">
        <v>465</v>
      </c>
      <c r="B20" s="478" t="s">
        <v>248</v>
      </c>
      <c r="C20" s="479"/>
      <c r="D20" s="480"/>
    </row>
    <row r="21" spans="1:4" s="1" customFormat="1" ht="13.5" customHeight="1">
      <c r="A21" s="477" t="s">
        <v>466</v>
      </c>
      <c r="B21" s="478" t="s">
        <v>763</v>
      </c>
      <c r="C21" s="479">
        <v>6277373</v>
      </c>
      <c r="D21" s="480">
        <v>3411829</v>
      </c>
    </row>
    <row r="22" spans="1:4" s="1" customFormat="1" ht="13.5" customHeight="1">
      <c r="A22" s="477" t="s">
        <v>313</v>
      </c>
      <c r="B22" s="478" t="s">
        <v>314</v>
      </c>
      <c r="C22" s="486"/>
      <c r="D22" s="487"/>
    </row>
    <row r="23" spans="1:4" s="1" customFormat="1" ht="13.5" customHeight="1">
      <c r="A23" s="477" t="s">
        <v>475</v>
      </c>
      <c r="B23" s="478" t="s">
        <v>252</v>
      </c>
      <c r="C23" s="486">
        <v>6848042</v>
      </c>
      <c r="D23" s="487"/>
    </row>
    <row r="24" spans="1:4" s="1" customFormat="1" ht="13.5" customHeight="1">
      <c r="A24" s="477" t="s">
        <v>477</v>
      </c>
      <c r="B24" s="478" t="s">
        <v>253</v>
      </c>
      <c r="C24" s="486"/>
      <c r="D24" s="487"/>
    </row>
    <row r="25" spans="1:4" s="1" customFormat="1" ht="15" customHeight="1">
      <c r="A25" s="477" t="s">
        <v>541</v>
      </c>
      <c r="B25" s="478" t="s">
        <v>315</v>
      </c>
      <c r="C25" s="486"/>
      <c r="D25" s="487"/>
    </row>
    <row r="26" spans="1:4" s="1" customFormat="1" ht="15" customHeight="1">
      <c r="A26" s="477" t="s">
        <v>542</v>
      </c>
      <c r="B26" s="478" t="s">
        <v>254</v>
      </c>
      <c r="C26" s="486"/>
      <c r="D26" s="487"/>
    </row>
    <row r="27" spans="1:4" s="1" customFormat="1" ht="15" customHeight="1" thickBot="1">
      <c r="A27" s="477" t="s">
        <v>543</v>
      </c>
      <c r="B27" s="478" t="s">
        <v>255</v>
      </c>
      <c r="C27" s="486"/>
      <c r="D27" s="487"/>
    </row>
    <row r="28" spans="1:4" s="1" customFormat="1" ht="13.5" customHeight="1" thickBot="1">
      <c r="A28" s="469" t="s">
        <v>375</v>
      </c>
      <c r="B28" s="470" t="s">
        <v>624</v>
      </c>
      <c r="C28" s="471">
        <v>699151186</v>
      </c>
      <c r="D28" s="472">
        <f>D33+D35</f>
        <v>179746162</v>
      </c>
    </row>
    <row r="29" spans="1:4" s="1" customFormat="1" ht="13.5" customHeight="1">
      <c r="A29" s="473" t="s">
        <v>445</v>
      </c>
      <c r="B29" s="474" t="s">
        <v>354</v>
      </c>
      <c r="C29" s="475"/>
      <c r="D29" s="476"/>
    </row>
    <row r="30" spans="1:4" s="1" customFormat="1" ht="13.5" customHeight="1">
      <c r="A30" s="477" t="s">
        <v>446</v>
      </c>
      <c r="B30" s="474" t="s">
        <v>256</v>
      </c>
      <c r="C30" s="479"/>
      <c r="D30" s="480"/>
    </row>
    <row r="31" spans="1:4" s="1" customFormat="1" ht="15.75" customHeight="1">
      <c r="A31" s="477" t="s">
        <v>447</v>
      </c>
      <c r="B31" s="474" t="s">
        <v>257</v>
      </c>
      <c r="C31" s="479"/>
      <c r="D31" s="480"/>
    </row>
    <row r="32" spans="1:4" s="1" customFormat="1" ht="15" customHeight="1">
      <c r="A32" s="477" t="s">
        <v>448</v>
      </c>
      <c r="B32" s="478" t="s">
        <v>238</v>
      </c>
      <c r="C32" s="479"/>
      <c r="D32" s="480"/>
    </row>
    <row r="33" spans="1:4" s="1" customFormat="1" ht="15" customHeight="1">
      <c r="A33" s="477" t="s">
        <v>316</v>
      </c>
      <c r="B33" s="478" t="s">
        <v>713</v>
      </c>
      <c r="C33" s="479">
        <v>393597930</v>
      </c>
      <c r="D33" s="480">
        <v>179746162</v>
      </c>
    </row>
    <row r="34" spans="1:4" s="1" customFormat="1" ht="15" customHeight="1">
      <c r="A34" s="477" t="s">
        <v>317</v>
      </c>
      <c r="B34" s="478" t="s">
        <v>628</v>
      </c>
      <c r="C34" s="479"/>
      <c r="D34" s="480"/>
    </row>
    <row r="35" spans="1:4" s="1" customFormat="1" ht="13.5" customHeight="1">
      <c r="A35" s="477" t="s">
        <v>318</v>
      </c>
      <c r="B35" s="478" t="s">
        <v>237</v>
      </c>
      <c r="C35" s="479"/>
      <c r="D35" s="480"/>
    </row>
    <row r="36" spans="1:4" s="1" customFormat="1" ht="13.5" customHeight="1" thickBot="1">
      <c r="A36" s="482" t="s">
        <v>320</v>
      </c>
      <c r="B36" s="483" t="s">
        <v>319</v>
      </c>
      <c r="C36" s="486"/>
      <c r="D36" s="487"/>
    </row>
    <row r="37" spans="1:4" s="1" customFormat="1" ht="15" customHeight="1" thickBot="1">
      <c r="A37" s="469" t="s">
        <v>526</v>
      </c>
      <c r="B37" s="470" t="s">
        <v>629</v>
      </c>
      <c r="C37" s="488">
        <v>170700000</v>
      </c>
      <c r="D37" s="489">
        <v>184000000</v>
      </c>
    </row>
    <row r="38" spans="1:4" s="1" customFormat="1" ht="14.25" customHeight="1">
      <c r="A38" s="473" t="s">
        <v>630</v>
      </c>
      <c r="B38" s="474" t="s">
        <v>636</v>
      </c>
      <c r="C38" s="490">
        <v>146000000</v>
      </c>
      <c r="D38" s="491">
        <v>156100000</v>
      </c>
    </row>
    <row r="39" spans="1:4" s="1" customFormat="1" ht="13.5" customHeight="1">
      <c r="A39" s="477" t="s">
        <v>631</v>
      </c>
      <c r="B39" s="478" t="s">
        <v>637</v>
      </c>
      <c r="C39" s="479">
        <v>6000000</v>
      </c>
      <c r="D39" s="480">
        <v>6100000</v>
      </c>
    </row>
    <row r="40" spans="1:4" s="1" customFormat="1" ht="13.5" customHeight="1">
      <c r="A40" s="477" t="s">
        <v>632</v>
      </c>
      <c r="B40" s="478" t="s">
        <v>638</v>
      </c>
      <c r="C40" s="479">
        <v>140000000</v>
      </c>
      <c r="D40" s="480">
        <v>150000000</v>
      </c>
    </row>
    <row r="41" spans="1:4" s="1" customFormat="1" ht="13.5" customHeight="1">
      <c r="A41" s="477" t="s">
        <v>633</v>
      </c>
      <c r="B41" s="478" t="s">
        <v>639</v>
      </c>
      <c r="C41" s="479">
        <v>22000000</v>
      </c>
      <c r="D41" s="480">
        <v>26000000</v>
      </c>
    </row>
    <row r="42" spans="1:4" s="1" customFormat="1" ht="15" customHeight="1">
      <c r="A42" s="477" t="s">
        <v>634</v>
      </c>
      <c r="B42" s="478" t="s">
        <v>640</v>
      </c>
      <c r="C42" s="479">
        <v>1000000</v>
      </c>
      <c r="D42" s="480">
        <v>1400000</v>
      </c>
    </row>
    <row r="43" spans="1:4" s="1" customFormat="1" ht="15" customHeight="1">
      <c r="A43" s="482" t="s">
        <v>635</v>
      </c>
      <c r="B43" s="699" t="s">
        <v>214</v>
      </c>
      <c r="C43" s="486">
        <v>900000</v>
      </c>
      <c r="D43" s="487"/>
    </row>
    <row r="44" spans="1:4" s="1" customFormat="1" ht="15.75" customHeight="1" thickBot="1">
      <c r="A44" s="482" t="s">
        <v>212</v>
      </c>
      <c r="B44" s="483" t="s">
        <v>641</v>
      </c>
      <c r="C44" s="486">
        <v>800000</v>
      </c>
      <c r="D44" s="487">
        <v>500000</v>
      </c>
    </row>
    <row r="45" spans="1:4" s="1" customFormat="1" ht="14.25" customHeight="1" thickBot="1">
      <c r="A45" s="469" t="s">
        <v>377</v>
      </c>
      <c r="B45" s="470" t="s">
        <v>642</v>
      </c>
      <c r="C45" s="471">
        <f>C47+C48+C50+C51+C52+C53+C54+C55</f>
        <v>124799067</v>
      </c>
      <c r="D45" s="472">
        <v>106880200</v>
      </c>
    </row>
    <row r="46" spans="1:4" s="1" customFormat="1" ht="15" customHeight="1">
      <c r="A46" s="473" t="s">
        <v>449</v>
      </c>
      <c r="B46" s="474" t="s">
        <v>645</v>
      </c>
      <c r="C46" s="475"/>
      <c r="D46" s="476"/>
    </row>
    <row r="47" spans="1:4" s="1" customFormat="1" ht="13.5" customHeight="1">
      <c r="A47" s="477" t="s">
        <v>450</v>
      </c>
      <c r="B47" s="478" t="s">
        <v>646</v>
      </c>
      <c r="C47" s="479">
        <v>17085000</v>
      </c>
      <c r="D47" s="480">
        <v>5100000</v>
      </c>
    </row>
    <row r="48" spans="1:4" s="1" customFormat="1" ht="13.5" customHeight="1">
      <c r="A48" s="477" t="s">
        <v>451</v>
      </c>
      <c r="B48" s="478" t="s">
        <v>647</v>
      </c>
      <c r="C48" s="479">
        <v>1067318</v>
      </c>
      <c r="D48" s="480">
        <v>400000</v>
      </c>
    </row>
    <row r="49" spans="1:4" s="1" customFormat="1" ht="13.5" customHeight="1">
      <c r="A49" s="477" t="s">
        <v>528</v>
      </c>
      <c r="B49" s="478" t="s">
        <v>648</v>
      </c>
      <c r="C49" s="479"/>
      <c r="D49" s="480">
        <v>2200000</v>
      </c>
    </row>
    <row r="50" spans="1:4" s="1" customFormat="1" ht="13.5" customHeight="1">
      <c r="A50" s="477" t="s">
        <v>529</v>
      </c>
      <c r="B50" s="478" t="s">
        <v>649</v>
      </c>
      <c r="C50" s="479">
        <v>89093200</v>
      </c>
      <c r="D50" s="480">
        <v>92018200</v>
      </c>
    </row>
    <row r="51" spans="1:4" s="1" customFormat="1" ht="13.5" customHeight="1">
      <c r="A51" s="477" t="s">
        <v>530</v>
      </c>
      <c r="B51" s="478" t="s">
        <v>650</v>
      </c>
      <c r="C51" s="479">
        <v>5005000</v>
      </c>
      <c r="D51" s="480">
        <v>4862000</v>
      </c>
    </row>
    <row r="52" spans="1:4" s="1" customFormat="1" ht="13.5" customHeight="1">
      <c r="A52" s="477" t="s">
        <v>531</v>
      </c>
      <c r="B52" s="478" t="s">
        <v>651</v>
      </c>
      <c r="C52" s="479">
        <v>450000</v>
      </c>
      <c r="D52" s="480">
        <v>1500000</v>
      </c>
    </row>
    <row r="53" spans="1:4" s="1" customFormat="1" ht="15" customHeight="1">
      <c r="A53" s="477" t="s">
        <v>532</v>
      </c>
      <c r="B53" s="478" t="s">
        <v>652</v>
      </c>
      <c r="C53" s="479">
        <v>462532</v>
      </c>
      <c r="D53" s="480">
        <v>300000</v>
      </c>
    </row>
    <row r="54" spans="1:4" s="1" customFormat="1" ht="13.5" customHeight="1">
      <c r="A54" s="477" t="s">
        <v>643</v>
      </c>
      <c r="B54" s="478" t="s">
        <v>653</v>
      </c>
      <c r="C54" s="492">
        <v>525554</v>
      </c>
      <c r="D54" s="493"/>
    </row>
    <row r="55" spans="1:4" s="1" customFormat="1" ht="14.25" customHeight="1" thickBot="1">
      <c r="A55" s="482" t="s">
        <v>644</v>
      </c>
      <c r="B55" s="483" t="s">
        <v>654</v>
      </c>
      <c r="C55" s="494">
        <v>11110463</v>
      </c>
      <c r="D55" s="495">
        <v>500000</v>
      </c>
    </row>
    <row r="56" spans="1:4" s="1" customFormat="1" ht="18" customHeight="1" thickBot="1">
      <c r="A56" s="469" t="s">
        <v>378</v>
      </c>
      <c r="B56" s="470" t="s">
        <v>655</v>
      </c>
      <c r="C56" s="471">
        <v>7262680</v>
      </c>
      <c r="D56" s="472"/>
    </row>
    <row r="57" spans="1:4" s="1" customFormat="1" ht="18" customHeight="1">
      <c r="A57" s="473" t="s">
        <v>452</v>
      </c>
      <c r="B57" s="474" t="s">
        <v>659</v>
      </c>
      <c r="C57" s="496"/>
      <c r="D57" s="497"/>
    </row>
    <row r="58" spans="1:4" s="1" customFormat="1" ht="15.75" customHeight="1">
      <c r="A58" s="477" t="s">
        <v>453</v>
      </c>
      <c r="B58" s="478" t="s">
        <v>660</v>
      </c>
      <c r="C58" s="492">
        <v>7182680</v>
      </c>
      <c r="D58" s="493"/>
    </row>
    <row r="59" spans="1:4" s="1" customFormat="1" ht="17.25" customHeight="1">
      <c r="A59" s="477" t="s">
        <v>656</v>
      </c>
      <c r="B59" s="478" t="s">
        <v>661</v>
      </c>
      <c r="C59" s="492"/>
      <c r="D59" s="493"/>
    </row>
    <row r="60" spans="1:4" s="1" customFormat="1" ht="15" customHeight="1">
      <c r="A60" s="477" t="s">
        <v>657</v>
      </c>
      <c r="B60" s="478" t="s">
        <v>165</v>
      </c>
      <c r="C60" s="492">
        <v>80000</v>
      </c>
      <c r="D60" s="493"/>
    </row>
    <row r="61" spans="1:4" s="1" customFormat="1" ht="16.5" customHeight="1" thickBot="1">
      <c r="A61" s="482" t="s">
        <v>658</v>
      </c>
      <c r="B61" s="483" t="s">
        <v>663</v>
      </c>
      <c r="C61" s="494"/>
      <c r="D61" s="495"/>
    </row>
    <row r="62" spans="1:4" s="1" customFormat="1" ht="15" customHeight="1" thickBot="1">
      <c r="A62" s="469" t="s">
        <v>533</v>
      </c>
      <c r="B62" s="470" t="s">
        <v>664</v>
      </c>
      <c r="C62" s="471">
        <v>1020000</v>
      </c>
      <c r="D62" s="472"/>
    </row>
    <row r="63" spans="1:4" s="1" customFormat="1" ht="15.75" customHeight="1">
      <c r="A63" s="473" t="s">
        <v>454</v>
      </c>
      <c r="B63" s="478" t="s">
        <v>151</v>
      </c>
      <c r="C63" s="475"/>
      <c r="D63" s="476"/>
    </row>
    <row r="64" spans="1:4" s="1" customFormat="1" ht="15" customHeight="1">
      <c r="A64" s="477" t="s">
        <v>455</v>
      </c>
      <c r="B64" s="478" t="s">
        <v>300</v>
      </c>
      <c r="C64" s="479"/>
      <c r="D64" s="480"/>
    </row>
    <row r="65" spans="1:4" s="1" customFormat="1" ht="15.75" customHeight="1">
      <c r="A65" s="477" t="s">
        <v>668</v>
      </c>
      <c r="B65" s="478" t="s">
        <v>666</v>
      </c>
      <c r="C65" s="479">
        <v>1020000</v>
      </c>
      <c r="D65" s="480"/>
    </row>
    <row r="66" spans="1:4" s="1" customFormat="1" ht="15" customHeight="1" thickBot="1">
      <c r="A66" s="482" t="s">
        <v>669</v>
      </c>
      <c r="B66" s="483" t="s">
        <v>667</v>
      </c>
      <c r="C66" s="486"/>
      <c r="D66" s="487"/>
    </row>
    <row r="67" spans="1:4" s="1" customFormat="1" ht="16.5" thickBot="1">
      <c r="A67" s="469" t="s">
        <v>380</v>
      </c>
      <c r="B67" s="485" t="s">
        <v>670</v>
      </c>
      <c r="C67" s="471">
        <v>6476380</v>
      </c>
      <c r="D67" s="472"/>
    </row>
    <row r="68" spans="1:4" s="1" customFormat="1" ht="12" customHeight="1">
      <c r="A68" s="477" t="s">
        <v>534</v>
      </c>
      <c r="B68" s="478" t="s">
        <v>673</v>
      </c>
      <c r="C68" s="492"/>
      <c r="D68" s="493"/>
    </row>
    <row r="69" spans="1:4" s="1" customFormat="1" ht="12" customHeight="1">
      <c r="A69" s="477" t="s">
        <v>535</v>
      </c>
      <c r="B69" s="478" t="s">
        <v>152</v>
      </c>
      <c r="C69" s="492"/>
      <c r="D69" s="493"/>
    </row>
    <row r="70" spans="1:4" s="1" customFormat="1" ht="15.75">
      <c r="A70" s="477" t="s">
        <v>587</v>
      </c>
      <c r="B70" s="478" t="s">
        <v>673</v>
      </c>
      <c r="C70" s="492">
        <v>6476380</v>
      </c>
      <c r="D70" s="493"/>
    </row>
    <row r="71" spans="1:4" s="1" customFormat="1" ht="12" customHeight="1" thickBot="1">
      <c r="A71" s="477" t="s">
        <v>671</v>
      </c>
      <c r="B71" s="483" t="s">
        <v>301</v>
      </c>
      <c r="C71" s="492"/>
      <c r="D71" s="493"/>
    </row>
    <row r="72" spans="1:4" s="1" customFormat="1" ht="16.5" thickBot="1">
      <c r="A72" s="469" t="s">
        <v>381</v>
      </c>
      <c r="B72" s="470" t="s">
        <v>675</v>
      </c>
      <c r="C72" s="488">
        <v>1177265758</v>
      </c>
      <c r="D72" s="489">
        <f>D45+D37+D28+D16+D5</f>
        <v>946921455</v>
      </c>
    </row>
    <row r="73" spans="1:4" s="1" customFormat="1" ht="15.75" customHeight="1" thickBot="1">
      <c r="A73" s="498" t="s">
        <v>676</v>
      </c>
      <c r="B73" s="485" t="s">
        <v>677</v>
      </c>
      <c r="C73" s="471"/>
      <c r="D73" s="472"/>
    </row>
    <row r="74" spans="1:4" s="1" customFormat="1" ht="12.75" customHeight="1">
      <c r="A74" s="477" t="s">
        <v>12</v>
      </c>
      <c r="B74" s="474" t="s">
        <v>678</v>
      </c>
      <c r="C74" s="492"/>
      <c r="D74" s="493"/>
    </row>
    <row r="75" spans="1:4" s="1" customFormat="1" ht="13.5" customHeight="1">
      <c r="A75" s="477" t="s">
        <v>21</v>
      </c>
      <c r="B75" s="478" t="s">
        <v>679</v>
      </c>
      <c r="C75" s="492"/>
      <c r="D75" s="493"/>
    </row>
    <row r="76" spans="1:4" s="1" customFormat="1" ht="12" customHeight="1" thickBot="1">
      <c r="A76" s="477" t="s">
        <v>22</v>
      </c>
      <c r="B76" s="499" t="s">
        <v>159</v>
      </c>
      <c r="C76" s="492"/>
      <c r="D76" s="493"/>
    </row>
    <row r="77" spans="1:4" s="1" customFormat="1" ht="17.25" customHeight="1" thickBot="1">
      <c r="A77" s="498" t="s">
        <v>681</v>
      </c>
      <c r="B77" s="485" t="s">
        <v>682</v>
      </c>
      <c r="C77" s="471"/>
      <c r="D77" s="472">
        <f>D78</f>
        <v>0</v>
      </c>
    </row>
    <row r="78" spans="1:4" s="1" customFormat="1" ht="15.75" customHeight="1">
      <c r="A78" s="477" t="s">
        <v>502</v>
      </c>
      <c r="B78" s="474" t="s">
        <v>683</v>
      </c>
      <c r="C78" s="492"/>
      <c r="D78" s="493"/>
    </row>
    <row r="79" spans="1:4" s="1" customFormat="1" ht="12" customHeight="1">
      <c r="A79" s="477" t="s">
        <v>503</v>
      </c>
      <c r="B79" s="478" t="s">
        <v>684</v>
      </c>
      <c r="C79" s="492"/>
      <c r="D79" s="493"/>
    </row>
    <row r="80" spans="1:4" s="1" customFormat="1" ht="12" customHeight="1">
      <c r="A80" s="477" t="s">
        <v>13</v>
      </c>
      <c r="B80" s="478" t="s">
        <v>685</v>
      </c>
      <c r="C80" s="492"/>
      <c r="D80" s="493"/>
    </row>
    <row r="81" spans="1:6" s="1" customFormat="1" ht="17.25" customHeight="1" thickBot="1">
      <c r="A81" s="477" t="s">
        <v>14</v>
      </c>
      <c r="B81" s="483" t="s">
        <v>686</v>
      </c>
      <c r="C81" s="492"/>
      <c r="D81" s="493"/>
      <c r="F81" s="40"/>
    </row>
    <row r="82" spans="1:4" s="1" customFormat="1" ht="16.5" thickBot="1">
      <c r="A82" s="498" t="s">
        <v>687</v>
      </c>
      <c r="B82" s="485" t="s">
        <v>688</v>
      </c>
      <c r="C82" s="471">
        <v>807926062</v>
      </c>
      <c r="D82" s="472">
        <f>D83</f>
        <v>514519000</v>
      </c>
    </row>
    <row r="83" spans="1:4" s="1" customFormat="1" ht="15.75" customHeight="1">
      <c r="A83" s="477" t="s">
        <v>15</v>
      </c>
      <c r="B83" s="474" t="s">
        <v>689</v>
      </c>
      <c r="C83" s="492">
        <v>807926062</v>
      </c>
      <c r="D83" s="493">
        <v>514519000</v>
      </c>
    </row>
    <row r="84" spans="1:4" s="1" customFormat="1" ht="12" customHeight="1" thickBot="1">
      <c r="A84" s="477" t="s">
        <v>16</v>
      </c>
      <c r="B84" s="483" t="s">
        <v>690</v>
      </c>
      <c r="C84" s="492"/>
      <c r="D84" s="493"/>
    </row>
    <row r="85" spans="1:4" s="1" customFormat="1" ht="12" customHeight="1" thickBot="1">
      <c r="A85" s="498" t="s">
        <v>691</v>
      </c>
      <c r="B85" s="485" t="s">
        <v>692</v>
      </c>
      <c r="C85" s="471"/>
      <c r="D85" s="472"/>
    </row>
    <row r="86" spans="1:4" s="1" customFormat="1" ht="12" customHeight="1">
      <c r="A86" s="477" t="s">
        <v>17</v>
      </c>
      <c r="B86" s="474" t="s">
        <v>693</v>
      </c>
      <c r="C86" s="492"/>
      <c r="D86" s="493"/>
    </row>
    <row r="87" spans="1:4" s="1" customFormat="1" ht="12" customHeight="1">
      <c r="A87" s="477" t="s">
        <v>18</v>
      </c>
      <c r="B87" s="478" t="s">
        <v>694</v>
      </c>
      <c r="C87" s="492"/>
      <c r="D87" s="493"/>
    </row>
    <row r="88" spans="1:4" s="1" customFormat="1" ht="12" customHeight="1" thickBot="1">
      <c r="A88" s="477" t="s">
        <v>19</v>
      </c>
      <c r="B88" s="483" t="s">
        <v>695</v>
      </c>
      <c r="C88" s="492"/>
      <c r="D88" s="493"/>
    </row>
    <row r="89" spans="1:4" s="1" customFormat="1" ht="12" customHeight="1" thickBot="1">
      <c r="A89" s="498" t="s">
        <v>696</v>
      </c>
      <c r="B89" s="485" t="s">
        <v>20</v>
      </c>
      <c r="C89" s="471">
        <f>SUM(C90:C93)</f>
        <v>0</v>
      </c>
      <c r="D89" s="472"/>
    </row>
    <row r="90" spans="1:4" s="1" customFormat="1" ht="12" customHeight="1">
      <c r="A90" s="500" t="s">
        <v>697</v>
      </c>
      <c r="B90" s="474" t="s">
        <v>0</v>
      </c>
      <c r="C90" s="492"/>
      <c r="D90" s="493"/>
    </row>
    <row r="91" spans="1:4" s="1" customFormat="1" ht="12" customHeight="1">
      <c r="A91" s="501" t="s">
        <v>1</v>
      </c>
      <c r="B91" s="478" t="s">
        <v>2</v>
      </c>
      <c r="C91" s="492"/>
      <c r="D91" s="493"/>
    </row>
    <row r="92" spans="1:4" s="1" customFormat="1" ht="12" customHeight="1">
      <c r="A92" s="501" t="s">
        <v>3</v>
      </c>
      <c r="B92" s="478" t="s">
        <v>4</v>
      </c>
      <c r="C92" s="492"/>
      <c r="D92" s="493"/>
    </row>
    <row r="93" spans="1:4" s="1" customFormat="1" ht="12" customHeight="1" thickBot="1">
      <c r="A93" s="502" t="s">
        <v>5</v>
      </c>
      <c r="B93" s="483" t="s">
        <v>6</v>
      </c>
      <c r="C93" s="492"/>
      <c r="D93" s="493"/>
    </row>
    <row r="94" spans="1:4" s="1" customFormat="1" ht="12" customHeight="1" thickBot="1">
      <c r="A94" s="498" t="s">
        <v>7</v>
      </c>
      <c r="B94" s="485" t="s">
        <v>8</v>
      </c>
      <c r="C94" s="503"/>
      <c r="D94" s="504"/>
    </row>
    <row r="95" spans="1:4" s="1" customFormat="1" ht="16.5" thickBot="1">
      <c r="A95" s="498" t="s">
        <v>9</v>
      </c>
      <c r="B95" s="505" t="s">
        <v>10</v>
      </c>
      <c r="C95" s="488">
        <f>C77+C82</f>
        <v>807926062</v>
      </c>
      <c r="D95" s="489">
        <v>514519000</v>
      </c>
    </row>
    <row r="96" spans="1:4" s="1" customFormat="1" ht="12" customHeight="1" thickBot="1">
      <c r="A96" s="727" t="s">
        <v>389</v>
      </c>
      <c r="B96" s="506" t="s">
        <v>703</v>
      </c>
      <c r="C96" s="488"/>
      <c r="D96" s="489"/>
    </row>
    <row r="97" spans="1:4" s="1" customFormat="1" ht="12" customHeight="1" thickBot="1">
      <c r="A97" s="727" t="s">
        <v>390</v>
      </c>
      <c r="B97" s="506" t="s">
        <v>704</v>
      </c>
      <c r="C97" s="488"/>
      <c r="D97" s="489"/>
    </row>
    <row r="98" spans="1:4" s="1" customFormat="1" ht="15" customHeight="1" thickBot="1">
      <c r="A98" s="727" t="s">
        <v>391</v>
      </c>
      <c r="B98" s="506" t="s">
        <v>11</v>
      </c>
      <c r="C98" s="488">
        <v>1985191820</v>
      </c>
      <c r="D98" s="489">
        <f>D95+D72</f>
        <v>1461440455</v>
      </c>
    </row>
    <row r="99" spans="1:4" s="1" customFormat="1" ht="12" customHeight="1">
      <c r="A99" s="372"/>
      <c r="B99" s="373"/>
      <c r="C99" s="836"/>
      <c r="D99" s="507"/>
    </row>
    <row r="100" spans="1:4" s="1" customFormat="1" ht="12" customHeight="1">
      <c r="A100" s="930"/>
      <c r="B100" s="930"/>
      <c r="C100" s="930"/>
      <c r="D100" s="930"/>
    </row>
    <row r="101" spans="1:4" s="1" customFormat="1" ht="12" customHeight="1" thickBot="1">
      <c r="A101" s="955"/>
      <c r="B101" s="955"/>
      <c r="C101" s="463"/>
      <c r="D101" s="464"/>
    </row>
    <row r="102" spans="1:5" s="1" customFormat="1" ht="34.5" customHeight="1" thickBot="1">
      <c r="A102" s="465" t="s">
        <v>371</v>
      </c>
      <c r="B102" s="466" t="s">
        <v>402</v>
      </c>
      <c r="C102" s="467" t="s">
        <v>761</v>
      </c>
      <c r="D102" s="468" t="s">
        <v>762</v>
      </c>
      <c r="E102" s="144"/>
    </row>
    <row r="103" spans="1:5" s="1" customFormat="1" ht="12" customHeight="1" thickBot="1">
      <c r="A103" s="465">
        <v>1</v>
      </c>
      <c r="B103" s="466">
        <v>2</v>
      </c>
      <c r="C103" s="466">
        <v>3</v>
      </c>
      <c r="D103" s="508">
        <v>4</v>
      </c>
      <c r="E103" s="144"/>
    </row>
    <row r="104" spans="1:5" s="1" customFormat="1" ht="15" customHeight="1" thickBot="1">
      <c r="A104" s="509" t="s">
        <v>373</v>
      </c>
      <c r="B104" s="510" t="s">
        <v>166</v>
      </c>
      <c r="C104" s="511">
        <v>818415356</v>
      </c>
      <c r="D104" s="512">
        <v>737221548</v>
      </c>
      <c r="E104" s="144"/>
    </row>
    <row r="105" spans="1:4" s="1" customFormat="1" ht="15.75">
      <c r="A105" s="513" t="s">
        <v>456</v>
      </c>
      <c r="B105" s="514" t="s">
        <v>403</v>
      </c>
      <c r="C105" s="515">
        <v>256316941</v>
      </c>
      <c r="D105" s="516">
        <v>256566592</v>
      </c>
    </row>
    <row r="106" spans="1:4" ht="16.5" customHeight="1">
      <c r="A106" s="477" t="s">
        <v>457</v>
      </c>
      <c r="B106" s="517" t="s">
        <v>536</v>
      </c>
      <c r="C106" s="479">
        <v>53740929</v>
      </c>
      <c r="D106" s="480">
        <v>45619962</v>
      </c>
    </row>
    <row r="107" spans="1:4" ht="15.75">
      <c r="A107" s="477" t="s">
        <v>458</v>
      </c>
      <c r="B107" s="517" t="s">
        <v>493</v>
      </c>
      <c r="C107" s="486">
        <v>325692269</v>
      </c>
      <c r="D107" s="487">
        <v>271460226</v>
      </c>
    </row>
    <row r="108" spans="1:4" s="39" customFormat="1" ht="15.75">
      <c r="A108" s="477" t="s">
        <v>459</v>
      </c>
      <c r="B108" s="518" t="s">
        <v>537</v>
      </c>
      <c r="C108" s="486">
        <v>3700000</v>
      </c>
      <c r="D108" s="487">
        <v>3500000</v>
      </c>
    </row>
    <row r="109" spans="1:4" ht="15.75">
      <c r="A109" s="477" t="s">
        <v>470</v>
      </c>
      <c r="B109" s="519" t="s">
        <v>538</v>
      </c>
      <c r="C109" s="486">
        <v>178965217</v>
      </c>
      <c r="D109" s="487">
        <v>160074708</v>
      </c>
    </row>
    <row r="110" spans="1:4" ht="12" customHeight="1">
      <c r="A110" s="477" t="s">
        <v>460</v>
      </c>
      <c r="B110" s="517" t="s">
        <v>27</v>
      </c>
      <c r="C110" s="486"/>
      <c r="D110" s="487"/>
    </row>
    <row r="111" spans="1:4" ht="12" customHeight="1">
      <c r="A111" s="477" t="s">
        <v>461</v>
      </c>
      <c r="B111" s="520" t="s">
        <v>28</v>
      </c>
      <c r="C111" s="486"/>
      <c r="D111" s="487"/>
    </row>
    <row r="112" spans="1:4" ht="12" customHeight="1">
      <c r="A112" s="477" t="s">
        <v>471</v>
      </c>
      <c r="B112" s="521" t="s">
        <v>29</v>
      </c>
      <c r="C112" s="486"/>
      <c r="D112" s="487"/>
    </row>
    <row r="113" spans="1:4" ht="12" customHeight="1">
      <c r="A113" s="477" t="s">
        <v>472</v>
      </c>
      <c r="B113" s="521" t="s">
        <v>30</v>
      </c>
      <c r="C113" s="486"/>
      <c r="D113" s="487"/>
    </row>
    <row r="114" spans="1:4" ht="15.75">
      <c r="A114" s="477" t="s">
        <v>473</v>
      </c>
      <c r="B114" s="520" t="s">
        <v>297</v>
      </c>
      <c r="C114" s="486">
        <v>171765217</v>
      </c>
      <c r="D114" s="487">
        <v>155874768</v>
      </c>
    </row>
    <row r="115" spans="1:4" ht="15.75">
      <c r="A115" s="477" t="s">
        <v>474</v>
      </c>
      <c r="B115" s="520" t="s">
        <v>31</v>
      </c>
      <c r="C115" s="486">
        <v>1000000</v>
      </c>
      <c r="D115" s="487">
        <v>1000000</v>
      </c>
    </row>
    <row r="116" spans="1:4" ht="12" customHeight="1">
      <c r="A116" s="477" t="s">
        <v>476</v>
      </c>
      <c r="B116" s="521" t="s">
        <v>33</v>
      </c>
      <c r="C116" s="486"/>
      <c r="D116" s="487"/>
    </row>
    <row r="117" spans="1:4" ht="12" customHeight="1">
      <c r="A117" s="522" t="s">
        <v>539</v>
      </c>
      <c r="B117" s="520" t="s">
        <v>321</v>
      </c>
      <c r="C117" s="486"/>
      <c r="D117" s="487"/>
    </row>
    <row r="118" spans="1:4" ht="12" customHeight="1">
      <c r="A118" s="477" t="s">
        <v>24</v>
      </c>
      <c r="B118" s="520" t="s">
        <v>298</v>
      </c>
      <c r="C118" s="486"/>
      <c r="D118" s="487"/>
    </row>
    <row r="119" spans="1:4" ht="16.5" thickBot="1">
      <c r="A119" s="523" t="s">
        <v>25</v>
      </c>
      <c r="B119" s="520" t="s">
        <v>299</v>
      </c>
      <c r="C119" s="524">
        <v>6200000</v>
      </c>
      <c r="D119" s="525">
        <v>3200000</v>
      </c>
    </row>
    <row r="120" spans="1:4" ht="21" customHeight="1" thickBot="1">
      <c r="A120" s="469" t="s">
        <v>374</v>
      </c>
      <c r="B120" s="526" t="s">
        <v>167</v>
      </c>
      <c r="C120" s="471">
        <v>729492576</v>
      </c>
      <c r="D120" s="472">
        <v>316201258</v>
      </c>
    </row>
    <row r="121" spans="1:4" ht="18.75" customHeight="1">
      <c r="A121" s="473" t="s">
        <v>462</v>
      </c>
      <c r="B121" s="517" t="s">
        <v>585</v>
      </c>
      <c r="C121" s="475">
        <v>548768750</v>
      </c>
      <c r="D121" s="476">
        <v>283801258</v>
      </c>
    </row>
    <row r="122" spans="1:4" ht="15.75">
      <c r="A122" s="473" t="s">
        <v>463</v>
      </c>
      <c r="B122" s="527" t="s">
        <v>41</v>
      </c>
      <c r="C122" s="475"/>
      <c r="D122" s="476"/>
    </row>
    <row r="123" spans="1:4" ht="15.75">
      <c r="A123" s="473" t="s">
        <v>464</v>
      </c>
      <c r="B123" s="527" t="s">
        <v>540</v>
      </c>
      <c r="C123" s="479">
        <v>180723826</v>
      </c>
      <c r="D123" s="480">
        <v>30000000</v>
      </c>
    </row>
    <row r="124" spans="1:4" ht="12" customHeight="1">
      <c r="A124" s="473" t="s">
        <v>465</v>
      </c>
      <c r="B124" s="527" t="s">
        <v>42</v>
      </c>
      <c r="C124" s="479"/>
      <c r="D124" s="480"/>
    </row>
    <row r="125" spans="1:4" ht="12" customHeight="1">
      <c r="A125" s="473" t="s">
        <v>466</v>
      </c>
      <c r="B125" s="483" t="s">
        <v>588</v>
      </c>
      <c r="C125" s="479"/>
      <c r="D125" s="480"/>
    </row>
    <row r="126" spans="1:4" ht="12" customHeight="1">
      <c r="A126" s="473" t="s">
        <v>475</v>
      </c>
      <c r="B126" s="528" t="s">
        <v>153</v>
      </c>
      <c r="C126" s="479"/>
      <c r="D126" s="480"/>
    </row>
    <row r="127" spans="1:4" ht="31.5">
      <c r="A127" s="473" t="s">
        <v>477</v>
      </c>
      <c r="B127" s="529" t="s">
        <v>47</v>
      </c>
      <c r="C127" s="479"/>
      <c r="D127" s="480"/>
    </row>
    <row r="128" spans="1:4" ht="12" customHeight="1">
      <c r="A128" s="473" t="s">
        <v>541</v>
      </c>
      <c r="B128" s="521" t="s">
        <v>46</v>
      </c>
      <c r="C128" s="479"/>
      <c r="D128" s="480">
        <v>2400000</v>
      </c>
    </row>
    <row r="129" spans="1:4" ht="12" customHeight="1">
      <c r="A129" s="473" t="s">
        <v>542</v>
      </c>
      <c r="B129" s="521" t="s">
        <v>275</v>
      </c>
      <c r="C129" s="479"/>
      <c r="D129" s="480"/>
    </row>
    <row r="130" spans="1:4" ht="12" customHeight="1">
      <c r="A130" s="473" t="s">
        <v>543</v>
      </c>
      <c r="B130" s="521" t="s">
        <v>302</v>
      </c>
      <c r="C130" s="479"/>
      <c r="D130" s="480"/>
    </row>
    <row r="131" spans="1:4" ht="12" customHeight="1">
      <c r="A131" s="473" t="s">
        <v>38</v>
      </c>
      <c r="B131" s="521" t="s">
        <v>45</v>
      </c>
      <c r="C131" s="479"/>
      <c r="D131" s="480"/>
    </row>
    <row r="132" spans="1:4" ht="12" customHeight="1">
      <c r="A132" s="473" t="s">
        <v>39</v>
      </c>
      <c r="B132" s="521" t="s">
        <v>33</v>
      </c>
      <c r="C132" s="479"/>
      <c r="D132" s="480"/>
    </row>
    <row r="133" spans="1:4" ht="12" customHeight="1">
      <c r="A133" s="473" t="s">
        <v>40</v>
      </c>
      <c r="B133" s="521" t="s">
        <v>44</v>
      </c>
      <c r="C133" s="479"/>
      <c r="D133" s="480"/>
    </row>
    <row r="134" spans="1:4" ht="32.25" thickBot="1">
      <c r="A134" s="522" t="s">
        <v>280</v>
      </c>
      <c r="B134" s="521" t="s">
        <v>43</v>
      </c>
      <c r="C134" s="486"/>
      <c r="D134" s="487"/>
    </row>
    <row r="135" spans="1:4" ht="15.75" customHeight="1" thickBot="1">
      <c r="A135" s="469" t="s">
        <v>375</v>
      </c>
      <c r="B135" s="530" t="s">
        <v>48</v>
      </c>
      <c r="C135" s="471">
        <v>420639936</v>
      </c>
      <c r="D135" s="472">
        <f>D136+D137</f>
        <v>390427973</v>
      </c>
    </row>
    <row r="136" spans="1:4" ht="15.75">
      <c r="A136" s="473" t="s">
        <v>445</v>
      </c>
      <c r="B136" s="531" t="s">
        <v>414</v>
      </c>
      <c r="C136" s="475">
        <v>56631146</v>
      </c>
      <c r="D136" s="475">
        <v>390427973</v>
      </c>
    </row>
    <row r="137" spans="1:4" ht="16.5" thickBot="1">
      <c r="A137" s="482" t="s">
        <v>446</v>
      </c>
      <c r="B137" s="527" t="s">
        <v>415</v>
      </c>
      <c r="C137" s="486">
        <v>364008790</v>
      </c>
      <c r="D137" s="475"/>
    </row>
    <row r="138" spans="1:4" ht="12" customHeight="1" thickBot="1">
      <c r="A138" s="469" t="s">
        <v>376</v>
      </c>
      <c r="B138" s="530" t="s">
        <v>49</v>
      </c>
      <c r="C138" s="471"/>
      <c r="D138" s="472">
        <f>D135+D120+D104</f>
        <v>1443850779</v>
      </c>
    </row>
    <row r="139" spans="1:4" ht="13.5" customHeight="1" thickBot="1">
      <c r="A139" s="469" t="s">
        <v>377</v>
      </c>
      <c r="B139" s="530" t="s">
        <v>50</v>
      </c>
      <c r="C139" s="471"/>
      <c r="D139" s="472"/>
    </row>
    <row r="140" spans="1:4" ht="12" customHeight="1">
      <c r="A140" s="473" t="s">
        <v>449</v>
      </c>
      <c r="B140" s="531" t="s">
        <v>51</v>
      </c>
      <c r="C140" s="479"/>
      <c r="D140" s="480"/>
    </row>
    <row r="141" spans="1:4" ht="12" customHeight="1">
      <c r="A141" s="473" t="s">
        <v>450</v>
      </c>
      <c r="B141" s="531" t="s">
        <v>52</v>
      </c>
      <c r="C141" s="479"/>
      <c r="D141" s="480"/>
    </row>
    <row r="142" spans="1:4" ht="12" customHeight="1" thickBot="1">
      <c r="A142" s="522" t="s">
        <v>451</v>
      </c>
      <c r="B142" s="532" t="s">
        <v>53</v>
      </c>
      <c r="C142" s="479"/>
      <c r="D142" s="480"/>
    </row>
    <row r="143" spans="1:4" ht="16.5" thickBot="1">
      <c r="A143" s="469" t="s">
        <v>378</v>
      </c>
      <c r="B143" s="530" t="s">
        <v>112</v>
      </c>
      <c r="C143" s="471"/>
      <c r="D143" s="472"/>
    </row>
    <row r="144" spans="1:4" ht="12" customHeight="1">
      <c r="A144" s="473" t="s">
        <v>452</v>
      </c>
      <c r="B144" s="531" t="s">
        <v>54</v>
      </c>
      <c r="C144" s="479"/>
      <c r="D144" s="480"/>
    </row>
    <row r="145" spans="1:4" ht="12" customHeight="1">
      <c r="A145" s="473" t="s">
        <v>453</v>
      </c>
      <c r="B145" s="531" t="s">
        <v>55</v>
      </c>
      <c r="C145" s="479"/>
      <c r="D145" s="480"/>
    </row>
    <row r="146" spans="1:4" ht="12" customHeight="1">
      <c r="A146" s="473" t="s">
        <v>656</v>
      </c>
      <c r="B146" s="531" t="s">
        <v>56</v>
      </c>
      <c r="C146" s="479"/>
      <c r="D146" s="480"/>
    </row>
    <row r="147" spans="1:4" ht="12" customHeight="1" thickBot="1">
      <c r="A147" s="522" t="s">
        <v>657</v>
      </c>
      <c r="B147" s="532" t="s">
        <v>57</v>
      </c>
      <c r="C147" s="479"/>
      <c r="D147" s="480"/>
    </row>
    <row r="148" spans="1:4" ht="16.5" thickBot="1">
      <c r="A148" s="469" t="s">
        <v>379</v>
      </c>
      <c r="B148" s="530" t="s">
        <v>58</v>
      </c>
      <c r="C148" s="488">
        <v>16643952</v>
      </c>
      <c r="D148" s="489">
        <v>17589676</v>
      </c>
    </row>
    <row r="149" spans="1:4" ht="15.75">
      <c r="A149" s="473" t="s">
        <v>454</v>
      </c>
      <c r="B149" s="531" t="s">
        <v>59</v>
      </c>
      <c r="C149" s="479">
        <v>1370936</v>
      </c>
      <c r="D149" s="480"/>
    </row>
    <row r="150" spans="1:4" ht="15.75">
      <c r="A150" s="473" t="s">
        <v>455</v>
      </c>
      <c r="B150" s="531" t="s">
        <v>69</v>
      </c>
      <c r="C150" s="479">
        <v>15273016</v>
      </c>
      <c r="D150" s="480">
        <v>17589676</v>
      </c>
    </row>
    <row r="151" spans="1:4" ht="12" customHeight="1">
      <c r="A151" s="473" t="s">
        <v>668</v>
      </c>
      <c r="B151" s="531" t="s">
        <v>60</v>
      </c>
      <c r="C151" s="479"/>
      <c r="D151" s="480"/>
    </row>
    <row r="152" spans="1:4" ht="12" customHeight="1" thickBot="1">
      <c r="A152" s="522" t="s">
        <v>669</v>
      </c>
      <c r="B152" s="532" t="s">
        <v>61</v>
      </c>
      <c r="C152" s="479"/>
      <c r="D152" s="480"/>
    </row>
    <row r="153" spans="1:4" ht="12" customHeight="1" thickBot="1">
      <c r="A153" s="469" t="s">
        <v>380</v>
      </c>
      <c r="B153" s="530" t="s">
        <v>62</v>
      </c>
      <c r="C153" s="533"/>
      <c r="D153" s="534"/>
    </row>
    <row r="154" spans="1:4" ht="12" customHeight="1">
      <c r="A154" s="473" t="s">
        <v>534</v>
      </c>
      <c r="B154" s="531" t="s">
        <v>63</v>
      </c>
      <c r="C154" s="479"/>
      <c r="D154" s="480"/>
    </row>
    <row r="155" spans="1:4" ht="12" customHeight="1">
      <c r="A155" s="473" t="s">
        <v>535</v>
      </c>
      <c r="B155" s="531" t="s">
        <v>64</v>
      </c>
      <c r="C155" s="479"/>
      <c r="D155" s="480"/>
    </row>
    <row r="156" spans="1:4" ht="12" customHeight="1">
      <c r="A156" s="473" t="s">
        <v>587</v>
      </c>
      <c r="B156" s="531" t="s">
        <v>65</v>
      </c>
      <c r="C156" s="479"/>
      <c r="D156" s="480"/>
    </row>
    <row r="157" spans="1:4" ht="12" customHeight="1" thickBot="1">
      <c r="A157" s="473" t="s">
        <v>671</v>
      </c>
      <c r="B157" s="531" t="s">
        <v>66</v>
      </c>
      <c r="C157" s="479"/>
      <c r="D157" s="480"/>
    </row>
    <row r="158" spans="1:4" ht="16.5" thickBot="1">
      <c r="A158" s="469" t="s">
        <v>381</v>
      </c>
      <c r="B158" s="530" t="s">
        <v>67</v>
      </c>
      <c r="C158" s="535">
        <v>16643952</v>
      </c>
      <c r="D158" s="536">
        <f>D148</f>
        <v>17589676</v>
      </c>
    </row>
    <row r="159" spans="1:4" ht="12" customHeight="1" thickBot="1">
      <c r="A159" s="726" t="s">
        <v>382</v>
      </c>
      <c r="B159" s="728" t="s">
        <v>303</v>
      </c>
      <c r="C159" s="535"/>
      <c r="D159" s="536"/>
    </row>
    <row r="160" spans="1:4" ht="12" customHeight="1" thickBot="1">
      <c r="A160" s="726" t="s">
        <v>383</v>
      </c>
      <c r="B160" s="728" t="s">
        <v>304</v>
      </c>
      <c r="C160" s="535"/>
      <c r="D160" s="536"/>
    </row>
    <row r="161" spans="1:4" ht="12" customHeight="1" thickBot="1">
      <c r="A161" s="726" t="s">
        <v>384</v>
      </c>
      <c r="B161" s="728" t="s">
        <v>305</v>
      </c>
      <c r="C161" s="535"/>
      <c r="D161" s="536"/>
    </row>
    <row r="162" spans="1:4" ht="12" customHeight="1" thickBot="1">
      <c r="A162" s="726" t="s">
        <v>385</v>
      </c>
      <c r="B162" s="728" t="s">
        <v>306</v>
      </c>
      <c r="C162" s="535"/>
      <c r="D162" s="536"/>
    </row>
    <row r="163" spans="1:4" ht="12" customHeight="1" thickBot="1">
      <c r="A163" s="726" t="s">
        <v>386</v>
      </c>
      <c r="B163" s="728" t="s">
        <v>307</v>
      </c>
      <c r="C163" s="535"/>
      <c r="D163" s="536"/>
    </row>
    <row r="164" spans="1:4" ht="12" customHeight="1" thickBot="1">
      <c r="A164" s="726" t="s">
        <v>387</v>
      </c>
      <c r="B164" s="728" t="s">
        <v>308</v>
      </c>
      <c r="C164" s="535"/>
      <c r="D164" s="536"/>
    </row>
    <row r="165" spans="1:4" ht="16.5" thickBot="1">
      <c r="A165" s="537" t="s">
        <v>388</v>
      </c>
      <c r="B165" s="538" t="s">
        <v>68</v>
      </c>
      <c r="C165" s="535">
        <v>1985191820</v>
      </c>
      <c r="D165" s="536">
        <f>D158+D138</f>
        <v>1461440455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2"/>
      <c r="D171" s="122"/>
      <c r="E171" s="122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workbookViewId="0" topLeftCell="A1">
      <selection activeCell="E23" sqref="E23"/>
    </sheetView>
  </sheetViews>
  <sheetFormatPr defaultColWidth="9.00390625" defaultRowHeight="12.75"/>
  <cols>
    <col min="1" max="1" width="6.875" style="192" customWidth="1"/>
    <col min="2" max="2" width="49.625" style="55" customWidth="1"/>
    <col min="3" max="8" width="12.875" style="55" customWidth="1"/>
    <col min="9" max="9" width="13.875" style="55" customWidth="1"/>
    <col min="10" max="16384" width="9.375" style="55" customWidth="1"/>
  </cols>
  <sheetData>
    <row r="1" spans="1:9" ht="27.75" customHeight="1">
      <c r="A1" s="934" t="s">
        <v>362</v>
      </c>
      <c r="B1" s="934"/>
      <c r="C1" s="934"/>
      <c r="D1" s="934"/>
      <c r="E1" s="934"/>
      <c r="F1" s="934"/>
      <c r="G1" s="934"/>
      <c r="H1" s="934"/>
      <c r="I1" s="934"/>
    </row>
    <row r="2" ht="20.25" customHeight="1" thickBot="1">
      <c r="I2" s="458"/>
    </row>
    <row r="3" spans="1:9" s="459" customFormat="1" ht="26.25" customHeight="1">
      <c r="A3" s="964" t="s">
        <v>426</v>
      </c>
      <c r="B3" s="959" t="s">
        <v>442</v>
      </c>
      <c r="C3" s="964" t="s">
        <v>443</v>
      </c>
      <c r="D3" s="964" t="s">
        <v>764</v>
      </c>
      <c r="E3" s="961" t="s">
        <v>425</v>
      </c>
      <c r="F3" s="962"/>
      <c r="G3" s="962"/>
      <c r="H3" s="963"/>
      <c r="I3" s="959" t="s">
        <v>405</v>
      </c>
    </row>
    <row r="4" spans="1:9" s="460" customFormat="1" ht="32.25" customHeight="1" thickBot="1">
      <c r="A4" s="965"/>
      <c r="B4" s="960"/>
      <c r="C4" s="960"/>
      <c r="D4" s="965"/>
      <c r="E4" s="270">
        <v>2020</v>
      </c>
      <c r="F4" s="270">
        <v>2021</v>
      </c>
      <c r="G4" s="270">
        <v>2022</v>
      </c>
      <c r="H4" s="271" t="s">
        <v>765</v>
      </c>
      <c r="I4" s="960"/>
    </row>
    <row r="5" spans="1:9" s="461" customFormat="1" ht="12.75" customHeight="1" thickBot="1">
      <c r="A5" s="272">
        <v>1</v>
      </c>
      <c r="B5" s="273">
        <v>2</v>
      </c>
      <c r="C5" s="274">
        <v>3</v>
      </c>
      <c r="D5" s="273">
        <v>4</v>
      </c>
      <c r="E5" s="272">
        <v>5</v>
      </c>
      <c r="F5" s="274">
        <v>6</v>
      </c>
      <c r="G5" s="274">
        <v>7</v>
      </c>
      <c r="H5" s="275">
        <v>8</v>
      </c>
      <c r="I5" s="276" t="s">
        <v>444</v>
      </c>
    </row>
    <row r="6" spans="1:9" ht="24.75" customHeight="1" thickBot="1">
      <c r="A6" s="277" t="s">
        <v>373</v>
      </c>
      <c r="B6" s="278" t="s">
        <v>363</v>
      </c>
      <c r="C6" s="453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9" ht="19.5" customHeight="1">
      <c r="A7" s="279" t="s">
        <v>374</v>
      </c>
      <c r="B7" s="63" t="s">
        <v>427</v>
      </c>
      <c r="C7" s="454"/>
      <c r="D7" s="64"/>
      <c r="E7" s="65"/>
      <c r="F7" s="27"/>
      <c r="G7" s="27"/>
      <c r="H7" s="25"/>
      <c r="I7" s="280">
        <f t="shared" si="0"/>
        <v>0</v>
      </c>
    </row>
    <row r="8" spans="1:9" ht="19.5" customHeight="1" thickBot="1">
      <c r="A8" s="279" t="s">
        <v>375</v>
      </c>
      <c r="B8" s="63" t="s">
        <v>427</v>
      </c>
      <c r="C8" s="454"/>
      <c r="D8" s="64"/>
      <c r="E8" s="65"/>
      <c r="F8" s="27"/>
      <c r="G8" s="27"/>
      <c r="H8" s="25"/>
      <c r="I8" s="280">
        <f t="shared" si="0"/>
        <v>0</v>
      </c>
    </row>
    <row r="9" spans="1:9" ht="25.5" customHeight="1" thickBot="1">
      <c r="A9" s="277" t="s">
        <v>376</v>
      </c>
      <c r="B9" s="278" t="s">
        <v>364</v>
      </c>
      <c r="C9" s="455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19.5" customHeight="1">
      <c r="A10" s="279" t="s">
        <v>377</v>
      </c>
      <c r="B10" s="63" t="s">
        <v>427</v>
      </c>
      <c r="C10" s="454"/>
      <c r="D10" s="64"/>
      <c r="E10" s="65"/>
      <c r="F10" s="27"/>
      <c r="G10" s="27"/>
      <c r="H10" s="25"/>
      <c r="I10" s="280">
        <f t="shared" si="0"/>
        <v>0</v>
      </c>
    </row>
    <row r="11" spans="1:9" ht="19.5" customHeight="1" thickBot="1">
      <c r="A11" s="279" t="s">
        <v>378</v>
      </c>
      <c r="B11" s="63" t="s">
        <v>427</v>
      </c>
      <c r="C11" s="454"/>
      <c r="D11" s="64"/>
      <c r="E11" s="65"/>
      <c r="F11" s="27"/>
      <c r="G11" s="27"/>
      <c r="H11" s="25"/>
      <c r="I11" s="280">
        <f t="shared" si="0"/>
        <v>0</v>
      </c>
    </row>
    <row r="12" spans="1:9" ht="19.5" customHeight="1" thickBot="1">
      <c r="A12" s="277" t="s">
        <v>379</v>
      </c>
      <c r="B12" s="278" t="s">
        <v>561</v>
      </c>
      <c r="C12" s="455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19.5" customHeight="1" thickBot="1">
      <c r="A13" s="279" t="s">
        <v>380</v>
      </c>
      <c r="B13" s="63" t="s">
        <v>427</v>
      </c>
      <c r="C13" s="454"/>
      <c r="D13" s="64"/>
      <c r="E13" s="65"/>
      <c r="F13" s="27"/>
      <c r="G13" s="27"/>
      <c r="H13" s="25"/>
      <c r="I13" s="280">
        <f t="shared" si="0"/>
        <v>0</v>
      </c>
    </row>
    <row r="14" spans="1:9" ht="19.5" customHeight="1" thickBot="1">
      <c r="A14" s="277" t="s">
        <v>381</v>
      </c>
      <c r="B14" s="278" t="s">
        <v>562</v>
      </c>
      <c r="C14" s="455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19.5" customHeight="1" thickBot="1">
      <c r="A15" s="281" t="s">
        <v>382</v>
      </c>
      <c r="B15" s="66" t="s">
        <v>427</v>
      </c>
      <c r="C15" s="456"/>
      <c r="D15" s="67"/>
      <c r="E15" s="68"/>
      <c r="F15" s="28"/>
      <c r="G15" s="28"/>
      <c r="H15" s="26"/>
      <c r="I15" s="282">
        <f t="shared" si="0"/>
        <v>0</v>
      </c>
    </row>
    <row r="16" spans="1:9" ht="19.5" customHeight="1" thickBot="1">
      <c r="A16" s="277" t="s">
        <v>383</v>
      </c>
      <c r="B16" s="283" t="s">
        <v>563</v>
      </c>
      <c r="C16" s="455"/>
      <c r="D16" s="59">
        <f>+D17</f>
        <v>0</v>
      </c>
      <c r="E16" s="60">
        <v>4200000</v>
      </c>
      <c r="F16" s="60">
        <v>4200000</v>
      </c>
      <c r="G16" s="60">
        <v>4200000</v>
      </c>
      <c r="H16" s="60">
        <v>4200000</v>
      </c>
      <c r="I16" s="59">
        <f t="shared" si="0"/>
        <v>16800000</v>
      </c>
    </row>
    <row r="17" spans="1:9" ht="19.5" customHeight="1" thickBot="1">
      <c r="A17" s="284" t="s">
        <v>384</v>
      </c>
      <c r="B17" s="69" t="s">
        <v>178</v>
      </c>
      <c r="C17" s="457"/>
      <c r="D17" s="70"/>
      <c r="E17" s="60">
        <v>4200000</v>
      </c>
      <c r="F17" s="60">
        <v>4200000</v>
      </c>
      <c r="G17" s="60">
        <v>4200000</v>
      </c>
      <c r="H17" s="60">
        <v>4200000</v>
      </c>
      <c r="I17" s="285">
        <f t="shared" si="0"/>
        <v>16800000</v>
      </c>
    </row>
    <row r="18" spans="1:9" ht="19.5" customHeight="1" thickBot="1">
      <c r="A18" s="957" t="s">
        <v>499</v>
      </c>
      <c r="B18" s="958"/>
      <c r="C18" s="730"/>
      <c r="D18" s="59">
        <f aca="true" t="shared" si="1" ref="D18:I18">+D6+D9+D12+D14+D16</f>
        <v>0</v>
      </c>
      <c r="E18" s="60">
        <f t="shared" si="1"/>
        <v>4200000</v>
      </c>
      <c r="F18" s="61">
        <f t="shared" si="1"/>
        <v>4200000</v>
      </c>
      <c r="G18" s="61">
        <f t="shared" si="1"/>
        <v>4200000</v>
      </c>
      <c r="H18" s="62">
        <f t="shared" si="1"/>
        <v>4200000</v>
      </c>
      <c r="I18" s="59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A1">
      <selection activeCell="C5" sqref="C5:C17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967" t="s">
        <v>365</v>
      </c>
      <c r="C1" s="967"/>
      <c r="D1" s="967"/>
    </row>
    <row r="2" spans="1:4" s="72" customFormat="1" ht="16.5" thickBot="1">
      <c r="A2" s="71"/>
      <c r="B2" s="374"/>
      <c r="D2" s="43"/>
    </row>
    <row r="3" spans="1:4" s="74" customFormat="1" ht="48" customHeight="1" thickBot="1">
      <c r="A3" s="73" t="s">
        <v>371</v>
      </c>
      <c r="B3" s="196" t="s">
        <v>372</v>
      </c>
      <c r="C3" s="196" t="s">
        <v>428</v>
      </c>
      <c r="D3" s="197" t="s">
        <v>429</v>
      </c>
    </row>
    <row r="4" spans="1:4" s="74" customFormat="1" ht="13.5" customHeight="1" thickBot="1">
      <c r="A4" s="34">
        <v>1</v>
      </c>
      <c r="B4" s="199">
        <v>2</v>
      </c>
      <c r="C4" s="199">
        <v>3</v>
      </c>
      <c r="D4" s="200">
        <v>4</v>
      </c>
    </row>
    <row r="5" spans="1:4" ht="18" customHeight="1">
      <c r="A5" s="130" t="s">
        <v>373</v>
      </c>
      <c r="B5" s="201" t="s">
        <v>520</v>
      </c>
      <c r="C5" s="852">
        <v>89093200</v>
      </c>
      <c r="D5" s="853"/>
    </row>
    <row r="6" spans="1:4" ht="18" customHeight="1">
      <c r="A6" s="76" t="s">
        <v>374</v>
      </c>
      <c r="B6" s="202" t="s">
        <v>521</v>
      </c>
      <c r="C6" s="129"/>
      <c r="D6" s="78"/>
    </row>
    <row r="7" spans="1:4" ht="18" customHeight="1">
      <c r="A7" s="76" t="s">
        <v>375</v>
      </c>
      <c r="B7" s="202" t="s">
        <v>478</v>
      </c>
      <c r="C7" s="129"/>
      <c r="D7" s="78"/>
    </row>
    <row r="8" spans="1:4" ht="18" customHeight="1">
      <c r="A8" s="76" t="s">
        <v>376</v>
      </c>
      <c r="B8" s="202" t="s">
        <v>479</v>
      </c>
      <c r="C8" s="129"/>
      <c r="D8" s="78"/>
    </row>
    <row r="9" spans="1:4" ht="18" customHeight="1">
      <c r="A9" s="76" t="s">
        <v>377</v>
      </c>
      <c r="B9" s="202" t="s">
        <v>513</v>
      </c>
      <c r="C9" s="129"/>
      <c r="D9" s="78"/>
    </row>
    <row r="10" spans="1:4" ht="18" customHeight="1">
      <c r="A10" s="76" t="s">
        <v>378</v>
      </c>
      <c r="B10" s="202" t="s">
        <v>514</v>
      </c>
      <c r="C10" s="129"/>
      <c r="D10" s="78"/>
    </row>
    <row r="11" spans="1:4" ht="18" customHeight="1">
      <c r="A11" s="76" t="s">
        <v>379</v>
      </c>
      <c r="B11" s="203" t="s">
        <v>515</v>
      </c>
      <c r="C11" s="129"/>
      <c r="D11" s="78"/>
    </row>
    <row r="12" spans="1:4" ht="18" customHeight="1">
      <c r="A12" s="76" t="s">
        <v>381</v>
      </c>
      <c r="B12" s="203" t="s">
        <v>516</v>
      </c>
      <c r="C12" s="129">
        <v>6100000</v>
      </c>
      <c r="D12" s="78"/>
    </row>
    <row r="13" spans="1:4" ht="18" customHeight="1">
      <c r="A13" s="76" t="s">
        <v>382</v>
      </c>
      <c r="B13" s="203" t="s">
        <v>517</v>
      </c>
      <c r="C13" s="129">
        <v>1400000</v>
      </c>
      <c r="D13" s="78"/>
    </row>
    <row r="14" spans="1:4" ht="18" customHeight="1">
      <c r="A14" s="76" t="s">
        <v>383</v>
      </c>
      <c r="B14" s="203" t="s">
        <v>518</v>
      </c>
      <c r="C14" s="129"/>
      <c r="D14" s="78"/>
    </row>
    <row r="15" spans="1:4" ht="22.5" customHeight="1">
      <c r="A15" s="76" t="s">
        <v>384</v>
      </c>
      <c r="B15" s="203" t="s">
        <v>519</v>
      </c>
      <c r="C15" s="129">
        <v>150000000</v>
      </c>
      <c r="D15" s="78"/>
    </row>
    <row r="16" spans="1:4" ht="18" customHeight="1">
      <c r="A16" s="76" t="s">
        <v>385</v>
      </c>
      <c r="B16" s="202" t="s">
        <v>480</v>
      </c>
      <c r="C16" s="129">
        <v>22000000</v>
      </c>
      <c r="D16" s="78"/>
    </row>
    <row r="17" spans="1:4" ht="18" customHeight="1">
      <c r="A17" s="76" t="s">
        <v>386</v>
      </c>
      <c r="B17" s="202" t="s">
        <v>367</v>
      </c>
      <c r="C17" s="129"/>
      <c r="D17" s="78"/>
    </row>
    <row r="18" spans="1:4" ht="18" customHeight="1">
      <c r="A18" s="76" t="s">
        <v>387</v>
      </c>
      <c r="B18" s="202" t="s">
        <v>366</v>
      </c>
      <c r="C18" s="129"/>
      <c r="D18" s="78"/>
    </row>
    <row r="19" spans="1:4" ht="18" customHeight="1">
      <c r="A19" s="76" t="s">
        <v>388</v>
      </c>
      <c r="B19" s="202" t="s">
        <v>481</v>
      </c>
      <c r="C19" s="129"/>
      <c r="D19" s="78"/>
    </row>
    <row r="20" spans="1:4" ht="18" customHeight="1">
      <c r="A20" s="76" t="s">
        <v>389</v>
      </c>
      <c r="B20" s="202" t="s">
        <v>482</v>
      </c>
      <c r="C20" s="129"/>
      <c r="D20" s="78"/>
    </row>
    <row r="21" spans="1:4" ht="18" customHeight="1">
      <c r="A21" s="76" t="s">
        <v>390</v>
      </c>
      <c r="B21" s="120"/>
      <c r="C21" s="77"/>
      <c r="D21" s="78"/>
    </row>
    <row r="22" spans="1:4" ht="18" customHeight="1">
      <c r="A22" s="76" t="s">
        <v>391</v>
      </c>
      <c r="B22" s="79"/>
      <c r="C22" s="77"/>
      <c r="D22" s="78"/>
    </row>
    <row r="23" spans="1:4" ht="18" customHeight="1">
      <c r="A23" s="76" t="s">
        <v>392</v>
      </c>
      <c r="B23" s="79"/>
      <c r="C23" s="77"/>
      <c r="D23" s="78"/>
    </row>
    <row r="24" spans="1:4" ht="18" customHeight="1">
      <c r="A24" s="76" t="s">
        <v>393</v>
      </c>
      <c r="B24" s="79"/>
      <c r="C24" s="77"/>
      <c r="D24" s="78"/>
    </row>
    <row r="25" spans="1:4" ht="18" customHeight="1">
      <c r="A25" s="76" t="s">
        <v>394</v>
      </c>
      <c r="B25" s="79"/>
      <c r="C25" s="77"/>
      <c r="D25" s="78"/>
    </row>
    <row r="26" spans="1:4" ht="18" customHeight="1">
      <c r="A26" s="76" t="s">
        <v>395</v>
      </c>
      <c r="B26" s="79"/>
      <c r="C26" s="77"/>
      <c r="D26" s="78"/>
    </row>
    <row r="27" spans="1:4" ht="18" customHeight="1">
      <c r="A27" s="76" t="s">
        <v>396</v>
      </c>
      <c r="B27" s="79"/>
      <c r="C27" s="77"/>
      <c r="D27" s="78"/>
    </row>
    <row r="28" spans="1:4" ht="18" customHeight="1">
      <c r="A28" s="76" t="s">
        <v>397</v>
      </c>
      <c r="B28" s="79"/>
      <c r="C28" s="77"/>
      <c r="D28" s="78"/>
    </row>
    <row r="29" spans="1:4" ht="18" customHeight="1" thickBot="1">
      <c r="A29" s="131" t="s">
        <v>398</v>
      </c>
      <c r="B29" s="80"/>
      <c r="C29" s="81"/>
      <c r="D29" s="82"/>
    </row>
    <row r="30" spans="1:4" ht="18" customHeight="1" thickBot="1">
      <c r="A30" s="35" t="s">
        <v>399</v>
      </c>
      <c r="B30" s="207" t="s">
        <v>406</v>
      </c>
      <c r="C30" s="208">
        <f>+C5+C6+C7+C8+C9+C16+C18+C12+C13+C15+C17+C19+C20+C21+C22+C23+C24+C25+C26+C27+C28+C29</f>
        <v>268593200</v>
      </c>
      <c r="D30" s="209">
        <f>+D5+D6+D7+D8+D9+D16+D17+D18+D19+D20+D21+D22+D23+D24+D25+D26+D27+D28+D29</f>
        <v>0</v>
      </c>
    </row>
    <row r="31" spans="1:4" ht="27" customHeight="1">
      <c r="A31" s="83"/>
      <c r="B31" s="966"/>
      <c r="C31" s="966"/>
      <c r="D31" s="966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view="pageBreakPreview" zoomScale="60" workbookViewId="0" topLeftCell="A1">
      <selection activeCell="O29" sqref="O29"/>
    </sheetView>
  </sheetViews>
  <sheetFormatPr defaultColWidth="9.00390625" defaultRowHeight="12.75"/>
  <cols>
    <col min="1" max="1" width="4.875" style="99" customWidth="1"/>
    <col min="2" max="2" width="34.125" style="114" customWidth="1"/>
    <col min="3" max="3" width="12.00390625" style="114" bestFit="1" customWidth="1"/>
    <col min="4" max="4" width="11.00390625" style="114" bestFit="1" customWidth="1"/>
    <col min="5" max="5" width="11.375" style="114" bestFit="1" customWidth="1"/>
    <col min="6" max="6" width="12.00390625" style="114" bestFit="1" customWidth="1"/>
    <col min="7" max="7" width="11.375" style="114" bestFit="1" customWidth="1"/>
    <col min="8" max="8" width="12.00390625" style="114" bestFit="1" customWidth="1"/>
    <col min="9" max="10" width="11.375" style="114" bestFit="1" customWidth="1"/>
    <col min="11" max="11" width="11.125" style="114" bestFit="1" customWidth="1"/>
    <col min="12" max="13" width="11.00390625" style="114" bestFit="1" customWidth="1"/>
    <col min="14" max="14" width="14.625" style="114" customWidth="1"/>
    <col min="15" max="15" width="13.625" style="99" bestFit="1" customWidth="1"/>
    <col min="16" max="16384" width="9.375" style="114" customWidth="1"/>
  </cols>
  <sheetData>
    <row r="1" spans="1:15" ht="31.5" customHeight="1">
      <c r="A1" s="971" t="s">
        <v>766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</row>
    <row r="2" ht="16.5" thickBot="1">
      <c r="O2" s="4"/>
    </row>
    <row r="3" spans="1:15" s="99" customFormat="1" ht="25.5" customHeight="1" thickBot="1">
      <c r="A3" s="96" t="s">
        <v>371</v>
      </c>
      <c r="B3" s="97" t="s">
        <v>418</v>
      </c>
      <c r="C3" s="97" t="s">
        <v>430</v>
      </c>
      <c r="D3" s="97" t="s">
        <v>431</v>
      </c>
      <c r="E3" s="97" t="s">
        <v>432</v>
      </c>
      <c r="F3" s="97" t="s">
        <v>433</v>
      </c>
      <c r="G3" s="97" t="s">
        <v>434</v>
      </c>
      <c r="H3" s="97" t="s">
        <v>435</v>
      </c>
      <c r="I3" s="97" t="s">
        <v>436</v>
      </c>
      <c r="J3" s="97" t="s">
        <v>437</v>
      </c>
      <c r="K3" s="97" t="s">
        <v>438</v>
      </c>
      <c r="L3" s="97" t="s">
        <v>439</v>
      </c>
      <c r="M3" s="97" t="s">
        <v>440</v>
      </c>
      <c r="N3" s="97" t="s">
        <v>441</v>
      </c>
      <c r="O3" s="98" t="s">
        <v>406</v>
      </c>
    </row>
    <row r="4" spans="1:15" s="101" customFormat="1" ht="15" customHeight="1" thickBot="1">
      <c r="A4" s="100" t="s">
        <v>373</v>
      </c>
      <c r="B4" s="968" t="s">
        <v>410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70"/>
    </row>
    <row r="5" spans="1:15" s="101" customFormat="1" ht="22.5">
      <c r="A5" s="102" t="s">
        <v>374</v>
      </c>
      <c r="B5" s="462" t="s">
        <v>73</v>
      </c>
      <c r="C5" s="103">
        <v>38218939</v>
      </c>
      <c r="D5" s="103">
        <v>38218939</v>
      </c>
      <c r="E5" s="103">
        <v>38218939</v>
      </c>
      <c r="F5" s="103">
        <v>38218939</v>
      </c>
      <c r="G5" s="103">
        <v>38218939</v>
      </c>
      <c r="H5" s="103">
        <v>38218939</v>
      </c>
      <c r="I5" s="103">
        <v>38218939</v>
      </c>
      <c r="J5" s="103">
        <v>38218939</v>
      </c>
      <c r="K5" s="103">
        <v>38218939</v>
      </c>
      <c r="L5" s="103">
        <v>38218939</v>
      </c>
      <c r="M5" s="103">
        <v>38218939</v>
      </c>
      <c r="N5" s="103">
        <v>38218935</v>
      </c>
      <c r="O5" s="700">
        <v>458627264</v>
      </c>
    </row>
    <row r="6" spans="1:15" s="108" customFormat="1" ht="22.5">
      <c r="A6" s="105" t="s">
        <v>375</v>
      </c>
      <c r="B6" s="288" t="s">
        <v>144</v>
      </c>
      <c r="C6" s="106">
        <v>1472319</v>
      </c>
      <c r="D6" s="106">
        <v>1472319</v>
      </c>
      <c r="E6" s="106">
        <v>1472319</v>
      </c>
      <c r="F6" s="106">
        <v>1472319</v>
      </c>
      <c r="G6" s="106">
        <v>1472319</v>
      </c>
      <c r="H6" s="106">
        <v>1472319</v>
      </c>
      <c r="I6" s="106">
        <v>1472319</v>
      </c>
      <c r="J6" s="106">
        <v>1472319</v>
      </c>
      <c r="K6" s="106">
        <v>1472319</v>
      </c>
      <c r="L6" s="106">
        <v>1472319</v>
      </c>
      <c r="M6" s="106">
        <v>1472319</v>
      </c>
      <c r="N6" s="106">
        <v>1472320</v>
      </c>
      <c r="O6" s="107">
        <v>17667829</v>
      </c>
    </row>
    <row r="7" spans="1:15" s="108" customFormat="1" ht="22.5">
      <c r="A7" s="105" t="s">
        <v>376</v>
      </c>
      <c r="B7" s="287" t="s">
        <v>145</v>
      </c>
      <c r="C7" s="109"/>
      <c r="D7" s="109"/>
      <c r="E7" s="109">
        <v>179746162</v>
      </c>
      <c r="F7" s="109"/>
      <c r="G7" s="109"/>
      <c r="H7" s="109"/>
      <c r="I7" s="109"/>
      <c r="J7" s="109"/>
      <c r="K7" s="109"/>
      <c r="L7" s="109"/>
      <c r="M7" s="109"/>
      <c r="N7" s="109"/>
      <c r="O7" s="107">
        <v>179746162</v>
      </c>
    </row>
    <row r="8" spans="1:15" s="108" customFormat="1" ht="13.5" customHeight="1">
      <c r="A8" s="105" t="s">
        <v>377</v>
      </c>
      <c r="B8" s="286" t="s">
        <v>527</v>
      </c>
      <c r="C8" s="106"/>
      <c r="D8" s="106"/>
      <c r="E8" s="106">
        <v>84000000</v>
      </c>
      <c r="F8" s="106"/>
      <c r="G8" s="106"/>
      <c r="H8" s="106"/>
      <c r="I8" s="106"/>
      <c r="J8" s="106"/>
      <c r="K8" s="106"/>
      <c r="L8" s="106"/>
      <c r="M8" s="106"/>
      <c r="N8" s="106">
        <v>100000000</v>
      </c>
      <c r="O8" s="107">
        <v>184000000</v>
      </c>
    </row>
    <row r="9" spans="1:15" s="108" customFormat="1" ht="13.5" customHeight="1">
      <c r="A9" s="105" t="s">
        <v>378</v>
      </c>
      <c r="B9" s="286" t="s">
        <v>146</v>
      </c>
      <c r="C9" s="106">
        <v>8906683</v>
      </c>
      <c r="D9" s="106">
        <v>8906683</v>
      </c>
      <c r="E9" s="106">
        <v>8906683</v>
      </c>
      <c r="F9" s="106">
        <v>8906683</v>
      </c>
      <c r="G9" s="106">
        <v>8906683</v>
      </c>
      <c r="H9" s="106">
        <v>8906683</v>
      </c>
      <c r="I9" s="106">
        <v>8906683</v>
      </c>
      <c r="J9" s="106">
        <v>8906683</v>
      </c>
      <c r="K9" s="106">
        <v>8906683</v>
      </c>
      <c r="L9" s="106">
        <v>8906683</v>
      </c>
      <c r="M9" s="106">
        <v>8906683</v>
      </c>
      <c r="N9" s="106">
        <v>8906687</v>
      </c>
      <c r="O9" s="107">
        <v>106880200</v>
      </c>
    </row>
    <row r="10" spans="1:15" s="108" customFormat="1" ht="13.5" customHeight="1">
      <c r="A10" s="105" t="s">
        <v>379</v>
      </c>
      <c r="B10" s="286" t="s">
        <v>368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1:15" s="108" customFormat="1" ht="13.5" customHeight="1">
      <c r="A11" s="105" t="s">
        <v>380</v>
      </c>
      <c r="B11" s="286" t="s">
        <v>75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>
        <v>0</v>
      </c>
    </row>
    <row r="12" spans="1:15" s="108" customFormat="1" ht="15.75">
      <c r="A12" s="105" t="s">
        <v>381</v>
      </c>
      <c r="B12" s="288" t="s">
        <v>129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>
        <f>SUM(C12:N12)</f>
        <v>0</v>
      </c>
    </row>
    <row r="13" spans="1:15" s="108" customFormat="1" ht="15.75">
      <c r="A13" s="105" t="s">
        <v>382</v>
      </c>
      <c r="B13" s="288" t="s">
        <v>706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</row>
    <row r="14" spans="1:15" s="108" customFormat="1" ht="18" customHeight="1" thickBot="1">
      <c r="A14" s="105" t="s">
        <v>383</v>
      </c>
      <c r="B14" s="286" t="s">
        <v>705</v>
      </c>
      <c r="C14" s="106">
        <v>514519000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4">
        <v>514519000</v>
      </c>
    </row>
    <row r="15" spans="1:15" s="101" customFormat="1" ht="15.75" customHeight="1" thickBot="1">
      <c r="A15" s="100" t="s">
        <v>384</v>
      </c>
      <c r="B15" s="36" t="s">
        <v>467</v>
      </c>
      <c r="C15" s="111">
        <f>SUM(C5:C14)</f>
        <v>563116941</v>
      </c>
      <c r="D15" s="111">
        <f aca="true" t="shared" si="0" ref="D15:N15">SUM(D5:D14)</f>
        <v>48597941</v>
      </c>
      <c r="E15" s="111">
        <f t="shared" si="0"/>
        <v>312344103</v>
      </c>
      <c r="F15" s="111">
        <f t="shared" si="0"/>
        <v>48597941</v>
      </c>
      <c r="G15" s="111">
        <f t="shared" si="0"/>
        <v>48597941</v>
      </c>
      <c r="H15" s="111">
        <f t="shared" si="0"/>
        <v>48597941</v>
      </c>
      <c r="I15" s="111">
        <f t="shared" si="0"/>
        <v>48597941</v>
      </c>
      <c r="J15" s="111">
        <f t="shared" si="0"/>
        <v>48597941</v>
      </c>
      <c r="K15" s="111">
        <f t="shared" si="0"/>
        <v>48597941</v>
      </c>
      <c r="L15" s="111">
        <f t="shared" si="0"/>
        <v>48597941</v>
      </c>
      <c r="M15" s="111">
        <f t="shared" si="0"/>
        <v>48597941</v>
      </c>
      <c r="N15" s="111">
        <f t="shared" si="0"/>
        <v>148597942</v>
      </c>
      <c r="O15" s="112">
        <f>O5+O6+O7+O8+O9+O10+O14+O13</f>
        <v>1461440455</v>
      </c>
    </row>
    <row r="16" spans="1:15" s="101" customFormat="1" ht="15" customHeight="1" thickBot="1">
      <c r="A16" s="100"/>
      <c r="B16" s="968" t="s">
        <v>412</v>
      </c>
      <c r="C16" s="969"/>
      <c r="D16" s="969"/>
      <c r="E16" s="969"/>
      <c r="F16" s="969"/>
      <c r="G16" s="969"/>
      <c r="H16" s="969"/>
      <c r="I16" s="969"/>
      <c r="J16" s="969"/>
      <c r="K16" s="969"/>
      <c r="L16" s="969"/>
      <c r="M16" s="969"/>
      <c r="N16" s="969"/>
      <c r="O16" s="970"/>
    </row>
    <row r="17" spans="1:15" s="108" customFormat="1" ht="13.5" customHeight="1">
      <c r="A17" s="113" t="s">
        <v>385</v>
      </c>
      <c r="B17" s="289" t="s">
        <v>419</v>
      </c>
      <c r="C17" s="109">
        <v>21380549</v>
      </c>
      <c r="D17" s="109">
        <v>21380549</v>
      </c>
      <c r="E17" s="109">
        <v>21380549</v>
      </c>
      <c r="F17" s="109">
        <v>21380549</v>
      </c>
      <c r="G17" s="109">
        <v>21380549</v>
      </c>
      <c r="H17" s="109">
        <v>21380549</v>
      </c>
      <c r="I17" s="109">
        <v>21380549</v>
      </c>
      <c r="J17" s="109">
        <v>21380549</v>
      </c>
      <c r="K17" s="109">
        <v>21380549</v>
      </c>
      <c r="L17" s="109">
        <v>21380549</v>
      </c>
      <c r="M17" s="109">
        <v>21380549</v>
      </c>
      <c r="N17" s="109">
        <v>21380553</v>
      </c>
      <c r="O17" s="110">
        <v>256566592</v>
      </c>
    </row>
    <row r="18" spans="1:15" s="108" customFormat="1" ht="27" customHeight="1">
      <c r="A18" s="105" t="s">
        <v>386</v>
      </c>
      <c r="B18" s="288" t="s">
        <v>536</v>
      </c>
      <c r="C18" s="106">
        <v>3801664</v>
      </c>
      <c r="D18" s="106">
        <v>3801664</v>
      </c>
      <c r="E18" s="106">
        <v>3801664</v>
      </c>
      <c r="F18" s="106">
        <v>3801664</v>
      </c>
      <c r="G18" s="106">
        <v>3801664</v>
      </c>
      <c r="H18" s="106">
        <v>3801664</v>
      </c>
      <c r="I18" s="106">
        <v>3801664</v>
      </c>
      <c r="J18" s="106">
        <v>3801664</v>
      </c>
      <c r="K18" s="106">
        <v>3801664</v>
      </c>
      <c r="L18" s="106">
        <v>3801664</v>
      </c>
      <c r="M18" s="106">
        <v>3801664</v>
      </c>
      <c r="N18" s="106">
        <v>3801658</v>
      </c>
      <c r="O18" s="110">
        <v>45619962</v>
      </c>
    </row>
    <row r="19" spans="1:15" s="108" customFormat="1" ht="13.5" customHeight="1">
      <c r="A19" s="105" t="s">
        <v>387</v>
      </c>
      <c r="B19" s="286" t="s">
        <v>493</v>
      </c>
      <c r="C19" s="106">
        <v>22621686</v>
      </c>
      <c r="D19" s="106">
        <v>22621686</v>
      </c>
      <c r="E19" s="106">
        <v>22621686</v>
      </c>
      <c r="F19" s="106">
        <v>22621686</v>
      </c>
      <c r="G19" s="106">
        <v>22621686</v>
      </c>
      <c r="H19" s="106">
        <v>22621686</v>
      </c>
      <c r="I19" s="106">
        <v>22621686</v>
      </c>
      <c r="J19" s="106">
        <v>22621686</v>
      </c>
      <c r="K19" s="106">
        <v>22621686</v>
      </c>
      <c r="L19" s="106">
        <v>22621686</v>
      </c>
      <c r="M19" s="106">
        <v>22621686</v>
      </c>
      <c r="N19" s="106">
        <v>22621680</v>
      </c>
      <c r="O19" s="110">
        <v>271460226</v>
      </c>
    </row>
    <row r="20" spans="1:15" s="108" customFormat="1" ht="13.5" customHeight="1">
      <c r="A20" s="105" t="s">
        <v>388</v>
      </c>
      <c r="B20" s="286" t="s">
        <v>537</v>
      </c>
      <c r="C20" s="106">
        <v>291666</v>
      </c>
      <c r="D20" s="106">
        <v>291666</v>
      </c>
      <c r="E20" s="106">
        <v>291666</v>
      </c>
      <c r="F20" s="106">
        <v>291666</v>
      </c>
      <c r="G20" s="106">
        <v>291666</v>
      </c>
      <c r="H20" s="106">
        <v>291666</v>
      </c>
      <c r="I20" s="106">
        <v>291666</v>
      </c>
      <c r="J20" s="106">
        <v>291666</v>
      </c>
      <c r="K20" s="106">
        <v>291666</v>
      </c>
      <c r="L20" s="106">
        <v>291666</v>
      </c>
      <c r="M20" s="106">
        <v>291666</v>
      </c>
      <c r="N20" s="106">
        <v>291674</v>
      </c>
      <c r="O20" s="110">
        <v>3500000</v>
      </c>
    </row>
    <row r="21" spans="1:15" s="108" customFormat="1" ht="13.5" customHeight="1">
      <c r="A21" s="105" t="s">
        <v>389</v>
      </c>
      <c r="B21" s="286" t="s">
        <v>369</v>
      </c>
      <c r="C21" s="106">
        <v>13339564</v>
      </c>
      <c r="D21" s="106">
        <v>13339564</v>
      </c>
      <c r="E21" s="106">
        <v>13339564</v>
      </c>
      <c r="F21" s="106">
        <v>13339564</v>
      </c>
      <c r="G21" s="106">
        <v>13339564</v>
      </c>
      <c r="H21" s="106">
        <v>13339564</v>
      </c>
      <c r="I21" s="106">
        <v>13339564</v>
      </c>
      <c r="J21" s="106">
        <v>13339564</v>
      </c>
      <c r="K21" s="106">
        <v>13339564</v>
      </c>
      <c r="L21" s="106">
        <v>13339564</v>
      </c>
      <c r="M21" s="106">
        <v>13339564</v>
      </c>
      <c r="N21" s="106">
        <v>13339564</v>
      </c>
      <c r="O21" s="110">
        <v>160074768</v>
      </c>
    </row>
    <row r="22" spans="1:15" s="108" customFormat="1" ht="13.5" customHeight="1">
      <c r="A22" s="105" t="s">
        <v>390</v>
      </c>
      <c r="B22" s="286" t="s">
        <v>585</v>
      </c>
      <c r="C22" s="106"/>
      <c r="D22" s="106"/>
      <c r="E22" s="106"/>
      <c r="F22" s="106">
        <v>283801258</v>
      </c>
      <c r="G22" s="106"/>
      <c r="H22" s="106"/>
      <c r="I22" s="106"/>
      <c r="J22" s="106"/>
      <c r="K22" s="106"/>
      <c r="L22" s="106"/>
      <c r="M22" s="106"/>
      <c r="N22" s="106">
        <v>55680964</v>
      </c>
      <c r="O22" s="110">
        <v>283801258</v>
      </c>
    </row>
    <row r="23" spans="1:15" s="108" customFormat="1" ht="15.75">
      <c r="A23" s="105" t="s">
        <v>391</v>
      </c>
      <c r="B23" s="288" t="s">
        <v>540</v>
      </c>
      <c r="C23" s="106"/>
      <c r="D23" s="106"/>
      <c r="E23" s="106">
        <v>30000000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10">
        <v>30000000</v>
      </c>
    </row>
    <row r="24" spans="1:15" s="108" customFormat="1" ht="13.5" customHeight="1">
      <c r="A24" s="105" t="s">
        <v>392</v>
      </c>
      <c r="B24" s="286" t="s">
        <v>772</v>
      </c>
      <c r="C24" s="106"/>
      <c r="D24" s="106">
        <v>2400000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10">
        <v>2400000</v>
      </c>
    </row>
    <row r="25" spans="1:15" s="108" customFormat="1" ht="22.5">
      <c r="A25" s="105" t="s">
        <v>393</v>
      </c>
      <c r="B25" s="288" t="s">
        <v>69</v>
      </c>
      <c r="C25" s="106"/>
      <c r="D25" s="106"/>
      <c r="E25" s="106">
        <v>17589676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10">
        <v>17589676</v>
      </c>
    </row>
    <row r="26" spans="1:15" s="101" customFormat="1" ht="15.75" customHeight="1" thickBot="1">
      <c r="A26" s="559" t="s">
        <v>394</v>
      </c>
      <c r="B26" s="560" t="s">
        <v>708</v>
      </c>
      <c r="C26" s="106">
        <v>32535664</v>
      </c>
      <c r="D26" s="106">
        <v>32535664</v>
      </c>
      <c r="E26" s="106">
        <v>32535664</v>
      </c>
      <c r="F26" s="106">
        <v>32535664</v>
      </c>
      <c r="G26" s="106">
        <v>32535664</v>
      </c>
      <c r="H26" s="106">
        <v>32535664</v>
      </c>
      <c r="I26" s="106">
        <v>32535664</v>
      </c>
      <c r="J26" s="106">
        <v>32535664</v>
      </c>
      <c r="K26" s="106">
        <v>32535664</v>
      </c>
      <c r="L26" s="106">
        <v>32535664</v>
      </c>
      <c r="M26" s="106">
        <v>32535664</v>
      </c>
      <c r="N26" s="106">
        <v>32535669</v>
      </c>
      <c r="O26" s="110">
        <v>390427973</v>
      </c>
    </row>
    <row r="27" spans="1:15" ht="16.5" thickBot="1">
      <c r="A27" s="561" t="s">
        <v>395</v>
      </c>
      <c r="B27" s="855" t="s">
        <v>468</v>
      </c>
      <c r="C27" s="111">
        <f>SUM(C17:C26)</f>
        <v>93970793</v>
      </c>
      <c r="D27" s="562">
        <f aca="true" t="shared" si="1" ref="D27:N27">SUM(D17:D26)</f>
        <v>96370793</v>
      </c>
      <c r="E27" s="562">
        <f t="shared" si="1"/>
        <v>141560469</v>
      </c>
      <c r="F27" s="562">
        <f t="shared" si="1"/>
        <v>377772051</v>
      </c>
      <c r="G27" s="562">
        <f t="shared" si="1"/>
        <v>93970793</v>
      </c>
      <c r="H27" s="562">
        <f t="shared" si="1"/>
        <v>93970793</v>
      </c>
      <c r="I27" s="562">
        <f t="shared" si="1"/>
        <v>93970793</v>
      </c>
      <c r="J27" s="562">
        <f t="shared" si="1"/>
        <v>93970793</v>
      </c>
      <c r="K27" s="562">
        <f t="shared" si="1"/>
        <v>93970793</v>
      </c>
      <c r="L27" s="562">
        <f t="shared" si="1"/>
        <v>93970793</v>
      </c>
      <c r="M27" s="562">
        <f t="shared" si="1"/>
        <v>93970793</v>
      </c>
      <c r="N27" s="562">
        <f t="shared" si="1"/>
        <v>149651762</v>
      </c>
      <c r="O27" s="112">
        <f>O17+O18+O19+O20+O21+O22+O23+O25+O26+O24</f>
        <v>1461440455</v>
      </c>
    </row>
    <row r="28" spans="1:15" ht="16.5" thickBot="1">
      <c r="A28" s="561" t="s">
        <v>396</v>
      </c>
      <c r="B28" s="856" t="s">
        <v>469</v>
      </c>
      <c r="C28" s="857">
        <f>(C15-C27)</f>
        <v>469146148</v>
      </c>
      <c r="D28" s="563">
        <f>(D15-D27)</f>
        <v>-47772852</v>
      </c>
      <c r="E28" s="563">
        <f aca="true" t="shared" si="2" ref="E28:N28">(E15-E27)</f>
        <v>170783634</v>
      </c>
      <c r="F28" s="563">
        <f t="shared" si="2"/>
        <v>-329174110</v>
      </c>
      <c r="G28" s="563">
        <f t="shared" si="2"/>
        <v>-45372852</v>
      </c>
      <c r="H28" s="563">
        <f t="shared" si="2"/>
        <v>-45372852</v>
      </c>
      <c r="I28" s="563">
        <f t="shared" si="2"/>
        <v>-45372852</v>
      </c>
      <c r="J28" s="563">
        <f t="shared" si="2"/>
        <v>-45372852</v>
      </c>
      <c r="K28" s="563">
        <f t="shared" si="2"/>
        <v>-45372852</v>
      </c>
      <c r="L28" s="563">
        <f t="shared" si="2"/>
        <v>-45372852</v>
      </c>
      <c r="M28" s="563">
        <f t="shared" si="2"/>
        <v>-45372852</v>
      </c>
      <c r="N28" s="563">
        <f t="shared" si="2"/>
        <v>-1053820</v>
      </c>
      <c r="O28" s="112"/>
    </row>
    <row r="29" ht="15.75">
      <c r="A29" s="115"/>
    </row>
    <row r="30" spans="2:15" ht="15.75">
      <c r="B30" s="116"/>
      <c r="C30" s="117"/>
      <c r="D30" s="117"/>
      <c r="O30" s="114"/>
    </row>
    <row r="31" ht="15.75">
      <c r="O31" s="114"/>
    </row>
    <row r="32" ht="15.75">
      <c r="O32" s="114"/>
    </row>
    <row r="33" ht="15.75">
      <c r="O33" s="114"/>
    </row>
    <row r="34" ht="15.75">
      <c r="O34" s="114"/>
    </row>
    <row r="35" ht="15.75">
      <c r="O35" s="114"/>
    </row>
    <row r="36" ht="15.75">
      <c r="O36" s="114"/>
    </row>
    <row r="37" ht="15.75">
      <c r="O37" s="114"/>
    </row>
    <row r="38" ht="15.75">
      <c r="O38" s="114"/>
    </row>
    <row r="39" ht="15.75">
      <c r="O39" s="114"/>
    </row>
    <row r="40" ht="15.75">
      <c r="O40" s="114"/>
    </row>
    <row r="41" ht="15.75">
      <c r="O41" s="114"/>
    </row>
    <row r="42" ht="15.75">
      <c r="O42" s="114"/>
    </row>
    <row r="43" ht="15.75">
      <c r="O43" s="114"/>
    </row>
    <row r="44" ht="15.75">
      <c r="O44" s="114"/>
    </row>
    <row r="45" ht="15.75">
      <c r="O45" s="114"/>
    </row>
    <row r="46" ht="15.75">
      <c r="O46" s="114"/>
    </row>
    <row r="47" ht="15.75">
      <c r="O47" s="114"/>
    </row>
    <row r="48" ht="15.75">
      <c r="O48" s="114"/>
    </row>
    <row r="49" ht="15.75">
      <c r="O49" s="114"/>
    </row>
    <row r="50" ht="15.75">
      <c r="O50" s="114"/>
    </row>
    <row r="51" ht="15.75">
      <c r="O51" s="114"/>
    </row>
    <row r="52" ht="15.75">
      <c r="O52" s="114"/>
    </row>
    <row r="53" ht="15.75">
      <c r="O53" s="114"/>
    </row>
    <row r="54" ht="15.75">
      <c r="O54" s="114"/>
    </row>
    <row r="55" ht="15.75">
      <c r="O55" s="114"/>
    </row>
    <row r="56" ht="15.75">
      <c r="O56" s="114"/>
    </row>
    <row r="57" ht="15.75">
      <c r="O57" s="114"/>
    </row>
    <row r="58" ht="15.75">
      <c r="O58" s="114"/>
    </row>
    <row r="59" ht="15.75">
      <c r="O59" s="114"/>
    </row>
    <row r="60" ht="15.75">
      <c r="O60" s="114"/>
    </row>
    <row r="61" ht="15.75">
      <c r="O61" s="114"/>
    </row>
    <row r="62" ht="15.75">
      <c r="O62" s="114"/>
    </row>
    <row r="63" ht="15.75">
      <c r="O63" s="114"/>
    </row>
    <row r="64" ht="15.75">
      <c r="O64" s="114"/>
    </row>
    <row r="65" ht="15.75">
      <c r="O65" s="114"/>
    </row>
    <row r="66" ht="15.75">
      <c r="O66" s="114"/>
    </row>
    <row r="67" ht="15.75">
      <c r="O67" s="114"/>
    </row>
    <row r="68" ht="15.75">
      <c r="O68" s="114"/>
    </row>
    <row r="69" ht="15.75">
      <c r="O69" s="114"/>
    </row>
    <row r="70" ht="15.75">
      <c r="O70" s="114"/>
    </row>
    <row r="71" ht="15.75">
      <c r="O71" s="114"/>
    </row>
    <row r="72" ht="15.75">
      <c r="O72" s="114"/>
    </row>
    <row r="73" ht="15.75">
      <c r="O73" s="114"/>
    </row>
    <row r="74" ht="15.75">
      <c r="O74" s="114"/>
    </row>
    <row r="75" ht="15.75">
      <c r="O75" s="114"/>
    </row>
    <row r="76" ht="15.75">
      <c r="O76" s="114"/>
    </row>
    <row r="77" ht="15.75">
      <c r="O77" s="114"/>
    </row>
    <row r="78" ht="15.75">
      <c r="O78" s="114"/>
    </row>
    <row r="79" ht="15.75">
      <c r="O79" s="114"/>
    </row>
    <row r="80" ht="15.75">
      <c r="O80" s="114"/>
    </row>
    <row r="81" ht="15.75">
      <c r="O81" s="114"/>
    </row>
    <row r="82" ht="15.75">
      <c r="O82" s="114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1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">
      <selection activeCell="H32" sqref="H32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23.50390625" style="46" bestFit="1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979" t="s">
        <v>732</v>
      </c>
      <c r="B1" s="979"/>
      <c r="C1" s="979"/>
      <c r="D1" s="979"/>
      <c r="E1" s="979"/>
      <c r="F1" s="979"/>
      <c r="G1" s="979"/>
      <c r="H1" s="979"/>
      <c r="I1" s="979"/>
    </row>
    <row r="2" spans="1:9" ht="16.5" thickBot="1">
      <c r="A2" s="541"/>
      <c r="B2" s="541"/>
      <c r="C2" s="541"/>
      <c r="D2" s="541"/>
      <c r="E2" s="975"/>
      <c r="F2" s="976"/>
      <c r="G2" s="541"/>
      <c r="H2" s="975" t="s">
        <v>107</v>
      </c>
      <c r="I2" s="976"/>
    </row>
    <row r="3" spans="1:9" ht="18.75" customHeight="1">
      <c r="A3" s="731" t="s">
        <v>331</v>
      </c>
      <c r="B3" s="732"/>
      <c r="C3" s="732"/>
      <c r="D3" s="733" t="s">
        <v>332</v>
      </c>
      <c r="E3" s="763"/>
      <c r="F3" s="734"/>
      <c r="G3" s="733" t="s">
        <v>332</v>
      </c>
      <c r="H3" s="763"/>
      <c r="I3" s="734"/>
    </row>
    <row r="4" spans="1:9" s="47" customFormat="1" ht="24" customHeight="1">
      <c r="A4" s="735"/>
      <c r="B4" s="539"/>
      <c r="C4" s="539"/>
      <c r="D4" s="601" t="s">
        <v>716</v>
      </c>
      <c r="E4" s="764" t="s">
        <v>716</v>
      </c>
      <c r="F4" s="736" t="s">
        <v>716</v>
      </c>
      <c r="G4" s="601" t="s">
        <v>698</v>
      </c>
      <c r="H4" s="764" t="s">
        <v>698</v>
      </c>
      <c r="I4" s="736" t="s">
        <v>698</v>
      </c>
    </row>
    <row r="5" spans="1:9" s="47" customFormat="1" ht="16.5" customHeight="1">
      <c r="A5" s="735"/>
      <c r="B5" s="539"/>
      <c r="C5" s="539"/>
      <c r="D5" s="601"/>
      <c r="E5" s="764"/>
      <c r="F5" s="736"/>
      <c r="G5" s="601"/>
      <c r="H5" s="764"/>
      <c r="I5" s="736"/>
    </row>
    <row r="6" spans="1:9" s="48" customFormat="1" ht="12.75">
      <c r="A6" s="737"/>
      <c r="B6" s="602"/>
      <c r="C6" s="602"/>
      <c r="D6" s="540" t="s">
        <v>333</v>
      </c>
      <c r="E6" s="765" t="s">
        <v>334</v>
      </c>
      <c r="F6" s="738" t="s">
        <v>335</v>
      </c>
      <c r="G6" s="540" t="s">
        <v>333</v>
      </c>
      <c r="H6" s="765" t="s">
        <v>334</v>
      </c>
      <c r="I6" s="738" t="s">
        <v>335</v>
      </c>
    </row>
    <row r="7" spans="1:9" ht="12.75">
      <c r="A7" s="739" t="s">
        <v>336</v>
      </c>
      <c r="B7" s="603"/>
      <c r="C7" s="603"/>
      <c r="D7" s="604">
        <v>21.76</v>
      </c>
      <c r="E7" s="754">
        <v>5450000</v>
      </c>
      <c r="F7" s="740">
        <v>118592000</v>
      </c>
      <c r="G7" s="604">
        <v>21.77</v>
      </c>
      <c r="H7" s="754">
        <v>4580000</v>
      </c>
      <c r="I7" s="740">
        <v>99706600</v>
      </c>
    </row>
    <row r="8" spans="1:9" ht="12.75" customHeight="1">
      <c r="A8" s="739" t="s">
        <v>337</v>
      </c>
      <c r="B8" s="603"/>
      <c r="C8" s="603"/>
      <c r="D8" s="605"/>
      <c r="E8" s="753"/>
      <c r="F8" s="740">
        <v>6730920</v>
      </c>
      <c r="G8" s="605"/>
      <c r="H8" s="753"/>
      <c r="I8" s="740">
        <v>5956330</v>
      </c>
    </row>
    <row r="9" spans="1:9" ht="12.75">
      <c r="A9" s="739" t="s">
        <v>338</v>
      </c>
      <c r="B9" s="603"/>
      <c r="C9" s="603"/>
      <c r="D9" s="605"/>
      <c r="E9" s="753"/>
      <c r="F9" s="740">
        <v>10720000</v>
      </c>
      <c r="G9" s="605"/>
      <c r="H9" s="753"/>
      <c r="I9" s="740">
        <v>10688000</v>
      </c>
    </row>
    <row r="10" spans="1:9" ht="12.75">
      <c r="A10" s="739" t="s">
        <v>339</v>
      </c>
      <c r="B10" s="603"/>
      <c r="C10" s="603"/>
      <c r="D10" s="605"/>
      <c r="E10" s="753"/>
      <c r="F10" s="740">
        <v>100000</v>
      </c>
      <c r="G10" s="605"/>
      <c r="H10" s="753"/>
      <c r="I10" s="740">
        <v>100000</v>
      </c>
    </row>
    <row r="11" spans="1:9" ht="12.75">
      <c r="A11" s="739" t="s">
        <v>340</v>
      </c>
      <c r="B11" s="603"/>
      <c r="C11" s="603"/>
      <c r="D11" s="605"/>
      <c r="E11" s="753"/>
      <c r="F11" s="740">
        <v>5541070</v>
      </c>
      <c r="G11" s="605"/>
      <c r="H11" s="753"/>
      <c r="I11" s="740">
        <v>5395790</v>
      </c>
    </row>
    <row r="12" spans="1:9" ht="12.75">
      <c r="A12" s="739" t="s">
        <v>341</v>
      </c>
      <c r="B12" s="603"/>
      <c r="C12" s="603"/>
      <c r="D12" s="605"/>
      <c r="E12" s="753"/>
      <c r="F12" s="841"/>
      <c r="G12" s="605"/>
      <c r="H12" s="753"/>
      <c r="I12" s="841"/>
    </row>
    <row r="13" spans="1:9" ht="12.75">
      <c r="A13" s="739" t="s">
        <v>342</v>
      </c>
      <c r="B13" s="603"/>
      <c r="C13" s="603"/>
      <c r="D13" s="605"/>
      <c r="E13" s="754"/>
      <c r="F13" s="839">
        <v>14771700</v>
      </c>
      <c r="G13" s="605"/>
      <c r="H13" s="754"/>
      <c r="I13" s="839">
        <v>14796000</v>
      </c>
    </row>
    <row r="14" spans="1:9" s="701" customFormat="1" ht="12.75">
      <c r="A14" s="837" t="s">
        <v>341</v>
      </c>
      <c r="B14" s="838"/>
      <c r="C14" s="838"/>
      <c r="D14" s="605"/>
      <c r="E14" s="754"/>
      <c r="F14" s="840">
        <v>-6208951</v>
      </c>
      <c r="G14" s="605"/>
      <c r="H14" s="754"/>
      <c r="I14" s="840">
        <v>-5665855</v>
      </c>
    </row>
    <row r="15" spans="1:9" ht="12.75">
      <c r="A15" s="739" t="s">
        <v>343</v>
      </c>
      <c r="B15" s="603"/>
      <c r="C15" s="603"/>
      <c r="D15" s="605"/>
      <c r="E15" s="755"/>
      <c r="F15" s="839">
        <v>999600</v>
      </c>
      <c r="G15" s="605"/>
      <c r="H15" s="755"/>
      <c r="I15" s="839">
        <v>1012200</v>
      </c>
    </row>
    <row r="16" spans="1:9" ht="12.75">
      <c r="A16" s="739" t="s">
        <v>344</v>
      </c>
      <c r="B16" s="603"/>
      <c r="C16" s="603"/>
      <c r="D16" s="605"/>
      <c r="E16" s="756"/>
      <c r="F16" s="741">
        <v>239700</v>
      </c>
      <c r="G16" s="605"/>
      <c r="H16" s="756"/>
      <c r="I16" s="741">
        <v>265200</v>
      </c>
    </row>
    <row r="17" spans="1:9" ht="12.75">
      <c r="A17" s="739" t="s">
        <v>711</v>
      </c>
      <c r="B17" s="603"/>
      <c r="C17" s="603"/>
      <c r="D17" s="605"/>
      <c r="E17" s="756"/>
      <c r="F17" s="741">
        <v>1538000</v>
      </c>
      <c r="G17" s="605"/>
      <c r="H17" s="756"/>
      <c r="I17" s="741">
        <v>1681600</v>
      </c>
    </row>
    <row r="18" spans="1:9" ht="12.75">
      <c r="A18" s="742" t="s">
        <v>283</v>
      </c>
      <c r="B18" s="702"/>
      <c r="C18" s="702"/>
      <c r="D18" s="703"/>
      <c r="E18" s="757"/>
      <c r="F18" s="743">
        <f>F7+F8+F9+F10+F11+F13+F14+F15+F16+F17</f>
        <v>153024039</v>
      </c>
      <c r="G18" s="703"/>
      <c r="H18" s="757"/>
      <c r="I18" s="743">
        <f>I7+I8+I9+I10+I11+I13+I14+I15+I16+I17</f>
        <v>133935865</v>
      </c>
    </row>
    <row r="19" spans="1:9" ht="12.75">
      <c r="A19" s="744" t="s">
        <v>350</v>
      </c>
      <c r="B19" s="606"/>
      <c r="C19" s="606"/>
      <c r="D19" s="608">
        <v>17.3</v>
      </c>
      <c r="E19" s="754"/>
      <c r="F19" s="740">
        <v>75626950</v>
      </c>
      <c r="G19" s="608">
        <v>17.7</v>
      </c>
      <c r="H19" s="754"/>
      <c r="I19" s="740">
        <v>51583700</v>
      </c>
    </row>
    <row r="20" spans="1:9" ht="12.75">
      <c r="A20" s="739" t="s">
        <v>351</v>
      </c>
      <c r="B20" s="603"/>
      <c r="C20" s="603"/>
      <c r="D20" s="608"/>
      <c r="E20" s="754"/>
      <c r="F20" s="740"/>
      <c r="G20" s="608">
        <v>17.7</v>
      </c>
      <c r="H20" s="754"/>
      <c r="I20" s="740">
        <v>25791850</v>
      </c>
    </row>
    <row r="21" spans="1:9" ht="12.75">
      <c r="A21" s="739" t="s">
        <v>733</v>
      </c>
      <c r="B21" s="603"/>
      <c r="C21" s="603"/>
      <c r="D21" s="608"/>
      <c r="E21" s="754"/>
      <c r="F21" s="740">
        <v>396700</v>
      </c>
      <c r="G21" s="608"/>
      <c r="H21" s="754"/>
      <c r="I21" s="740"/>
    </row>
    <row r="22" spans="1:9" ht="12.75">
      <c r="A22" s="739" t="s">
        <v>260</v>
      </c>
      <c r="B22" s="603"/>
      <c r="C22" s="603"/>
      <c r="D22" s="608"/>
      <c r="E22" s="754"/>
      <c r="F22" s="740"/>
      <c r="G22" s="608"/>
      <c r="H22" s="754"/>
      <c r="I22" s="740"/>
    </row>
    <row r="23" spans="1:9" ht="12.75">
      <c r="A23" s="739" t="s">
        <v>205</v>
      </c>
      <c r="B23" s="603"/>
      <c r="C23" s="603"/>
      <c r="D23" s="605">
        <v>14</v>
      </c>
      <c r="E23" s="754">
        <v>2400000</v>
      </c>
      <c r="F23" s="740">
        <v>33600000</v>
      </c>
      <c r="G23" s="605">
        <v>14</v>
      </c>
      <c r="H23" s="754">
        <v>2205000</v>
      </c>
      <c r="I23" s="740">
        <v>20580000</v>
      </c>
    </row>
    <row r="24" spans="1:9" ht="12.75">
      <c r="A24" s="739" t="s">
        <v>261</v>
      </c>
      <c r="B24" s="603"/>
      <c r="C24" s="603"/>
      <c r="D24" s="605"/>
      <c r="E24" s="754"/>
      <c r="F24" s="740"/>
      <c r="G24" s="605">
        <v>14</v>
      </c>
      <c r="H24" s="754"/>
      <c r="I24" s="740">
        <v>10290000</v>
      </c>
    </row>
    <row r="25" spans="1:9" ht="12.75">
      <c r="A25" s="739" t="s">
        <v>206</v>
      </c>
      <c r="B25" s="603"/>
      <c r="C25" s="603"/>
      <c r="D25" s="605"/>
      <c r="E25" s="754"/>
      <c r="F25" s="740"/>
      <c r="G25" s="605"/>
      <c r="H25" s="754"/>
      <c r="I25" s="740"/>
    </row>
    <row r="26" spans="1:9" ht="12.75">
      <c r="A26" s="739" t="s">
        <v>262</v>
      </c>
      <c r="B26" s="603"/>
      <c r="C26" s="603"/>
      <c r="D26" s="605"/>
      <c r="E26" s="754"/>
      <c r="F26" s="740"/>
      <c r="G26" s="605"/>
      <c r="H26" s="754"/>
      <c r="I26" s="740"/>
    </row>
    <row r="27" spans="1:11" ht="12.75">
      <c r="A27" s="739" t="s">
        <v>263</v>
      </c>
      <c r="B27" s="603"/>
      <c r="C27" s="603"/>
      <c r="D27" s="605">
        <v>197</v>
      </c>
      <c r="E27" s="754">
        <v>2205000</v>
      </c>
      <c r="F27" s="740">
        <v>19187800</v>
      </c>
      <c r="G27" s="605">
        <v>201</v>
      </c>
      <c r="H27" s="754"/>
      <c r="I27" s="740">
        <v>13051600</v>
      </c>
      <c r="K27" s="766"/>
    </row>
    <row r="28" spans="1:9" ht="12.75">
      <c r="A28" s="739" t="s">
        <v>264</v>
      </c>
      <c r="B28" s="603"/>
      <c r="C28" s="603"/>
      <c r="D28" s="605">
        <v>197</v>
      </c>
      <c r="E28" s="754"/>
      <c r="F28" s="740"/>
      <c r="G28" s="605">
        <v>201</v>
      </c>
      <c r="H28" s="754"/>
      <c r="I28" s="740">
        <v>6525800</v>
      </c>
    </row>
    <row r="29" spans="1:10" ht="12.75">
      <c r="A29" s="739" t="s">
        <v>722</v>
      </c>
      <c r="B29" s="603"/>
      <c r="C29" s="603"/>
      <c r="D29" s="605"/>
      <c r="E29" s="754"/>
      <c r="F29" s="740">
        <v>4058000</v>
      </c>
      <c r="G29" s="605">
        <v>6</v>
      </c>
      <c r="H29" s="754"/>
      <c r="I29" s="740">
        <v>3378000</v>
      </c>
      <c r="J29" s="701"/>
    </row>
    <row r="30" spans="1:9" ht="12.75">
      <c r="A30" s="745" t="s">
        <v>284</v>
      </c>
      <c r="B30" s="702"/>
      <c r="C30" s="702"/>
      <c r="D30" s="703"/>
      <c r="E30" s="757"/>
      <c r="F30" s="743">
        <f>F19+F20+F23+F24+F27+F28+F21+F25+F29</f>
        <v>132869450</v>
      </c>
      <c r="G30" s="703"/>
      <c r="H30" s="757"/>
      <c r="I30" s="743">
        <f>I19+I20+I23+I24+I27+I28+I29</f>
        <v>131200950</v>
      </c>
    </row>
    <row r="31" spans="1:9" ht="12.75">
      <c r="A31" s="739" t="s">
        <v>208</v>
      </c>
      <c r="B31" s="603"/>
      <c r="C31" s="603"/>
      <c r="D31" s="605"/>
      <c r="E31" s="758"/>
      <c r="F31" s="740">
        <v>18667000</v>
      </c>
      <c r="G31" s="605"/>
      <c r="H31" s="758"/>
      <c r="I31" s="740">
        <v>17400722</v>
      </c>
    </row>
    <row r="32" spans="1:9" ht="12.75">
      <c r="A32" s="739" t="s">
        <v>259</v>
      </c>
      <c r="B32" s="603"/>
      <c r="C32" s="603"/>
      <c r="D32" s="605"/>
      <c r="E32" s="754"/>
      <c r="F32" s="740">
        <v>4420000</v>
      </c>
      <c r="G32" s="605"/>
      <c r="H32" s="754"/>
      <c r="I32" s="740">
        <v>4420000</v>
      </c>
    </row>
    <row r="33" spans="1:9" ht="12.75">
      <c r="A33" s="739" t="s">
        <v>345</v>
      </c>
      <c r="B33" s="603"/>
      <c r="C33" s="603"/>
      <c r="D33" s="605"/>
      <c r="E33" s="754"/>
      <c r="F33" s="740"/>
      <c r="G33" s="605"/>
      <c r="H33" s="754"/>
      <c r="I33" s="740"/>
    </row>
    <row r="34" spans="1:9" ht="12.75">
      <c r="A34" s="739" t="s">
        <v>171</v>
      </c>
      <c r="B34" s="603"/>
      <c r="C34" s="603"/>
      <c r="D34" s="605"/>
      <c r="E34" s="754"/>
      <c r="F34" s="740"/>
      <c r="G34" s="605"/>
      <c r="H34" s="754"/>
      <c r="I34" s="740"/>
    </row>
    <row r="35" spans="1:9" ht="12.75">
      <c r="A35" s="739" t="s">
        <v>346</v>
      </c>
      <c r="B35" s="603"/>
      <c r="C35" s="603"/>
      <c r="D35" s="605"/>
      <c r="E35" s="754"/>
      <c r="F35" s="740"/>
      <c r="G35" s="605"/>
      <c r="H35" s="754"/>
      <c r="I35" s="740"/>
    </row>
    <row r="36" spans="1:9" ht="12.75">
      <c r="A36" s="977" t="s">
        <v>347</v>
      </c>
      <c r="B36" s="978"/>
      <c r="C36" s="978"/>
      <c r="D36" s="607"/>
      <c r="E36" s="759"/>
      <c r="F36" s="746">
        <v>457520</v>
      </c>
      <c r="G36" s="607"/>
      <c r="H36" s="759"/>
      <c r="I36" s="746">
        <v>442880</v>
      </c>
    </row>
    <row r="37" spans="1:9" ht="12.75">
      <c r="A37" s="744" t="s">
        <v>168</v>
      </c>
      <c r="B37" s="606"/>
      <c r="C37" s="606"/>
      <c r="D37" s="607"/>
      <c r="E37" s="759"/>
      <c r="F37" s="746"/>
      <c r="G37" s="607"/>
      <c r="H37" s="759"/>
      <c r="I37" s="746"/>
    </row>
    <row r="38" spans="1:9" ht="12.75">
      <c r="A38" s="739" t="s">
        <v>348</v>
      </c>
      <c r="B38" s="603"/>
      <c r="C38" s="603"/>
      <c r="D38" s="605">
        <v>25</v>
      </c>
      <c r="E38" s="754">
        <v>190000</v>
      </c>
      <c r="F38" s="740">
        <v>4750000</v>
      </c>
      <c r="G38" s="605"/>
      <c r="H38" s="754"/>
      <c r="I38" s="740">
        <v>2725000</v>
      </c>
    </row>
    <row r="39" spans="1:9" ht="12.75">
      <c r="A39" s="739" t="s">
        <v>281</v>
      </c>
      <c r="B39" s="603"/>
      <c r="C39" s="603"/>
      <c r="D39" s="605">
        <v>18</v>
      </c>
      <c r="E39" s="754">
        <v>3858040</v>
      </c>
      <c r="F39" s="740">
        <v>69444720</v>
      </c>
      <c r="G39" s="605">
        <v>19</v>
      </c>
      <c r="H39" s="754">
        <v>2848000</v>
      </c>
      <c r="I39" s="740">
        <v>54112000</v>
      </c>
    </row>
    <row r="40" spans="1:9" ht="12.75">
      <c r="A40" s="739" t="s">
        <v>349</v>
      </c>
      <c r="B40" s="603"/>
      <c r="C40" s="603"/>
      <c r="D40" s="605"/>
      <c r="E40" s="754"/>
      <c r="F40" s="740">
        <v>11596000</v>
      </c>
      <c r="G40" s="605"/>
      <c r="H40" s="754"/>
      <c r="I40" s="740">
        <v>21258000</v>
      </c>
    </row>
    <row r="41" spans="1:9" s="49" customFormat="1" ht="12" customHeight="1">
      <c r="A41" s="739" t="s">
        <v>170</v>
      </c>
      <c r="B41" s="603"/>
      <c r="C41" s="603"/>
      <c r="D41" s="605">
        <v>3</v>
      </c>
      <c r="E41" s="754">
        <v>2993000</v>
      </c>
      <c r="F41" s="740">
        <v>8979000</v>
      </c>
      <c r="G41" s="605"/>
      <c r="H41" s="754"/>
      <c r="I41" s="740">
        <v>8979000</v>
      </c>
    </row>
    <row r="42" spans="1:9" s="49" customFormat="1" ht="12" customHeight="1">
      <c r="A42" s="739" t="s">
        <v>712</v>
      </c>
      <c r="B42" s="603"/>
      <c r="C42" s="603"/>
      <c r="D42" s="605"/>
      <c r="E42" s="754"/>
      <c r="F42" s="740">
        <v>2368000</v>
      </c>
      <c r="G42" s="605"/>
      <c r="H42" s="754"/>
      <c r="I42" s="740">
        <v>2137000</v>
      </c>
    </row>
    <row r="43" spans="1:9" ht="12.75">
      <c r="A43" s="977" t="s">
        <v>207</v>
      </c>
      <c r="B43" s="978"/>
      <c r="C43" s="978"/>
      <c r="D43" s="611">
        <v>9.58</v>
      </c>
      <c r="E43" s="754">
        <v>2200000</v>
      </c>
      <c r="F43" s="746">
        <v>21076000</v>
      </c>
      <c r="G43" s="611"/>
      <c r="H43" s="754"/>
      <c r="I43" s="746">
        <v>18164000</v>
      </c>
    </row>
    <row r="44" spans="1:9" ht="12.75">
      <c r="A44" s="747" t="s">
        <v>352</v>
      </c>
      <c r="B44" s="606"/>
      <c r="C44" s="606"/>
      <c r="D44" s="609"/>
      <c r="E44" s="754"/>
      <c r="F44" s="821">
        <v>24058354</v>
      </c>
      <c r="G44" s="609"/>
      <c r="H44" s="754"/>
      <c r="I44" s="821">
        <v>22954988</v>
      </c>
    </row>
    <row r="45" spans="1:9" ht="12.75">
      <c r="A45" s="747" t="s">
        <v>282</v>
      </c>
      <c r="B45" s="606"/>
      <c r="C45" s="606"/>
      <c r="D45" s="609"/>
      <c r="E45" s="754"/>
      <c r="F45" s="821">
        <v>72960</v>
      </c>
      <c r="G45" s="609"/>
      <c r="H45" s="754"/>
      <c r="I45" s="821">
        <v>71820</v>
      </c>
    </row>
    <row r="46" spans="1:9" ht="26.25" customHeight="1">
      <c r="A46" s="982" t="s">
        <v>285</v>
      </c>
      <c r="B46" s="983"/>
      <c r="C46" s="983"/>
      <c r="D46" s="866"/>
      <c r="E46" s="760"/>
      <c r="F46" s="748">
        <f>F31+F32+F36+F38+F39+F40+F41+F43+F44+F45+F42</f>
        <v>165889554</v>
      </c>
      <c r="G46" s="704"/>
      <c r="H46" s="760"/>
      <c r="I46" s="748">
        <f>I31+I32+I36+I38+I39+I40+I41+I43+I44+I45+I42+I33</f>
        <v>152665410</v>
      </c>
    </row>
    <row r="47" spans="1:11" ht="12.75">
      <c r="A47" s="980" t="s">
        <v>353</v>
      </c>
      <c r="B47" s="981"/>
      <c r="C47" s="981"/>
      <c r="D47" s="610"/>
      <c r="E47" s="758"/>
      <c r="F47" s="749">
        <v>6844221</v>
      </c>
      <c r="G47" s="610"/>
      <c r="H47" s="758"/>
      <c r="I47" s="749">
        <v>6630800</v>
      </c>
      <c r="J47" s="701"/>
      <c r="K47" s="767"/>
    </row>
    <row r="48" spans="1:10" ht="12.75">
      <c r="A48" s="750" t="s">
        <v>286</v>
      </c>
      <c r="B48" s="705"/>
      <c r="C48" s="705"/>
      <c r="D48" s="706"/>
      <c r="E48" s="761"/>
      <c r="F48" s="751">
        <v>6844221</v>
      </c>
      <c r="G48" s="706"/>
      <c r="H48" s="761"/>
      <c r="I48" s="751">
        <v>6630800</v>
      </c>
      <c r="J48" s="701"/>
    </row>
    <row r="49" spans="1:9" ht="21.75" customHeight="1" thickBot="1">
      <c r="A49" s="973" t="s">
        <v>172</v>
      </c>
      <c r="B49" s="974"/>
      <c r="C49" s="707"/>
      <c r="D49" s="708"/>
      <c r="E49" s="762"/>
      <c r="F49" s="752">
        <f>F48+F46+F30+F18</f>
        <v>458627264</v>
      </c>
      <c r="G49" s="708"/>
      <c r="H49" s="762"/>
      <c r="I49" s="752">
        <f>I48+I46+I30+I18</f>
        <v>424433025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A1" sqref="A1:F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986" t="s">
        <v>767</v>
      </c>
      <c r="B1" s="986"/>
      <c r="C1" s="986"/>
      <c r="D1" s="986"/>
      <c r="E1" s="986"/>
      <c r="F1" s="986"/>
    </row>
    <row r="2" spans="1:6" ht="15.75" customHeight="1">
      <c r="A2" s="619"/>
      <c r="B2" s="619"/>
      <c r="C2" s="619"/>
      <c r="D2" s="619"/>
      <c r="E2" s="988" t="s">
        <v>226</v>
      </c>
      <c r="F2" s="988"/>
    </row>
    <row r="3" spans="1:6" ht="13.5" thickBot="1">
      <c r="A3" s="627"/>
      <c r="B3" s="627"/>
      <c r="C3" s="987"/>
      <c r="D3" s="987"/>
      <c r="E3" s="987"/>
      <c r="F3" s="987"/>
    </row>
    <row r="4" spans="1:6" ht="42.75" customHeight="1" thickBot="1">
      <c r="A4" s="644" t="s">
        <v>426</v>
      </c>
      <c r="B4" s="645" t="s">
        <v>483</v>
      </c>
      <c r="C4" s="645" t="s">
        <v>484</v>
      </c>
      <c r="D4" s="646" t="s">
        <v>218</v>
      </c>
      <c r="E4" s="647" t="s">
        <v>219</v>
      </c>
      <c r="F4" s="649"/>
    </row>
    <row r="5" spans="1:6" ht="15.75" customHeight="1">
      <c r="A5" s="628" t="s">
        <v>373</v>
      </c>
      <c r="B5" s="629" t="s">
        <v>323</v>
      </c>
      <c r="C5" s="629" t="s">
        <v>325</v>
      </c>
      <c r="D5" s="648">
        <v>125000</v>
      </c>
      <c r="E5" s="638" t="s">
        <v>220</v>
      </c>
      <c r="F5" s="989">
        <v>2450000</v>
      </c>
    </row>
    <row r="6" spans="1:6" ht="15.75" customHeight="1">
      <c r="A6" s="630" t="s">
        <v>374</v>
      </c>
      <c r="B6" s="631" t="s">
        <v>324</v>
      </c>
      <c r="C6" s="631" t="s">
        <v>325</v>
      </c>
      <c r="D6" s="637">
        <v>125000</v>
      </c>
      <c r="E6" s="639" t="s">
        <v>220</v>
      </c>
      <c r="F6" s="990"/>
    </row>
    <row r="7" spans="1:6" ht="15.75" customHeight="1">
      <c r="A7" s="630" t="s">
        <v>375</v>
      </c>
      <c r="B7" s="631" t="s">
        <v>326</v>
      </c>
      <c r="C7" s="631" t="s">
        <v>325</v>
      </c>
      <c r="D7" s="637">
        <v>125000</v>
      </c>
      <c r="E7" s="639" t="s">
        <v>220</v>
      </c>
      <c r="F7" s="990"/>
    </row>
    <row r="8" spans="1:6" ht="15.75" customHeight="1">
      <c r="A8" s="634" t="s">
        <v>376</v>
      </c>
      <c r="B8" s="632" t="s">
        <v>328</v>
      </c>
      <c r="C8" s="632" t="s">
        <v>325</v>
      </c>
      <c r="D8" s="643">
        <v>300000</v>
      </c>
      <c r="E8" s="640" t="s">
        <v>220</v>
      </c>
      <c r="F8" s="990"/>
    </row>
    <row r="9" spans="1:6" ht="15.75" customHeight="1">
      <c r="A9" s="630" t="s">
        <v>377</v>
      </c>
      <c r="B9" s="631" t="s">
        <v>329</v>
      </c>
      <c r="C9" s="632" t="s">
        <v>325</v>
      </c>
      <c r="D9" s="637">
        <v>100000</v>
      </c>
      <c r="E9" s="639" t="s">
        <v>220</v>
      </c>
      <c r="F9" s="990"/>
    </row>
    <row r="10" spans="1:6" ht="15.75" customHeight="1">
      <c r="A10" s="630" t="s">
        <v>378</v>
      </c>
      <c r="B10" s="631" t="s">
        <v>330</v>
      </c>
      <c r="C10" s="631" t="s">
        <v>325</v>
      </c>
      <c r="D10" s="637">
        <v>675000</v>
      </c>
      <c r="E10" s="639" t="s">
        <v>220</v>
      </c>
      <c r="F10" s="990"/>
    </row>
    <row r="11" spans="1:6" ht="15.75" customHeight="1" thickBot="1">
      <c r="A11" s="626" t="s">
        <v>379</v>
      </c>
      <c r="B11" s="636" t="s">
        <v>227</v>
      </c>
      <c r="C11" s="635" t="s">
        <v>325</v>
      </c>
      <c r="D11" s="625">
        <v>1000000</v>
      </c>
      <c r="E11" s="642" t="s">
        <v>220</v>
      </c>
      <c r="F11" s="991"/>
    </row>
    <row r="12" spans="1:6" ht="15.75" customHeight="1" thickBot="1">
      <c r="A12" s="626" t="s">
        <v>380</v>
      </c>
      <c r="B12" s="636" t="s">
        <v>222</v>
      </c>
      <c r="C12" s="636" t="s">
        <v>223</v>
      </c>
      <c r="D12" s="625">
        <v>1200000</v>
      </c>
      <c r="E12" s="641" t="s">
        <v>221</v>
      </c>
      <c r="F12" s="830">
        <v>1200000</v>
      </c>
    </row>
    <row r="13" spans="1:6" ht="15.75" customHeight="1" thickBot="1">
      <c r="A13" s="650" t="s">
        <v>381</v>
      </c>
      <c r="B13" s="651" t="s">
        <v>327</v>
      </c>
      <c r="C13" s="651" t="s">
        <v>325</v>
      </c>
      <c r="D13" s="652">
        <v>1750000</v>
      </c>
      <c r="E13" s="653" t="s">
        <v>224</v>
      </c>
      <c r="F13" s="825">
        <v>1750000</v>
      </c>
    </row>
    <row r="14" spans="1:6" ht="15.75" customHeight="1">
      <c r="A14" s="634" t="s">
        <v>382</v>
      </c>
      <c r="B14" s="632"/>
      <c r="C14" s="629"/>
      <c r="D14" s="643"/>
      <c r="E14" s="822"/>
      <c r="F14" s="826"/>
    </row>
    <row r="15" spans="1:6" ht="15.75" customHeight="1">
      <c r="A15" s="630" t="s">
        <v>383</v>
      </c>
      <c r="B15" s="631"/>
      <c r="C15" s="631"/>
      <c r="D15" s="637"/>
      <c r="E15" s="823"/>
      <c r="F15" s="827"/>
    </row>
    <row r="16" spans="1:6" ht="15.75" customHeight="1">
      <c r="A16" s="630" t="s">
        <v>384</v>
      </c>
      <c r="B16" s="631"/>
      <c r="C16" s="631"/>
      <c r="D16" s="637"/>
      <c r="E16" s="823"/>
      <c r="F16" s="827"/>
    </row>
    <row r="17" spans="1:6" ht="15.75" customHeight="1">
      <c r="A17" s="630" t="s">
        <v>385</v>
      </c>
      <c r="B17" s="631"/>
      <c r="C17" s="631"/>
      <c r="D17" s="637"/>
      <c r="E17" s="823"/>
      <c r="F17" s="827"/>
    </row>
    <row r="18" spans="1:6" ht="15.75" customHeight="1">
      <c r="A18" s="630" t="s">
        <v>386</v>
      </c>
      <c r="B18" s="631"/>
      <c r="C18" s="631"/>
      <c r="D18" s="637"/>
      <c r="E18" s="823"/>
      <c r="F18" s="827"/>
    </row>
    <row r="19" spans="1:6" ht="15.75" customHeight="1" thickBot="1">
      <c r="A19" s="630" t="s">
        <v>387</v>
      </c>
      <c r="B19" s="631"/>
      <c r="C19" s="769"/>
      <c r="D19" s="637"/>
      <c r="E19" s="823"/>
      <c r="F19" s="828"/>
    </row>
    <row r="20" spans="1:6" ht="15.75" customHeight="1" thickBot="1">
      <c r="A20" s="984" t="s">
        <v>406</v>
      </c>
      <c r="B20" s="985"/>
      <c r="C20" s="770"/>
      <c r="D20" s="768">
        <f>D5+D6+D7+D8+D9+D10+D11+D12+D13</f>
        <v>5400000</v>
      </c>
      <c r="E20" s="824"/>
      <c r="F20" s="829"/>
    </row>
    <row r="21" spans="1:4" ht="15.75" customHeight="1">
      <c r="A21" s="621"/>
      <c r="B21" s="622"/>
      <c r="C21" s="622"/>
      <c r="D21" s="623"/>
    </row>
    <row r="22" spans="1:5" ht="15.75" customHeight="1">
      <c r="A22" s="633"/>
      <c r="B22" s="633"/>
      <c r="E22" s="539"/>
    </row>
    <row r="23" spans="1:4" ht="15.75" customHeight="1">
      <c r="A23" s="621"/>
      <c r="B23" s="622"/>
      <c r="C23" s="622"/>
      <c r="D23" s="623"/>
    </row>
    <row r="24" spans="1:4" ht="15.75" customHeight="1">
      <c r="A24" s="621"/>
      <c r="B24" s="622"/>
      <c r="C24" s="622"/>
      <c r="D24" s="623"/>
    </row>
    <row r="25" spans="1:4" ht="15.75" customHeight="1">
      <c r="A25" s="621"/>
      <c r="B25" s="622"/>
      <c r="C25" s="622"/>
      <c r="D25" s="623"/>
    </row>
    <row r="26" spans="1:4" ht="15.75" customHeight="1">
      <c r="A26" s="621"/>
      <c r="B26" s="622"/>
      <c r="C26" s="622"/>
      <c r="D26" s="623"/>
    </row>
    <row r="27" spans="1:4" ht="15.75" customHeight="1">
      <c r="A27" s="621"/>
      <c r="B27" s="622"/>
      <c r="C27" s="622"/>
      <c r="D27" s="624"/>
    </row>
    <row r="28" spans="1:4" ht="15.75" customHeight="1">
      <c r="A28" s="621"/>
      <c r="B28" s="622"/>
      <c r="C28" s="622"/>
      <c r="D28" s="624"/>
    </row>
    <row r="29" spans="1:4" ht="15.75" customHeight="1">
      <c r="A29" s="621"/>
      <c r="B29" s="622"/>
      <c r="C29" s="622"/>
      <c r="D29" s="624"/>
    </row>
    <row r="30" spans="1:4" ht="15.75" customHeight="1">
      <c r="A30" s="621"/>
      <c r="B30" s="622"/>
      <c r="C30" s="622"/>
      <c r="D30" s="624"/>
    </row>
    <row r="31" spans="1:4" ht="12.75">
      <c r="A31" s="539"/>
      <c r="B31" s="539"/>
      <c r="C31" s="539"/>
      <c r="D31" s="539"/>
    </row>
    <row r="32" spans="1:4" ht="12.75">
      <c r="A32" s="539"/>
      <c r="B32" s="539"/>
      <c r="C32" s="539"/>
      <c r="D32" s="539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11" sqref="C11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992" t="s">
        <v>179</v>
      </c>
      <c r="B1" s="992"/>
      <c r="C1" s="992"/>
      <c r="D1" s="992"/>
      <c r="E1" s="992"/>
      <c r="F1" s="992"/>
      <c r="G1" s="992"/>
    </row>
    <row r="2" spans="1:7" ht="14.25">
      <c r="A2" s="600"/>
      <c r="B2" s="600"/>
      <c r="C2" s="600"/>
      <c r="D2" s="600"/>
      <c r="E2" s="600"/>
      <c r="F2" s="600"/>
      <c r="G2" s="816" t="s">
        <v>108</v>
      </c>
    </row>
    <row r="3" spans="1:7" ht="15.75" thickBot="1">
      <c r="A3" s="564"/>
      <c r="B3" s="564"/>
      <c r="C3" s="564"/>
      <c r="D3" s="564"/>
      <c r="E3" s="564"/>
      <c r="F3" s="564"/>
      <c r="G3" s="565"/>
    </row>
    <row r="4" spans="1:7" ht="12.75">
      <c r="A4" s="993" t="s">
        <v>551</v>
      </c>
      <c r="B4" s="996" t="s">
        <v>225</v>
      </c>
      <c r="C4" s="999" t="s">
        <v>180</v>
      </c>
      <c r="D4" s="1000"/>
      <c r="E4" s="1000"/>
      <c r="F4" s="1000"/>
      <c r="G4" s="1003" t="s">
        <v>181</v>
      </c>
    </row>
    <row r="5" spans="1:7" ht="30.75" customHeight="1">
      <c r="A5" s="994"/>
      <c r="B5" s="997"/>
      <c r="C5" s="1001"/>
      <c r="D5" s="1002"/>
      <c r="E5" s="1002"/>
      <c r="F5" s="1002"/>
      <c r="G5" s="1004"/>
    </row>
    <row r="6" spans="1:7" ht="34.5" customHeight="1" thickBot="1">
      <c r="A6" s="995"/>
      <c r="B6" s="998"/>
      <c r="C6" s="566" t="s">
        <v>716</v>
      </c>
      <c r="D6" s="566" t="s">
        <v>723</v>
      </c>
      <c r="E6" s="566" t="s">
        <v>760</v>
      </c>
      <c r="F6" s="567" t="s">
        <v>770</v>
      </c>
      <c r="G6" s="1005"/>
    </row>
    <row r="7" spans="1:7" ht="12.75">
      <c r="A7" s="568">
        <v>1</v>
      </c>
      <c r="B7" s="569">
        <v>2</v>
      </c>
      <c r="C7" s="569">
        <v>3</v>
      </c>
      <c r="D7" s="569">
        <v>4</v>
      </c>
      <c r="E7" s="569">
        <v>5</v>
      </c>
      <c r="F7" s="570">
        <v>6</v>
      </c>
      <c r="G7" s="571">
        <v>7</v>
      </c>
    </row>
    <row r="8" spans="1:7" ht="15" customHeight="1">
      <c r="A8" s="572" t="s">
        <v>411</v>
      </c>
      <c r="B8" s="573" t="s">
        <v>407</v>
      </c>
      <c r="C8" s="574">
        <v>156100000</v>
      </c>
      <c r="D8" s="574">
        <f>C8*102%</f>
        <v>159222000</v>
      </c>
      <c r="E8" s="574">
        <f>D8*102%</f>
        <v>162406440</v>
      </c>
      <c r="F8" s="575">
        <f>E8*102%</f>
        <v>165654568.8</v>
      </c>
      <c r="G8" s="576">
        <f>+C8+D8+E8+F8</f>
        <v>643383008.8</v>
      </c>
    </row>
    <row r="9" spans="1:7" ht="12.75" customHeight="1">
      <c r="A9" s="572" t="s">
        <v>182</v>
      </c>
      <c r="B9" s="573" t="s">
        <v>416</v>
      </c>
      <c r="C9" s="574">
        <v>0</v>
      </c>
      <c r="D9" s="574">
        <v>0</v>
      </c>
      <c r="E9" s="574">
        <v>0</v>
      </c>
      <c r="F9" s="575">
        <v>0</v>
      </c>
      <c r="G9" s="576">
        <f aca="true" t="shared" si="0" ref="G9:G34">+C9+D9+E9+F9</f>
        <v>0</v>
      </c>
    </row>
    <row r="10" spans="1:7" ht="12.75" customHeight="1">
      <c r="A10" s="572" t="s">
        <v>183</v>
      </c>
      <c r="B10" s="573" t="s">
        <v>417</v>
      </c>
      <c r="C10" s="574">
        <v>500000</v>
      </c>
      <c r="D10" s="574">
        <f aca="true" t="shared" si="1" ref="D10:F11">C10*102%</f>
        <v>510000</v>
      </c>
      <c r="E10" s="574">
        <f t="shared" si="1"/>
        <v>520200</v>
      </c>
      <c r="F10" s="575">
        <f t="shared" si="1"/>
        <v>530604</v>
      </c>
      <c r="G10" s="576">
        <f t="shared" si="0"/>
        <v>2060804</v>
      </c>
    </row>
    <row r="11" spans="1:7" ht="36" customHeight="1">
      <c r="A11" s="572" t="s">
        <v>184</v>
      </c>
      <c r="B11" s="573" t="s">
        <v>157</v>
      </c>
      <c r="C11" s="574"/>
      <c r="D11" s="574">
        <f t="shared" si="1"/>
        <v>0</v>
      </c>
      <c r="E11" s="574">
        <f t="shared" si="1"/>
        <v>0</v>
      </c>
      <c r="F11" s="575">
        <f t="shared" si="1"/>
        <v>0</v>
      </c>
      <c r="G11" s="854">
        <f>C11+D11+E11+F11</f>
        <v>0</v>
      </c>
    </row>
    <row r="12" spans="1:7" ht="15.75" customHeight="1">
      <c r="A12" s="572" t="s">
        <v>185</v>
      </c>
      <c r="B12" s="573" t="s">
        <v>186</v>
      </c>
      <c r="C12" s="574">
        <v>0</v>
      </c>
      <c r="D12" s="574">
        <v>0</v>
      </c>
      <c r="E12" s="574">
        <v>0</v>
      </c>
      <c r="F12" s="575">
        <v>0</v>
      </c>
      <c r="G12" s="576">
        <f t="shared" si="0"/>
        <v>0</v>
      </c>
    </row>
    <row r="13" spans="1:7" ht="24" customHeight="1">
      <c r="A13" s="572" t="s">
        <v>187</v>
      </c>
      <c r="B13" s="573" t="s">
        <v>188</v>
      </c>
      <c r="C13" s="574">
        <v>0</v>
      </c>
      <c r="D13" s="574">
        <v>0</v>
      </c>
      <c r="E13" s="574">
        <v>0</v>
      </c>
      <c r="F13" s="575">
        <v>0</v>
      </c>
      <c r="G13" s="576">
        <f t="shared" si="0"/>
        <v>0</v>
      </c>
    </row>
    <row r="14" spans="1:7" ht="15" customHeight="1" thickBot="1">
      <c r="A14" s="577" t="s">
        <v>550</v>
      </c>
      <c r="B14" s="578" t="s">
        <v>189</v>
      </c>
      <c r="C14" s="579">
        <v>0</v>
      </c>
      <c r="D14" s="579">
        <v>0</v>
      </c>
      <c r="E14" s="579">
        <v>0</v>
      </c>
      <c r="F14" s="580">
        <v>0</v>
      </c>
      <c r="G14" s="581">
        <f t="shared" si="0"/>
        <v>0</v>
      </c>
    </row>
    <row r="15" spans="1:7" ht="14.25" customHeight="1" thickBot="1">
      <c r="A15" s="582" t="s">
        <v>190</v>
      </c>
      <c r="B15" s="583" t="s">
        <v>191</v>
      </c>
      <c r="C15" s="584">
        <f>C8+C10+C11</f>
        <v>156600000</v>
      </c>
      <c r="D15" s="584">
        <f>D8+D10+D11</f>
        <v>159732000</v>
      </c>
      <c r="E15" s="584">
        <f>E8+E10+E11</f>
        <v>162926640</v>
      </c>
      <c r="F15" s="584">
        <f>F8+F10+F11</f>
        <v>166185172.8</v>
      </c>
      <c r="G15" s="586">
        <f>G8+G10+G11</f>
        <v>645443812.8</v>
      </c>
    </row>
    <row r="16" spans="1:7" ht="15" customHeight="1" thickBot="1">
      <c r="A16" s="587" t="s">
        <v>192</v>
      </c>
      <c r="B16" s="588" t="s">
        <v>193</v>
      </c>
      <c r="C16" s="589">
        <f>+C15*0.5</f>
        <v>78300000</v>
      </c>
      <c r="D16" s="589">
        <f>+D15*0.5</f>
        <v>79866000</v>
      </c>
      <c r="E16" s="589">
        <f>+E15*0.5</f>
        <v>81463320</v>
      </c>
      <c r="F16" s="589">
        <f>+F15*0.5</f>
        <v>83092586.4</v>
      </c>
      <c r="G16" s="586">
        <f t="shared" si="0"/>
        <v>322721906.4</v>
      </c>
    </row>
    <row r="17" spans="1:7" ht="26.25" customHeight="1" thickBot="1">
      <c r="A17" s="582" t="s">
        <v>194</v>
      </c>
      <c r="B17" s="590">
        <v>10</v>
      </c>
      <c r="C17" s="584">
        <f>SUM(C18:C24)</f>
        <v>0</v>
      </c>
      <c r="D17" s="584">
        <f>SUM(D18:D24)</f>
        <v>0</v>
      </c>
      <c r="E17" s="584">
        <f>SUM(E18:E24)</f>
        <v>0</v>
      </c>
      <c r="F17" s="585">
        <f>SUM(F18:F24)</f>
        <v>0</v>
      </c>
      <c r="G17" s="586">
        <f t="shared" si="0"/>
        <v>0</v>
      </c>
    </row>
    <row r="18" spans="1:7" ht="18" customHeight="1">
      <c r="A18" s="591" t="s">
        <v>195</v>
      </c>
      <c r="B18" s="592">
        <v>11</v>
      </c>
      <c r="C18" s="593">
        <v>0</v>
      </c>
      <c r="D18" s="593">
        <v>0</v>
      </c>
      <c r="E18" s="593">
        <v>0</v>
      </c>
      <c r="F18" s="594">
        <v>0</v>
      </c>
      <c r="G18" s="595">
        <f t="shared" si="0"/>
        <v>0</v>
      </c>
    </row>
    <row r="19" spans="1:7" ht="15" customHeight="1">
      <c r="A19" s="572" t="s">
        <v>196</v>
      </c>
      <c r="B19" s="596">
        <v>12</v>
      </c>
      <c r="C19" s="574">
        <v>0</v>
      </c>
      <c r="D19" s="574">
        <v>0</v>
      </c>
      <c r="E19" s="574">
        <v>0</v>
      </c>
      <c r="F19" s="575">
        <v>0</v>
      </c>
      <c r="G19" s="576">
        <f t="shared" si="0"/>
        <v>0</v>
      </c>
    </row>
    <row r="20" spans="1:7" ht="14.25" customHeight="1">
      <c r="A20" s="572" t="s">
        <v>197</v>
      </c>
      <c r="B20" s="596">
        <v>13</v>
      </c>
      <c r="C20" s="574">
        <v>0</v>
      </c>
      <c r="D20" s="574">
        <v>0</v>
      </c>
      <c r="E20" s="574">
        <v>0</v>
      </c>
      <c r="F20" s="575">
        <v>0</v>
      </c>
      <c r="G20" s="576">
        <f t="shared" si="0"/>
        <v>0</v>
      </c>
    </row>
    <row r="21" spans="1:7" ht="14.25" customHeight="1">
      <c r="A21" s="572" t="s">
        <v>198</v>
      </c>
      <c r="B21" s="596">
        <v>14</v>
      </c>
      <c r="C21" s="574">
        <v>0</v>
      </c>
      <c r="D21" s="574">
        <v>0</v>
      </c>
      <c r="E21" s="574">
        <v>0</v>
      </c>
      <c r="F21" s="575">
        <v>0</v>
      </c>
      <c r="G21" s="576">
        <f t="shared" si="0"/>
        <v>0</v>
      </c>
    </row>
    <row r="22" spans="1:7" ht="15" customHeight="1">
      <c r="A22" s="572" t="s">
        <v>199</v>
      </c>
      <c r="B22" s="596">
        <v>15</v>
      </c>
      <c r="C22" s="574">
        <v>0</v>
      </c>
      <c r="D22" s="574">
        <v>0</v>
      </c>
      <c r="E22" s="574">
        <v>0</v>
      </c>
      <c r="F22" s="575">
        <v>0</v>
      </c>
      <c r="G22" s="576">
        <f t="shared" si="0"/>
        <v>0</v>
      </c>
    </row>
    <row r="23" spans="1:7" ht="15" customHeight="1">
      <c r="A23" s="572" t="s">
        <v>200</v>
      </c>
      <c r="B23" s="596">
        <v>16</v>
      </c>
      <c r="C23" s="574">
        <v>0</v>
      </c>
      <c r="D23" s="574">
        <v>0</v>
      </c>
      <c r="E23" s="574">
        <v>0</v>
      </c>
      <c r="F23" s="575">
        <v>0</v>
      </c>
      <c r="G23" s="576">
        <f t="shared" si="0"/>
        <v>0</v>
      </c>
    </row>
    <row r="24" spans="1:7" ht="15" customHeight="1" thickBot="1">
      <c r="A24" s="577" t="s">
        <v>201</v>
      </c>
      <c r="B24" s="597">
        <v>17</v>
      </c>
      <c r="C24" s="579">
        <v>0</v>
      </c>
      <c r="D24" s="579">
        <v>0</v>
      </c>
      <c r="E24" s="579">
        <v>0</v>
      </c>
      <c r="F24" s="580">
        <v>0</v>
      </c>
      <c r="G24" s="581">
        <f t="shared" si="0"/>
        <v>0</v>
      </c>
    </row>
    <row r="25" spans="1:7" ht="35.25" customHeight="1" thickBot="1">
      <c r="A25" s="582" t="s">
        <v>202</v>
      </c>
      <c r="B25" s="590">
        <v>18</v>
      </c>
      <c r="C25" s="584">
        <f>SUM(C26:C32)</f>
        <v>0</v>
      </c>
      <c r="D25" s="584">
        <f>SUM(D26:D32)</f>
        <v>0</v>
      </c>
      <c r="E25" s="584">
        <f>SUM(E26:E32)</f>
        <v>0</v>
      </c>
      <c r="F25" s="585">
        <f>SUM(F26:F32)</f>
        <v>0</v>
      </c>
      <c r="G25" s="586">
        <f t="shared" si="0"/>
        <v>0</v>
      </c>
    </row>
    <row r="26" spans="1:7" ht="16.5" customHeight="1">
      <c r="A26" s="591" t="s">
        <v>195</v>
      </c>
      <c r="B26" s="592">
        <v>19</v>
      </c>
      <c r="C26" s="593">
        <v>0</v>
      </c>
      <c r="D26" s="593">
        <v>0</v>
      </c>
      <c r="E26" s="593">
        <v>0</v>
      </c>
      <c r="F26" s="594">
        <v>0</v>
      </c>
      <c r="G26" s="595">
        <f t="shared" si="0"/>
        <v>0</v>
      </c>
    </row>
    <row r="27" spans="1:7" ht="15.75" customHeight="1">
      <c r="A27" s="572" t="s">
        <v>196</v>
      </c>
      <c r="B27" s="596">
        <v>20</v>
      </c>
      <c r="C27" s="574">
        <v>0</v>
      </c>
      <c r="D27" s="574">
        <v>0</v>
      </c>
      <c r="E27" s="574">
        <v>0</v>
      </c>
      <c r="F27" s="575">
        <v>0</v>
      </c>
      <c r="G27" s="576">
        <f t="shared" si="0"/>
        <v>0</v>
      </c>
    </row>
    <row r="28" spans="1:7" ht="15.75" customHeight="1">
      <c r="A28" s="572" t="s">
        <v>197</v>
      </c>
      <c r="B28" s="596">
        <v>21</v>
      </c>
      <c r="C28" s="574">
        <v>0</v>
      </c>
      <c r="D28" s="574">
        <v>0</v>
      </c>
      <c r="E28" s="574">
        <v>0</v>
      </c>
      <c r="F28" s="575">
        <v>0</v>
      </c>
      <c r="G28" s="576">
        <f t="shared" si="0"/>
        <v>0</v>
      </c>
    </row>
    <row r="29" spans="1:7" ht="12.75">
      <c r="A29" s="572" t="s">
        <v>198</v>
      </c>
      <c r="B29" s="596">
        <v>22</v>
      </c>
      <c r="C29" s="574">
        <v>0</v>
      </c>
      <c r="D29" s="574">
        <v>0</v>
      </c>
      <c r="E29" s="574">
        <v>0</v>
      </c>
      <c r="F29" s="575">
        <v>0</v>
      </c>
      <c r="G29" s="576">
        <f t="shared" si="0"/>
        <v>0</v>
      </c>
    </row>
    <row r="30" spans="1:7" ht="12.75">
      <c r="A30" s="572" t="s">
        <v>199</v>
      </c>
      <c r="B30" s="596">
        <v>23</v>
      </c>
      <c r="C30" s="574">
        <v>0</v>
      </c>
      <c r="D30" s="574">
        <v>0</v>
      </c>
      <c r="E30" s="574">
        <v>0</v>
      </c>
      <c r="F30" s="575">
        <v>0</v>
      </c>
      <c r="G30" s="576">
        <f t="shared" si="0"/>
        <v>0</v>
      </c>
    </row>
    <row r="31" spans="1:7" ht="12.75">
      <c r="A31" s="572" t="s">
        <v>200</v>
      </c>
      <c r="B31" s="596">
        <v>24</v>
      </c>
      <c r="C31" s="574">
        <v>0</v>
      </c>
      <c r="D31" s="574">
        <v>0</v>
      </c>
      <c r="E31" s="574">
        <v>0</v>
      </c>
      <c r="F31" s="575">
        <v>0</v>
      </c>
      <c r="G31" s="576">
        <f t="shared" si="0"/>
        <v>0</v>
      </c>
    </row>
    <row r="32" spans="1:7" ht="18" customHeight="1" thickBot="1">
      <c r="A32" s="577" t="s">
        <v>201</v>
      </c>
      <c r="B32" s="597">
        <v>25</v>
      </c>
      <c r="C32" s="579">
        <v>0</v>
      </c>
      <c r="D32" s="579">
        <v>0</v>
      </c>
      <c r="E32" s="579">
        <v>0</v>
      </c>
      <c r="F32" s="580">
        <v>0</v>
      </c>
      <c r="G32" s="581">
        <f t="shared" si="0"/>
        <v>0</v>
      </c>
    </row>
    <row r="33" spans="1:7" ht="17.25" customHeight="1" thickBot="1">
      <c r="A33" s="582" t="s">
        <v>203</v>
      </c>
      <c r="B33" s="590">
        <v>26</v>
      </c>
      <c r="C33" s="584">
        <f>+C17+C25</f>
        <v>0</v>
      </c>
      <c r="D33" s="584">
        <f>+D17+D25</f>
        <v>0</v>
      </c>
      <c r="E33" s="584">
        <f>+E17+E25</f>
        <v>0</v>
      </c>
      <c r="F33" s="585">
        <f>+F17+F25</f>
        <v>0</v>
      </c>
      <c r="G33" s="586">
        <f t="shared" si="0"/>
        <v>0</v>
      </c>
    </row>
    <row r="34" spans="1:7" ht="21" customHeight="1" thickBot="1">
      <c r="A34" s="587" t="s">
        <v>204</v>
      </c>
      <c r="B34" s="598">
        <v>27</v>
      </c>
      <c r="C34" s="589">
        <f>+C16-C33</f>
        <v>78300000</v>
      </c>
      <c r="D34" s="589">
        <f>+D16-D33</f>
        <v>79866000</v>
      </c>
      <c r="E34" s="589">
        <f>+E16-E33</f>
        <v>81463320</v>
      </c>
      <c r="F34" s="589">
        <f>+F16-F33</f>
        <v>83092586.4</v>
      </c>
      <c r="G34" s="599">
        <f t="shared" si="0"/>
        <v>322721906.4</v>
      </c>
    </row>
    <row r="35" spans="1:7" ht="15">
      <c r="A35" s="564"/>
      <c r="B35" s="564"/>
      <c r="C35" s="564"/>
      <c r="D35" s="564"/>
      <c r="E35" s="564"/>
      <c r="F35" s="564"/>
      <c r="G35" s="564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93">
      <selection activeCell="D139" sqref="D138:D139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3" width="21.625" style="377" customWidth="1"/>
    <col min="4" max="4" width="19.50390625" style="399" bestFit="1" customWidth="1"/>
    <col min="5" max="5" width="20.00390625" style="399" customWidth="1"/>
    <col min="6" max="6" width="20.50390625" style="399" customWidth="1"/>
    <col min="7" max="16384" width="9.375" style="399" customWidth="1"/>
  </cols>
  <sheetData>
    <row r="1" spans="1:3" ht="15.75" customHeight="1">
      <c r="A1" s="930" t="s">
        <v>370</v>
      </c>
      <c r="B1" s="930"/>
      <c r="C1" s="930"/>
    </row>
    <row r="2" spans="1:6" ht="15.75" customHeight="1" thickBot="1">
      <c r="A2" s="929" t="s">
        <v>505</v>
      </c>
      <c r="B2" s="929"/>
      <c r="C2" s="305"/>
      <c r="F2" s="305"/>
    </row>
    <row r="3" spans="1:6" ht="37.5" customHeight="1" thickBot="1">
      <c r="A3" s="23" t="s">
        <v>426</v>
      </c>
      <c r="B3" s="24" t="s">
        <v>372</v>
      </c>
      <c r="C3" s="38" t="s">
        <v>699</v>
      </c>
      <c r="D3" s="38" t="s">
        <v>717</v>
      </c>
      <c r="E3" s="38" t="s">
        <v>724</v>
      </c>
      <c r="F3" s="38" t="s">
        <v>771</v>
      </c>
    </row>
    <row r="4" spans="1:6" s="400" customFormat="1" ht="12" customHeight="1" thickBot="1">
      <c r="A4" s="394">
        <v>1</v>
      </c>
      <c r="B4" s="395">
        <v>2</v>
      </c>
      <c r="C4" s="396">
        <v>3</v>
      </c>
      <c r="D4" s="396">
        <v>4</v>
      </c>
      <c r="E4" s="396">
        <v>5</v>
      </c>
      <c r="F4" s="396">
        <v>6</v>
      </c>
    </row>
    <row r="5" spans="1:6" s="401" customFormat="1" ht="12" customHeight="1" thickBot="1">
      <c r="A5" s="20" t="s">
        <v>373</v>
      </c>
      <c r="B5" s="21" t="s">
        <v>612</v>
      </c>
      <c r="C5" s="295">
        <f>+C6+C7+C8+C9+C10+C11</f>
        <v>458627264</v>
      </c>
      <c r="D5" s="295">
        <f>C5*102%</f>
        <v>467799809.28000003</v>
      </c>
      <c r="E5" s="295">
        <f>C5*104%</f>
        <v>476972354.56</v>
      </c>
      <c r="F5" s="295">
        <f>C5*106%</f>
        <v>486144899.84000003</v>
      </c>
    </row>
    <row r="6" spans="1:6" s="401" customFormat="1" ht="12" customHeight="1">
      <c r="A6" s="15" t="s">
        <v>456</v>
      </c>
      <c r="B6" s="402" t="s">
        <v>613</v>
      </c>
      <c r="C6" s="804">
        <v>153024039</v>
      </c>
      <c r="D6" s="779">
        <f aca="true" t="shared" si="0" ref="D6:D69">C6*102%</f>
        <v>156084519.78</v>
      </c>
      <c r="E6" s="778">
        <f aca="true" t="shared" si="1" ref="E6:E69">C6*104%</f>
        <v>159145000.56</v>
      </c>
      <c r="F6" s="778">
        <f aca="true" t="shared" si="2" ref="F6:F69">C6*106%</f>
        <v>162205481.34</v>
      </c>
    </row>
    <row r="7" spans="1:6" s="401" customFormat="1" ht="12" customHeight="1">
      <c r="A7" s="14" t="s">
        <v>457</v>
      </c>
      <c r="B7" s="403" t="s">
        <v>614</v>
      </c>
      <c r="C7" s="801">
        <v>132869450</v>
      </c>
      <c r="D7" s="780">
        <f t="shared" si="0"/>
        <v>135526839</v>
      </c>
      <c r="E7" s="781">
        <f t="shared" si="1"/>
        <v>138184228</v>
      </c>
      <c r="F7" s="781">
        <f t="shared" si="2"/>
        <v>140841617</v>
      </c>
    </row>
    <row r="8" spans="1:6" s="401" customFormat="1" ht="12" customHeight="1">
      <c r="A8" s="14" t="s">
        <v>458</v>
      </c>
      <c r="B8" s="403" t="s">
        <v>615</v>
      </c>
      <c r="C8" s="801">
        <v>165889554</v>
      </c>
      <c r="D8" s="780">
        <f t="shared" si="0"/>
        <v>169207345.08</v>
      </c>
      <c r="E8" s="781">
        <f t="shared" si="1"/>
        <v>172525136.16</v>
      </c>
      <c r="F8" s="781">
        <f t="shared" si="2"/>
        <v>175842927.24</v>
      </c>
    </row>
    <row r="9" spans="1:6" s="401" customFormat="1" ht="12" customHeight="1">
      <c r="A9" s="14" t="s">
        <v>459</v>
      </c>
      <c r="B9" s="403" t="s">
        <v>616</v>
      </c>
      <c r="C9" s="801">
        <v>6844221</v>
      </c>
      <c r="D9" s="780">
        <f t="shared" si="0"/>
        <v>6981105.42</v>
      </c>
      <c r="E9" s="781">
        <f t="shared" si="1"/>
        <v>7117989.84</v>
      </c>
      <c r="F9" s="781">
        <f t="shared" si="2"/>
        <v>7254874.260000001</v>
      </c>
    </row>
    <row r="10" spans="1:6" s="401" customFormat="1" ht="12" customHeight="1">
      <c r="A10" s="14" t="s">
        <v>501</v>
      </c>
      <c r="B10" s="403" t="s">
        <v>617</v>
      </c>
      <c r="C10" s="801"/>
      <c r="D10" s="780">
        <f t="shared" si="0"/>
        <v>0</v>
      </c>
      <c r="E10" s="781">
        <f t="shared" si="1"/>
        <v>0</v>
      </c>
      <c r="F10" s="781">
        <f t="shared" si="2"/>
        <v>0</v>
      </c>
    </row>
    <row r="11" spans="1:6" s="401" customFormat="1" ht="12" customHeight="1" thickBot="1">
      <c r="A11" s="16" t="s">
        <v>460</v>
      </c>
      <c r="B11" s="404" t="s">
        <v>618</v>
      </c>
      <c r="C11" s="801"/>
      <c r="D11" s="782">
        <f t="shared" si="0"/>
        <v>0</v>
      </c>
      <c r="E11" s="783">
        <f t="shared" si="1"/>
        <v>0</v>
      </c>
      <c r="F11" s="783">
        <f t="shared" si="2"/>
        <v>0</v>
      </c>
    </row>
    <row r="12" spans="1:6" s="401" customFormat="1" ht="12" customHeight="1" thickBot="1">
      <c r="A12" s="20" t="s">
        <v>374</v>
      </c>
      <c r="B12" s="290" t="s">
        <v>619</v>
      </c>
      <c r="C12" s="301">
        <f>+C13+C14+C15+C16+C17</f>
        <v>17667829</v>
      </c>
      <c r="D12" s="295">
        <f t="shared" si="0"/>
        <v>18021185.580000002</v>
      </c>
      <c r="E12" s="295">
        <f t="shared" si="1"/>
        <v>18374542.16</v>
      </c>
      <c r="F12" s="295">
        <f t="shared" si="2"/>
        <v>18727898.740000002</v>
      </c>
    </row>
    <row r="13" spans="1:6" s="401" customFormat="1" ht="12" customHeight="1">
      <c r="A13" s="15" t="s">
        <v>462</v>
      </c>
      <c r="B13" s="402" t="s">
        <v>620</v>
      </c>
      <c r="C13" s="804"/>
      <c r="D13" s="779">
        <f t="shared" si="0"/>
        <v>0</v>
      </c>
      <c r="E13" s="778">
        <f t="shared" si="1"/>
        <v>0</v>
      </c>
      <c r="F13" s="778">
        <f t="shared" si="2"/>
        <v>0</v>
      </c>
    </row>
    <row r="14" spans="1:6" s="401" customFormat="1" ht="12" customHeight="1">
      <c r="A14" s="14" t="s">
        <v>463</v>
      </c>
      <c r="B14" s="403" t="s">
        <v>621</v>
      </c>
      <c r="C14" s="801"/>
      <c r="D14" s="780">
        <f t="shared" si="0"/>
        <v>0</v>
      </c>
      <c r="E14" s="781">
        <f t="shared" si="1"/>
        <v>0</v>
      </c>
      <c r="F14" s="781">
        <f t="shared" si="2"/>
        <v>0</v>
      </c>
    </row>
    <row r="15" spans="1:6" s="401" customFormat="1" ht="12" customHeight="1">
      <c r="A15" s="14" t="s">
        <v>464</v>
      </c>
      <c r="B15" s="403" t="s">
        <v>174</v>
      </c>
      <c r="C15" s="801">
        <v>14256000</v>
      </c>
      <c r="D15" s="780">
        <f t="shared" si="0"/>
        <v>14541120</v>
      </c>
      <c r="E15" s="781">
        <f t="shared" si="1"/>
        <v>14826240</v>
      </c>
      <c r="F15" s="781">
        <f t="shared" si="2"/>
        <v>15111360</v>
      </c>
    </row>
    <row r="16" spans="1:6" s="401" customFormat="1" ht="12" customHeight="1">
      <c r="A16" s="14" t="s">
        <v>465</v>
      </c>
      <c r="B16" s="403" t="s">
        <v>236</v>
      </c>
      <c r="C16" s="297"/>
      <c r="D16" s="780">
        <f t="shared" si="0"/>
        <v>0</v>
      </c>
      <c r="E16" s="781">
        <f t="shared" si="1"/>
        <v>0</v>
      </c>
      <c r="F16" s="781">
        <f t="shared" si="2"/>
        <v>0</v>
      </c>
    </row>
    <row r="17" spans="1:6" s="401" customFormat="1" ht="12" customHeight="1">
      <c r="A17" s="14" t="s">
        <v>466</v>
      </c>
      <c r="B17" s="403" t="s">
        <v>729</v>
      </c>
      <c r="C17" s="297">
        <v>3411829</v>
      </c>
      <c r="D17" s="780">
        <f t="shared" si="0"/>
        <v>3480065.58</v>
      </c>
      <c r="E17" s="781">
        <f t="shared" si="1"/>
        <v>3548302.16</v>
      </c>
      <c r="F17" s="781">
        <f t="shared" si="2"/>
        <v>3616538.74</v>
      </c>
    </row>
    <row r="18" spans="1:6" s="401" customFormat="1" ht="12" customHeight="1" thickBot="1">
      <c r="A18" s="16" t="s">
        <v>475</v>
      </c>
      <c r="B18" s="404" t="s">
        <v>623</v>
      </c>
      <c r="C18" s="299"/>
      <c r="D18" s="782">
        <f t="shared" si="0"/>
        <v>0</v>
      </c>
      <c r="E18" s="783">
        <f t="shared" si="1"/>
        <v>0</v>
      </c>
      <c r="F18" s="783">
        <f t="shared" si="2"/>
        <v>0</v>
      </c>
    </row>
    <row r="19" spans="1:6" s="401" customFormat="1" ht="12" customHeight="1" thickBot="1">
      <c r="A19" s="20" t="s">
        <v>375</v>
      </c>
      <c r="B19" s="21" t="s">
        <v>624</v>
      </c>
      <c r="C19" s="295">
        <f>+C20+C21+C22+C23+C24</f>
        <v>179746162</v>
      </c>
      <c r="D19" s="295">
        <f t="shared" si="0"/>
        <v>183341085.24</v>
      </c>
      <c r="E19" s="295">
        <f t="shared" si="1"/>
        <v>186936008.48000002</v>
      </c>
      <c r="F19" s="295">
        <f t="shared" si="2"/>
        <v>190530931.72</v>
      </c>
    </row>
    <row r="20" spans="1:6" s="401" customFormat="1" ht="12" customHeight="1">
      <c r="A20" s="15" t="s">
        <v>445</v>
      </c>
      <c r="B20" s="402" t="s">
        <v>354</v>
      </c>
      <c r="C20" s="298"/>
      <c r="D20" s="779">
        <f t="shared" si="0"/>
        <v>0</v>
      </c>
      <c r="E20" s="778">
        <f t="shared" si="1"/>
        <v>0</v>
      </c>
      <c r="F20" s="778">
        <f t="shared" si="2"/>
        <v>0</v>
      </c>
    </row>
    <row r="21" spans="1:6" s="401" customFormat="1" ht="12" customHeight="1">
      <c r="A21" s="14" t="s">
        <v>446</v>
      </c>
      <c r="B21" s="403" t="s">
        <v>626</v>
      </c>
      <c r="C21" s="297"/>
      <c r="D21" s="780">
        <f t="shared" si="0"/>
        <v>0</v>
      </c>
      <c r="E21" s="781">
        <f t="shared" si="1"/>
        <v>0</v>
      </c>
      <c r="F21" s="781">
        <f t="shared" si="2"/>
        <v>0</v>
      </c>
    </row>
    <row r="22" spans="1:6" s="401" customFormat="1" ht="12" customHeight="1">
      <c r="A22" s="14" t="s">
        <v>447</v>
      </c>
      <c r="B22" s="403" t="s">
        <v>149</v>
      </c>
      <c r="C22" s="297"/>
      <c r="D22" s="780">
        <f t="shared" si="0"/>
        <v>0</v>
      </c>
      <c r="E22" s="781">
        <f t="shared" si="1"/>
        <v>0</v>
      </c>
      <c r="F22" s="781">
        <f t="shared" si="2"/>
        <v>0</v>
      </c>
    </row>
    <row r="23" spans="1:6" s="401" customFormat="1" ht="12" customHeight="1">
      <c r="A23" s="14" t="s">
        <v>448</v>
      </c>
      <c r="B23" s="403" t="s">
        <v>627</v>
      </c>
      <c r="C23" s="801">
        <v>179746162</v>
      </c>
      <c r="D23" s="780">
        <f t="shared" si="0"/>
        <v>183341085.24</v>
      </c>
      <c r="E23" s="781">
        <f t="shared" si="1"/>
        <v>186936008.48000002</v>
      </c>
      <c r="F23" s="781">
        <f t="shared" si="2"/>
        <v>190530931.72</v>
      </c>
    </row>
    <row r="24" spans="1:6" s="401" customFormat="1" ht="12" customHeight="1">
      <c r="A24" s="14" t="s">
        <v>524</v>
      </c>
      <c r="B24" s="403" t="s">
        <v>707</v>
      </c>
      <c r="C24" s="801"/>
      <c r="D24" s="780">
        <f t="shared" si="0"/>
        <v>0</v>
      </c>
      <c r="E24" s="781">
        <f t="shared" si="1"/>
        <v>0</v>
      </c>
      <c r="F24" s="781">
        <f t="shared" si="2"/>
        <v>0</v>
      </c>
    </row>
    <row r="25" spans="1:6" s="401" customFormat="1" ht="12" customHeight="1" thickBot="1">
      <c r="A25" s="16" t="s">
        <v>525</v>
      </c>
      <c r="B25" s="404" t="s">
        <v>628</v>
      </c>
      <c r="C25" s="299"/>
      <c r="D25" s="782">
        <f t="shared" si="0"/>
        <v>0</v>
      </c>
      <c r="E25" s="783">
        <f t="shared" si="1"/>
        <v>0</v>
      </c>
      <c r="F25" s="783">
        <f t="shared" si="2"/>
        <v>0</v>
      </c>
    </row>
    <row r="26" spans="1:6" s="401" customFormat="1" ht="12" customHeight="1" thickBot="1">
      <c r="A26" s="20" t="s">
        <v>526</v>
      </c>
      <c r="B26" s="21" t="s">
        <v>629</v>
      </c>
      <c r="C26" s="301">
        <f>+C27+C30+C31+C33+C32</f>
        <v>184000000</v>
      </c>
      <c r="D26" s="295">
        <f t="shared" si="0"/>
        <v>187680000</v>
      </c>
      <c r="E26" s="295">
        <f t="shared" si="1"/>
        <v>191360000</v>
      </c>
      <c r="F26" s="295">
        <f t="shared" si="2"/>
        <v>195040000</v>
      </c>
    </row>
    <row r="27" spans="1:6" s="401" customFormat="1" ht="12" customHeight="1">
      <c r="A27" s="15" t="s">
        <v>630</v>
      </c>
      <c r="B27" s="402" t="s">
        <v>636</v>
      </c>
      <c r="C27" s="807">
        <v>156100000</v>
      </c>
      <c r="D27" s="779">
        <f t="shared" si="0"/>
        <v>159222000</v>
      </c>
      <c r="E27" s="778">
        <f t="shared" si="1"/>
        <v>162344000</v>
      </c>
      <c r="F27" s="778">
        <f t="shared" si="2"/>
        <v>165466000</v>
      </c>
    </row>
    <row r="28" spans="1:6" s="401" customFormat="1" ht="12" customHeight="1">
      <c r="A28" s="14" t="s">
        <v>631</v>
      </c>
      <c r="B28" s="620" t="s">
        <v>240</v>
      </c>
      <c r="C28" s="801">
        <v>6100000</v>
      </c>
      <c r="D28" s="780">
        <f t="shared" si="0"/>
        <v>6222000</v>
      </c>
      <c r="E28" s="781">
        <f t="shared" si="1"/>
        <v>6344000</v>
      </c>
      <c r="F28" s="781">
        <f t="shared" si="2"/>
        <v>6466000</v>
      </c>
    </row>
    <row r="29" spans="1:6" s="401" customFormat="1" ht="12" customHeight="1">
      <c r="A29" s="14" t="s">
        <v>632</v>
      </c>
      <c r="B29" s="620" t="s">
        <v>241</v>
      </c>
      <c r="C29" s="801">
        <v>150000000</v>
      </c>
      <c r="D29" s="780">
        <f t="shared" si="0"/>
        <v>153000000</v>
      </c>
      <c r="E29" s="781">
        <f t="shared" si="1"/>
        <v>156000000</v>
      </c>
      <c r="F29" s="781">
        <f t="shared" si="2"/>
        <v>159000000</v>
      </c>
    </row>
    <row r="30" spans="1:6" s="401" customFormat="1" ht="12" customHeight="1">
      <c r="A30" s="14" t="s">
        <v>633</v>
      </c>
      <c r="B30" s="403" t="s">
        <v>639</v>
      </c>
      <c r="C30" s="801">
        <v>26000000</v>
      </c>
      <c r="D30" s="780">
        <f t="shared" si="0"/>
        <v>26520000</v>
      </c>
      <c r="E30" s="781">
        <f t="shared" si="1"/>
        <v>27040000</v>
      </c>
      <c r="F30" s="781">
        <f t="shared" si="2"/>
        <v>27560000</v>
      </c>
    </row>
    <row r="31" spans="1:6" s="401" customFormat="1" ht="12" customHeight="1">
      <c r="A31" s="14" t="s">
        <v>634</v>
      </c>
      <c r="B31" s="403" t="s">
        <v>211</v>
      </c>
      <c r="C31" s="801">
        <v>1400000</v>
      </c>
      <c r="D31" s="780">
        <f t="shared" si="0"/>
        <v>1428000</v>
      </c>
      <c r="E31" s="781">
        <f t="shared" si="1"/>
        <v>1456000</v>
      </c>
      <c r="F31" s="781">
        <f t="shared" si="2"/>
        <v>1484000</v>
      </c>
    </row>
    <row r="32" spans="1:6" s="401" customFormat="1" ht="12" customHeight="1">
      <c r="A32" s="16" t="s">
        <v>635</v>
      </c>
      <c r="B32" s="404" t="s">
        <v>214</v>
      </c>
      <c r="C32" s="802"/>
      <c r="D32" s="780">
        <f t="shared" si="0"/>
        <v>0</v>
      </c>
      <c r="E32" s="781">
        <f t="shared" si="1"/>
        <v>0</v>
      </c>
      <c r="F32" s="781">
        <f t="shared" si="2"/>
        <v>0</v>
      </c>
    </row>
    <row r="33" spans="1:6" s="401" customFormat="1" ht="12" customHeight="1" thickBot="1">
      <c r="A33" s="16" t="s">
        <v>212</v>
      </c>
      <c r="B33" s="404" t="s">
        <v>213</v>
      </c>
      <c r="C33" s="802">
        <v>500000</v>
      </c>
      <c r="D33" s="782">
        <f t="shared" si="0"/>
        <v>510000</v>
      </c>
      <c r="E33" s="783">
        <f t="shared" si="1"/>
        <v>520000</v>
      </c>
      <c r="F33" s="783">
        <f t="shared" si="2"/>
        <v>530000</v>
      </c>
    </row>
    <row r="34" spans="1:6" s="401" customFormat="1" ht="12" customHeight="1" thickBot="1">
      <c r="A34" s="20" t="s">
        <v>377</v>
      </c>
      <c r="B34" s="21" t="s">
        <v>642</v>
      </c>
      <c r="C34" s="295">
        <f>SUM(C35:C44)</f>
        <v>106880200</v>
      </c>
      <c r="D34" s="295">
        <f t="shared" si="0"/>
        <v>109017804</v>
      </c>
      <c r="E34" s="295">
        <f t="shared" si="1"/>
        <v>111155408</v>
      </c>
      <c r="F34" s="295">
        <f t="shared" si="2"/>
        <v>113293012</v>
      </c>
    </row>
    <row r="35" spans="1:6" s="401" customFormat="1" ht="12" customHeight="1">
      <c r="A35" s="15" t="s">
        <v>449</v>
      </c>
      <c r="B35" s="402" t="s">
        <v>645</v>
      </c>
      <c r="C35" s="298"/>
      <c r="D35" s="779">
        <f t="shared" si="0"/>
        <v>0</v>
      </c>
      <c r="E35" s="778">
        <f t="shared" si="1"/>
        <v>0</v>
      </c>
      <c r="F35" s="778">
        <f t="shared" si="2"/>
        <v>0</v>
      </c>
    </row>
    <row r="36" spans="1:6" s="401" customFormat="1" ht="12" customHeight="1">
      <c r="A36" s="14" t="s">
        <v>450</v>
      </c>
      <c r="B36" s="403" t="s">
        <v>646</v>
      </c>
      <c r="C36" s="801">
        <v>5100000</v>
      </c>
      <c r="D36" s="780">
        <f t="shared" si="0"/>
        <v>5202000</v>
      </c>
      <c r="E36" s="781">
        <f t="shared" si="1"/>
        <v>5304000</v>
      </c>
      <c r="F36" s="781">
        <f t="shared" si="2"/>
        <v>5406000</v>
      </c>
    </row>
    <row r="37" spans="1:6" s="401" customFormat="1" ht="12" customHeight="1">
      <c r="A37" s="14" t="s">
        <v>451</v>
      </c>
      <c r="B37" s="403" t="s">
        <v>647</v>
      </c>
      <c r="C37" s="801">
        <v>400000</v>
      </c>
      <c r="D37" s="780">
        <f t="shared" si="0"/>
        <v>408000</v>
      </c>
      <c r="E37" s="781">
        <f t="shared" si="1"/>
        <v>416000</v>
      </c>
      <c r="F37" s="781">
        <f t="shared" si="2"/>
        <v>424000</v>
      </c>
    </row>
    <row r="38" spans="1:6" s="401" customFormat="1" ht="12" customHeight="1">
      <c r="A38" s="14" t="s">
        <v>528</v>
      </c>
      <c r="B38" s="403" t="s">
        <v>648</v>
      </c>
      <c r="C38" s="801">
        <v>2200000</v>
      </c>
      <c r="D38" s="780">
        <f t="shared" si="0"/>
        <v>2244000</v>
      </c>
      <c r="E38" s="781">
        <f t="shared" si="1"/>
        <v>2288000</v>
      </c>
      <c r="F38" s="781">
        <f t="shared" si="2"/>
        <v>2332000</v>
      </c>
    </row>
    <row r="39" spans="1:6" s="401" customFormat="1" ht="12" customHeight="1">
      <c r="A39" s="14" t="s">
        <v>529</v>
      </c>
      <c r="B39" s="403" t="s">
        <v>649</v>
      </c>
      <c r="C39" s="801">
        <v>92018200</v>
      </c>
      <c r="D39" s="780">
        <f t="shared" si="0"/>
        <v>93858564</v>
      </c>
      <c r="E39" s="781">
        <f t="shared" si="1"/>
        <v>95698928</v>
      </c>
      <c r="F39" s="781">
        <f t="shared" si="2"/>
        <v>97539292</v>
      </c>
    </row>
    <row r="40" spans="1:6" s="401" customFormat="1" ht="12" customHeight="1">
      <c r="A40" s="14" t="s">
        <v>530</v>
      </c>
      <c r="B40" s="403" t="s">
        <v>650</v>
      </c>
      <c r="C40" s="801">
        <v>4862000</v>
      </c>
      <c r="D40" s="780">
        <f t="shared" si="0"/>
        <v>4959240</v>
      </c>
      <c r="E40" s="781">
        <f t="shared" si="1"/>
        <v>5056480</v>
      </c>
      <c r="F40" s="781">
        <f t="shared" si="2"/>
        <v>5153720</v>
      </c>
    </row>
    <row r="41" spans="1:6" s="401" customFormat="1" ht="12" customHeight="1">
      <c r="A41" s="14" t="s">
        <v>531</v>
      </c>
      <c r="B41" s="403" t="s">
        <v>651</v>
      </c>
      <c r="C41" s="801">
        <v>1500000</v>
      </c>
      <c r="D41" s="780">
        <f t="shared" si="0"/>
        <v>1530000</v>
      </c>
      <c r="E41" s="781">
        <f t="shared" si="1"/>
        <v>1560000</v>
      </c>
      <c r="F41" s="781">
        <f t="shared" si="2"/>
        <v>1590000</v>
      </c>
    </row>
    <row r="42" spans="1:6" s="401" customFormat="1" ht="12" customHeight="1">
      <c r="A42" s="14" t="s">
        <v>532</v>
      </c>
      <c r="B42" s="403" t="s">
        <v>652</v>
      </c>
      <c r="C42" s="801">
        <v>300000</v>
      </c>
      <c r="D42" s="780">
        <f t="shared" si="0"/>
        <v>306000</v>
      </c>
      <c r="E42" s="781">
        <f t="shared" si="1"/>
        <v>312000</v>
      </c>
      <c r="F42" s="781">
        <f t="shared" si="2"/>
        <v>318000</v>
      </c>
    </row>
    <row r="43" spans="1:6" s="401" customFormat="1" ht="12" customHeight="1">
      <c r="A43" s="14" t="s">
        <v>643</v>
      </c>
      <c r="B43" s="403" t="s">
        <v>653</v>
      </c>
      <c r="C43" s="801"/>
      <c r="D43" s="780">
        <f t="shared" si="0"/>
        <v>0</v>
      </c>
      <c r="E43" s="781">
        <f t="shared" si="1"/>
        <v>0</v>
      </c>
      <c r="F43" s="781">
        <f t="shared" si="2"/>
        <v>0</v>
      </c>
    </row>
    <row r="44" spans="1:6" s="401" customFormat="1" ht="12" customHeight="1" thickBot="1">
      <c r="A44" s="16" t="s">
        <v>644</v>
      </c>
      <c r="B44" s="404" t="s">
        <v>654</v>
      </c>
      <c r="C44" s="802">
        <v>500000</v>
      </c>
      <c r="D44" s="782">
        <f t="shared" si="0"/>
        <v>510000</v>
      </c>
      <c r="E44" s="783">
        <f t="shared" si="1"/>
        <v>520000</v>
      </c>
      <c r="F44" s="783">
        <f t="shared" si="2"/>
        <v>530000</v>
      </c>
    </row>
    <row r="45" spans="1:6" s="401" customFormat="1" ht="12" customHeight="1" thickBot="1">
      <c r="A45" s="20" t="s">
        <v>378</v>
      </c>
      <c r="B45" s="21" t="s">
        <v>655</v>
      </c>
      <c r="C45" s="295">
        <f>SUM(C46:C50)</f>
        <v>0</v>
      </c>
      <c r="D45" s="295">
        <f t="shared" si="0"/>
        <v>0</v>
      </c>
      <c r="E45" s="295">
        <f t="shared" si="1"/>
        <v>0</v>
      </c>
      <c r="F45" s="295">
        <f t="shared" si="2"/>
        <v>0</v>
      </c>
    </row>
    <row r="46" spans="1:6" s="401" customFormat="1" ht="12" customHeight="1">
      <c r="A46" s="15" t="s">
        <v>452</v>
      </c>
      <c r="B46" s="402" t="s">
        <v>659</v>
      </c>
      <c r="C46" s="446"/>
      <c r="D46" s="779">
        <f t="shared" si="0"/>
        <v>0</v>
      </c>
      <c r="E46" s="778">
        <f t="shared" si="1"/>
        <v>0</v>
      </c>
      <c r="F46" s="778">
        <f t="shared" si="2"/>
        <v>0</v>
      </c>
    </row>
    <row r="47" spans="1:6" s="401" customFormat="1" ht="12" customHeight="1">
      <c r="A47" s="14" t="s">
        <v>453</v>
      </c>
      <c r="B47" s="403" t="s">
        <v>660</v>
      </c>
      <c r="C47" s="300"/>
      <c r="D47" s="780">
        <f t="shared" si="0"/>
        <v>0</v>
      </c>
      <c r="E47" s="781">
        <f t="shared" si="1"/>
        <v>0</v>
      </c>
      <c r="F47" s="781">
        <f t="shared" si="2"/>
        <v>0</v>
      </c>
    </row>
    <row r="48" spans="1:6" s="401" customFormat="1" ht="12" customHeight="1">
      <c r="A48" s="14" t="s">
        <v>656</v>
      </c>
      <c r="B48" s="403" t="s">
        <v>661</v>
      </c>
      <c r="C48" s="300"/>
      <c r="D48" s="780">
        <f t="shared" si="0"/>
        <v>0</v>
      </c>
      <c r="E48" s="781">
        <f t="shared" si="1"/>
        <v>0</v>
      </c>
      <c r="F48" s="781">
        <f t="shared" si="2"/>
        <v>0</v>
      </c>
    </row>
    <row r="49" spans="1:6" s="401" customFormat="1" ht="12" customHeight="1">
      <c r="A49" s="14" t="s">
        <v>657</v>
      </c>
      <c r="B49" s="403" t="s">
        <v>662</v>
      </c>
      <c r="C49" s="300"/>
      <c r="D49" s="780">
        <f t="shared" si="0"/>
        <v>0</v>
      </c>
      <c r="E49" s="781">
        <f t="shared" si="1"/>
        <v>0</v>
      </c>
      <c r="F49" s="781">
        <f t="shared" si="2"/>
        <v>0</v>
      </c>
    </row>
    <row r="50" spans="1:6" s="401" customFormat="1" ht="12" customHeight="1">
      <c r="A50" s="14" t="s">
        <v>658</v>
      </c>
      <c r="B50" s="403" t="s">
        <v>663</v>
      </c>
      <c r="C50" s="300"/>
      <c r="D50" s="780">
        <f t="shared" si="0"/>
        <v>0</v>
      </c>
      <c r="E50" s="781">
        <f t="shared" si="1"/>
        <v>0</v>
      </c>
      <c r="F50" s="781">
        <f t="shared" si="2"/>
        <v>0</v>
      </c>
    </row>
    <row r="51" spans="1:6" s="401" customFormat="1" ht="12" customHeight="1" thickBot="1">
      <c r="A51" s="808" t="s">
        <v>355</v>
      </c>
      <c r="B51" s="814" t="s">
        <v>165</v>
      </c>
      <c r="C51" s="815"/>
      <c r="D51" s="782">
        <f t="shared" si="0"/>
        <v>0</v>
      </c>
      <c r="E51" s="783">
        <f t="shared" si="1"/>
        <v>0</v>
      </c>
      <c r="F51" s="783">
        <f t="shared" si="2"/>
        <v>0</v>
      </c>
    </row>
    <row r="52" spans="1:6" s="401" customFormat="1" ht="12" customHeight="1" thickBot="1">
      <c r="A52" s="20" t="s">
        <v>533</v>
      </c>
      <c r="B52" s="21" t="s">
        <v>664</v>
      </c>
      <c r="C52" s="295">
        <f>SUM(C53:C55)</f>
        <v>0</v>
      </c>
      <c r="D52" s="295">
        <f t="shared" si="0"/>
        <v>0</v>
      </c>
      <c r="E52" s="295">
        <f t="shared" si="1"/>
        <v>0</v>
      </c>
      <c r="F52" s="295">
        <f t="shared" si="2"/>
        <v>0</v>
      </c>
    </row>
    <row r="53" spans="1:6" s="401" customFormat="1" ht="12" customHeight="1">
      <c r="A53" s="15" t="s">
        <v>454</v>
      </c>
      <c r="B53" s="402" t="s">
        <v>665</v>
      </c>
      <c r="C53" s="298"/>
      <c r="D53" s="779">
        <f t="shared" si="0"/>
        <v>0</v>
      </c>
      <c r="E53" s="778">
        <f t="shared" si="1"/>
        <v>0</v>
      </c>
      <c r="F53" s="778">
        <f t="shared" si="2"/>
        <v>0</v>
      </c>
    </row>
    <row r="54" spans="1:6" s="401" customFormat="1" ht="12" customHeight="1">
      <c r="A54" s="14" t="s">
        <v>455</v>
      </c>
      <c r="B54" s="403" t="s">
        <v>230</v>
      </c>
      <c r="C54" s="297"/>
      <c r="D54" s="780">
        <f t="shared" si="0"/>
        <v>0</v>
      </c>
      <c r="E54" s="781">
        <f t="shared" si="1"/>
        <v>0</v>
      </c>
      <c r="F54" s="781">
        <f t="shared" si="2"/>
        <v>0</v>
      </c>
    </row>
    <row r="55" spans="1:6" s="401" customFormat="1" ht="12" customHeight="1">
      <c r="A55" s="14" t="s">
        <v>668</v>
      </c>
      <c r="B55" s="403" t="s">
        <v>232</v>
      </c>
      <c r="C55" s="297"/>
      <c r="D55" s="780">
        <f t="shared" si="0"/>
        <v>0</v>
      </c>
      <c r="E55" s="781">
        <f t="shared" si="1"/>
        <v>0</v>
      </c>
      <c r="F55" s="781">
        <f t="shared" si="2"/>
        <v>0</v>
      </c>
    </row>
    <row r="56" spans="1:6" s="401" customFormat="1" ht="12" customHeight="1" thickBot="1">
      <c r="A56" s="16" t="s">
        <v>669</v>
      </c>
      <c r="B56" s="404" t="s">
        <v>667</v>
      </c>
      <c r="C56" s="299"/>
      <c r="D56" s="782">
        <f t="shared" si="0"/>
        <v>0</v>
      </c>
      <c r="E56" s="783">
        <f t="shared" si="1"/>
        <v>0</v>
      </c>
      <c r="F56" s="783">
        <f t="shared" si="2"/>
        <v>0</v>
      </c>
    </row>
    <row r="57" spans="1:6" s="401" customFormat="1" ht="12" customHeight="1" thickBot="1">
      <c r="A57" s="20" t="s">
        <v>380</v>
      </c>
      <c r="B57" s="290" t="s">
        <v>670</v>
      </c>
      <c r="C57" s="295">
        <f>SUM(C58:C60)</f>
        <v>0</v>
      </c>
      <c r="D57" s="295">
        <f t="shared" si="0"/>
        <v>0</v>
      </c>
      <c r="E57" s="295">
        <f t="shared" si="1"/>
        <v>0</v>
      </c>
      <c r="F57" s="295">
        <f t="shared" si="2"/>
        <v>0</v>
      </c>
    </row>
    <row r="58" spans="1:6" s="401" customFormat="1" ht="12" customHeight="1">
      <c r="A58" s="15" t="s">
        <v>534</v>
      </c>
      <c r="B58" s="402" t="s">
        <v>672</v>
      </c>
      <c r="C58" s="300"/>
      <c r="D58" s="779">
        <f t="shared" si="0"/>
        <v>0</v>
      </c>
      <c r="E58" s="778">
        <f t="shared" si="1"/>
        <v>0</v>
      </c>
      <c r="F58" s="778">
        <f t="shared" si="2"/>
        <v>0</v>
      </c>
    </row>
    <row r="59" spans="1:6" s="401" customFormat="1" ht="12" customHeight="1">
      <c r="A59" s="14" t="s">
        <v>535</v>
      </c>
      <c r="B59" s="403" t="s">
        <v>152</v>
      </c>
      <c r="C59" s="300"/>
      <c r="D59" s="780">
        <f t="shared" si="0"/>
        <v>0</v>
      </c>
      <c r="E59" s="781">
        <f t="shared" si="1"/>
        <v>0</v>
      </c>
      <c r="F59" s="781">
        <f t="shared" si="2"/>
        <v>0</v>
      </c>
    </row>
    <row r="60" spans="1:6" s="401" customFormat="1" ht="12" customHeight="1">
      <c r="A60" s="14" t="s">
        <v>587</v>
      </c>
      <c r="B60" s="403" t="s">
        <v>244</v>
      </c>
      <c r="C60" s="300"/>
      <c r="D60" s="780">
        <f t="shared" si="0"/>
        <v>0</v>
      </c>
      <c r="E60" s="781">
        <f t="shared" si="1"/>
        <v>0</v>
      </c>
      <c r="F60" s="781">
        <f t="shared" si="2"/>
        <v>0</v>
      </c>
    </row>
    <row r="61" spans="1:6" s="401" customFormat="1" ht="12" customHeight="1" thickBot="1">
      <c r="A61" s="16" t="s">
        <v>671</v>
      </c>
      <c r="B61" s="404" t="s">
        <v>674</v>
      </c>
      <c r="C61" s="300"/>
      <c r="D61" s="782">
        <f t="shared" si="0"/>
        <v>0</v>
      </c>
      <c r="E61" s="783">
        <f t="shared" si="1"/>
        <v>0</v>
      </c>
      <c r="F61" s="783">
        <f t="shared" si="2"/>
        <v>0</v>
      </c>
    </row>
    <row r="62" spans="1:6" s="401" customFormat="1" ht="12" customHeight="1" thickBot="1">
      <c r="A62" s="20" t="s">
        <v>381</v>
      </c>
      <c r="B62" s="21" t="s">
        <v>675</v>
      </c>
      <c r="C62" s="301">
        <f>+C5+C12+C19+C26+C34+C45+C52+C57</f>
        <v>946921455</v>
      </c>
      <c r="D62" s="295">
        <f t="shared" si="0"/>
        <v>965859884.1</v>
      </c>
      <c r="E62" s="295">
        <f t="shared" si="1"/>
        <v>984798313.2</v>
      </c>
      <c r="F62" s="295">
        <f t="shared" si="2"/>
        <v>1003736742.3000001</v>
      </c>
    </row>
    <row r="63" spans="1:6" s="401" customFormat="1" ht="12" customHeight="1" thickBot="1">
      <c r="A63" s="405" t="s">
        <v>676</v>
      </c>
      <c r="B63" s="290" t="s">
        <v>677</v>
      </c>
      <c r="C63" s="295">
        <f>SUM(C64:C66)</f>
        <v>0</v>
      </c>
      <c r="D63" s="295">
        <f t="shared" si="0"/>
        <v>0</v>
      </c>
      <c r="E63" s="295">
        <f t="shared" si="1"/>
        <v>0</v>
      </c>
      <c r="F63" s="295">
        <f t="shared" si="2"/>
        <v>0</v>
      </c>
    </row>
    <row r="64" spans="1:6" s="401" customFormat="1" ht="12" customHeight="1">
      <c r="A64" s="15" t="s">
        <v>12</v>
      </c>
      <c r="B64" s="402" t="s">
        <v>678</v>
      </c>
      <c r="C64" s="300"/>
      <c r="D64" s="779">
        <f t="shared" si="0"/>
        <v>0</v>
      </c>
      <c r="E64" s="778">
        <f t="shared" si="1"/>
        <v>0</v>
      </c>
      <c r="F64" s="778">
        <f t="shared" si="2"/>
        <v>0</v>
      </c>
    </row>
    <row r="65" spans="1:6" s="401" customFormat="1" ht="12" customHeight="1">
      <c r="A65" s="14" t="s">
        <v>21</v>
      </c>
      <c r="B65" s="403" t="s">
        <v>679</v>
      </c>
      <c r="C65" s="300"/>
      <c r="D65" s="780">
        <f t="shared" si="0"/>
        <v>0</v>
      </c>
      <c r="E65" s="781">
        <f t="shared" si="1"/>
        <v>0</v>
      </c>
      <c r="F65" s="781">
        <f t="shared" si="2"/>
        <v>0</v>
      </c>
    </row>
    <row r="66" spans="1:6" s="401" customFormat="1" ht="12" customHeight="1" thickBot="1">
      <c r="A66" s="16" t="s">
        <v>22</v>
      </c>
      <c r="B66" s="406" t="s">
        <v>680</v>
      </c>
      <c r="C66" s="300"/>
      <c r="D66" s="782">
        <f t="shared" si="0"/>
        <v>0</v>
      </c>
      <c r="E66" s="783">
        <f t="shared" si="1"/>
        <v>0</v>
      </c>
      <c r="F66" s="783">
        <f t="shared" si="2"/>
        <v>0</v>
      </c>
    </row>
    <row r="67" spans="1:6" s="401" customFormat="1" ht="12" customHeight="1" thickBot="1">
      <c r="A67" s="405" t="s">
        <v>681</v>
      </c>
      <c r="B67" s="290" t="s">
        <v>682</v>
      </c>
      <c r="C67" s="295"/>
      <c r="D67" s="295">
        <f t="shared" si="0"/>
        <v>0</v>
      </c>
      <c r="E67" s="295">
        <f t="shared" si="1"/>
        <v>0</v>
      </c>
      <c r="F67" s="295">
        <f t="shared" si="2"/>
        <v>0</v>
      </c>
    </row>
    <row r="68" spans="1:6" s="401" customFormat="1" ht="12" customHeight="1">
      <c r="A68" s="15" t="s">
        <v>502</v>
      </c>
      <c r="B68" s="402" t="s">
        <v>683</v>
      </c>
      <c r="C68" s="300"/>
      <c r="D68" s="779">
        <f t="shared" si="0"/>
        <v>0</v>
      </c>
      <c r="E68" s="778">
        <f t="shared" si="1"/>
        <v>0</v>
      </c>
      <c r="F68" s="778">
        <f t="shared" si="2"/>
        <v>0</v>
      </c>
    </row>
    <row r="69" spans="1:6" s="401" customFormat="1" ht="12" customHeight="1">
      <c r="A69" s="14" t="s">
        <v>503</v>
      </c>
      <c r="B69" s="403" t="s">
        <v>684</v>
      </c>
      <c r="C69" s="300"/>
      <c r="D69" s="780">
        <f t="shared" si="0"/>
        <v>0</v>
      </c>
      <c r="E69" s="781">
        <f t="shared" si="1"/>
        <v>0</v>
      </c>
      <c r="F69" s="781">
        <f t="shared" si="2"/>
        <v>0</v>
      </c>
    </row>
    <row r="70" spans="1:6" s="401" customFormat="1" ht="12" customHeight="1">
      <c r="A70" s="14" t="s">
        <v>13</v>
      </c>
      <c r="B70" s="403" t="s">
        <v>685</v>
      </c>
      <c r="C70" s="300"/>
      <c r="D70" s="780">
        <f aca="true" t="shared" si="3" ref="D70:D86">C70*102%</f>
        <v>0</v>
      </c>
      <c r="E70" s="781">
        <f aca="true" t="shared" si="4" ref="E70:E86">C70*104%</f>
        <v>0</v>
      </c>
      <c r="F70" s="781">
        <f aca="true" t="shared" si="5" ref="F70:F86">C70*106%</f>
        <v>0</v>
      </c>
    </row>
    <row r="71" spans="1:6" s="401" customFormat="1" ht="12" customHeight="1" thickBot="1">
      <c r="A71" s="18" t="s">
        <v>14</v>
      </c>
      <c r="B71" s="811" t="s">
        <v>686</v>
      </c>
      <c r="C71" s="812"/>
      <c r="D71" s="782">
        <f t="shared" si="3"/>
        <v>0</v>
      </c>
      <c r="E71" s="783">
        <f t="shared" si="4"/>
        <v>0</v>
      </c>
      <c r="F71" s="783">
        <f t="shared" si="5"/>
        <v>0</v>
      </c>
    </row>
    <row r="72" spans="1:6" s="401" customFormat="1" ht="12" customHeight="1" thickBot="1">
      <c r="A72" s="405" t="s">
        <v>687</v>
      </c>
      <c r="B72" s="290" t="s">
        <v>688</v>
      </c>
      <c r="C72" s="295">
        <f>C73</f>
        <v>514519000</v>
      </c>
      <c r="D72" s="295">
        <f t="shared" si="3"/>
        <v>524809380</v>
      </c>
      <c r="E72" s="295">
        <f t="shared" si="4"/>
        <v>535099760</v>
      </c>
      <c r="F72" s="295">
        <f t="shared" si="5"/>
        <v>545390140</v>
      </c>
    </row>
    <row r="73" spans="1:6" s="401" customFormat="1" ht="12" customHeight="1">
      <c r="A73" s="15" t="s">
        <v>15</v>
      </c>
      <c r="B73" s="402" t="s">
        <v>689</v>
      </c>
      <c r="C73" s="801">
        <v>514519000</v>
      </c>
      <c r="D73" s="779">
        <f t="shared" si="3"/>
        <v>524809380</v>
      </c>
      <c r="E73" s="778">
        <f t="shared" si="4"/>
        <v>535099760</v>
      </c>
      <c r="F73" s="778">
        <f t="shared" si="5"/>
        <v>545390140</v>
      </c>
    </row>
    <row r="74" spans="1:6" s="401" customFormat="1" ht="12" customHeight="1" thickBot="1">
      <c r="A74" s="16" t="s">
        <v>16</v>
      </c>
      <c r="B74" s="404" t="s">
        <v>690</v>
      </c>
      <c r="C74" s="300"/>
      <c r="D74" s="782">
        <f t="shared" si="3"/>
        <v>0</v>
      </c>
      <c r="E74" s="783">
        <f t="shared" si="4"/>
        <v>0</v>
      </c>
      <c r="F74" s="783">
        <f t="shared" si="5"/>
        <v>0</v>
      </c>
    </row>
    <row r="75" spans="1:6" s="401" customFormat="1" ht="12" customHeight="1" thickBot="1">
      <c r="A75" s="405" t="s">
        <v>691</v>
      </c>
      <c r="B75" s="290" t="s">
        <v>692</v>
      </c>
      <c r="C75" s="295">
        <f>SUM(C76:C78)</f>
        <v>0</v>
      </c>
      <c r="D75" s="295">
        <f t="shared" si="3"/>
        <v>0</v>
      </c>
      <c r="E75" s="295">
        <f t="shared" si="4"/>
        <v>0</v>
      </c>
      <c r="F75" s="295">
        <f t="shared" si="5"/>
        <v>0</v>
      </c>
    </row>
    <row r="76" spans="1:6" s="401" customFormat="1" ht="12" customHeight="1">
      <c r="A76" s="15" t="s">
        <v>17</v>
      </c>
      <c r="B76" s="402" t="s">
        <v>693</v>
      </c>
      <c r="C76" s="300"/>
      <c r="D76" s="790">
        <f t="shared" si="3"/>
        <v>0</v>
      </c>
      <c r="E76" s="779">
        <f t="shared" si="4"/>
        <v>0</v>
      </c>
      <c r="F76" s="793">
        <f t="shared" si="5"/>
        <v>0</v>
      </c>
    </row>
    <row r="77" spans="1:6" s="401" customFormat="1" ht="12" customHeight="1">
      <c r="A77" s="14" t="s">
        <v>18</v>
      </c>
      <c r="B77" s="403" t="s">
        <v>694</v>
      </c>
      <c r="C77" s="300"/>
      <c r="D77" s="791">
        <f t="shared" si="3"/>
        <v>0</v>
      </c>
      <c r="E77" s="780">
        <f t="shared" si="4"/>
        <v>0</v>
      </c>
      <c r="F77" s="794">
        <f t="shared" si="5"/>
        <v>0</v>
      </c>
    </row>
    <row r="78" spans="1:6" s="401" customFormat="1" ht="12" customHeight="1" thickBot="1">
      <c r="A78" s="16" t="s">
        <v>19</v>
      </c>
      <c r="B78" s="404" t="s">
        <v>695</v>
      </c>
      <c r="C78" s="300"/>
      <c r="D78" s="792">
        <f t="shared" si="3"/>
        <v>0</v>
      </c>
      <c r="E78" s="782">
        <f t="shared" si="4"/>
        <v>0</v>
      </c>
      <c r="F78" s="795">
        <f t="shared" si="5"/>
        <v>0</v>
      </c>
    </row>
    <row r="79" spans="1:6" s="401" customFormat="1" ht="12" customHeight="1" thickBot="1">
      <c r="A79" s="405" t="s">
        <v>696</v>
      </c>
      <c r="B79" s="290" t="s">
        <v>20</v>
      </c>
      <c r="C79" s="295">
        <f>SUM(C80:C83)</f>
        <v>0</v>
      </c>
      <c r="D79" s="295">
        <f t="shared" si="3"/>
        <v>0</v>
      </c>
      <c r="E79" s="295">
        <f t="shared" si="4"/>
        <v>0</v>
      </c>
      <c r="F79" s="295">
        <f t="shared" si="5"/>
        <v>0</v>
      </c>
    </row>
    <row r="80" spans="1:6" s="401" customFormat="1" ht="12" customHeight="1">
      <c r="A80" s="407" t="s">
        <v>697</v>
      </c>
      <c r="B80" s="402" t="s">
        <v>0</v>
      </c>
      <c r="C80" s="796"/>
      <c r="D80" s="779">
        <f t="shared" si="3"/>
        <v>0</v>
      </c>
      <c r="E80" s="779">
        <f t="shared" si="4"/>
        <v>0</v>
      </c>
      <c r="F80" s="793">
        <f t="shared" si="5"/>
        <v>0</v>
      </c>
    </row>
    <row r="81" spans="1:6" s="401" customFormat="1" ht="12" customHeight="1">
      <c r="A81" s="408" t="s">
        <v>1</v>
      </c>
      <c r="B81" s="403" t="s">
        <v>2</v>
      </c>
      <c r="C81" s="796"/>
      <c r="D81" s="780">
        <f t="shared" si="3"/>
        <v>0</v>
      </c>
      <c r="E81" s="780">
        <f t="shared" si="4"/>
        <v>0</v>
      </c>
      <c r="F81" s="794">
        <f t="shared" si="5"/>
        <v>0</v>
      </c>
    </row>
    <row r="82" spans="1:6" s="401" customFormat="1" ht="12" customHeight="1">
      <c r="A82" s="408" t="s">
        <v>3</v>
      </c>
      <c r="B82" s="403" t="s">
        <v>4</v>
      </c>
      <c r="C82" s="796"/>
      <c r="D82" s="780">
        <f t="shared" si="3"/>
        <v>0</v>
      </c>
      <c r="E82" s="780">
        <f t="shared" si="4"/>
        <v>0</v>
      </c>
      <c r="F82" s="794">
        <f t="shared" si="5"/>
        <v>0</v>
      </c>
    </row>
    <row r="83" spans="1:6" s="401" customFormat="1" ht="12" customHeight="1" thickBot="1">
      <c r="A83" s="409" t="s">
        <v>5</v>
      </c>
      <c r="B83" s="404" t="s">
        <v>6</v>
      </c>
      <c r="C83" s="796"/>
      <c r="D83" s="782">
        <f t="shared" si="3"/>
        <v>0</v>
      </c>
      <c r="E83" s="782">
        <f t="shared" si="4"/>
        <v>0</v>
      </c>
      <c r="F83" s="795">
        <f t="shared" si="5"/>
        <v>0</v>
      </c>
    </row>
    <row r="84" spans="1:6" s="401" customFormat="1" ht="13.5" customHeight="1" thickBot="1">
      <c r="A84" s="405" t="s">
        <v>7</v>
      </c>
      <c r="B84" s="290" t="s">
        <v>8</v>
      </c>
      <c r="C84" s="447"/>
      <c r="D84" s="295">
        <f t="shared" si="3"/>
        <v>0</v>
      </c>
      <c r="E84" s="295">
        <f t="shared" si="4"/>
        <v>0</v>
      </c>
      <c r="F84" s="295">
        <f t="shared" si="5"/>
        <v>0</v>
      </c>
    </row>
    <row r="85" spans="1:6" s="401" customFormat="1" ht="15.75" customHeight="1" thickBot="1">
      <c r="A85" s="405" t="s">
        <v>9</v>
      </c>
      <c r="B85" s="410" t="s">
        <v>10</v>
      </c>
      <c r="C85" s="301">
        <f>+C63+C67+C72+C75+C79+C84</f>
        <v>514519000</v>
      </c>
      <c r="D85" s="295">
        <f t="shared" si="3"/>
        <v>524809380</v>
      </c>
      <c r="E85" s="295">
        <f t="shared" si="4"/>
        <v>535099760</v>
      </c>
      <c r="F85" s="295">
        <f t="shared" si="5"/>
        <v>545390140</v>
      </c>
    </row>
    <row r="86" spans="1:6" s="401" customFormat="1" ht="16.5" customHeight="1" thickBot="1">
      <c r="A86" s="411" t="s">
        <v>23</v>
      </c>
      <c r="B86" s="412" t="s">
        <v>11</v>
      </c>
      <c r="C86" s="301">
        <f>+C62+C85</f>
        <v>1461440455</v>
      </c>
      <c r="D86" s="295">
        <f t="shared" si="3"/>
        <v>1490669264.1000001</v>
      </c>
      <c r="E86" s="295">
        <f t="shared" si="4"/>
        <v>1519898073.2</v>
      </c>
      <c r="F86" s="295">
        <f t="shared" si="5"/>
        <v>1549126882.3000002</v>
      </c>
    </row>
    <row r="87" spans="1:6" s="401" customFormat="1" ht="16.5" customHeight="1">
      <c r="A87" s="709"/>
      <c r="B87" s="709"/>
      <c r="C87" s="710"/>
      <c r="D87" s="710"/>
      <c r="E87" s="710"/>
      <c r="F87" s="710"/>
    </row>
    <row r="88" spans="1:3" ht="16.5" customHeight="1">
      <c r="A88" s="930" t="s">
        <v>401</v>
      </c>
      <c r="B88" s="930"/>
      <c r="C88" s="930"/>
    </row>
    <row r="89" spans="1:6" s="413" customFormat="1" ht="16.5" customHeight="1" thickBot="1">
      <c r="A89" s="931" t="s">
        <v>506</v>
      </c>
      <c r="B89" s="931"/>
      <c r="C89" s="136"/>
      <c r="D89" s="136"/>
      <c r="E89" s="136"/>
      <c r="F89" s="136"/>
    </row>
    <row r="90" spans="1:6" ht="37.5" customHeight="1" thickBot="1">
      <c r="A90" s="23" t="s">
        <v>426</v>
      </c>
      <c r="B90" s="24" t="s">
        <v>402</v>
      </c>
      <c r="C90" s="38" t="s">
        <v>699</v>
      </c>
      <c r="D90" s="38" t="s">
        <v>717</v>
      </c>
      <c r="E90" s="38" t="s">
        <v>724</v>
      </c>
      <c r="F90" s="38" t="s">
        <v>771</v>
      </c>
    </row>
    <row r="91" spans="1:6" s="400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373</v>
      </c>
      <c r="B92" s="30" t="s">
        <v>26</v>
      </c>
      <c r="C92" s="294">
        <f>C93+C94+C95+C96+C97</f>
        <v>737221548</v>
      </c>
      <c r="D92" s="294">
        <f>C92*102%</f>
        <v>751965978.96</v>
      </c>
      <c r="E92" s="294">
        <f>C92*104%</f>
        <v>766710409.9200001</v>
      </c>
      <c r="F92" s="294">
        <f>C92*106%</f>
        <v>781454840.88</v>
      </c>
    </row>
    <row r="93" spans="1:6" ht="12" customHeight="1">
      <c r="A93" s="17" t="s">
        <v>456</v>
      </c>
      <c r="B93" s="10" t="s">
        <v>403</v>
      </c>
      <c r="C93" s="800">
        <v>256566592</v>
      </c>
      <c r="D93" s="779">
        <f aca="true" t="shared" si="6" ref="D93:D148">C93*102%</f>
        <v>261697923.84</v>
      </c>
      <c r="E93" s="778">
        <f aca="true" t="shared" si="7" ref="E93:E146">C93*104%</f>
        <v>266829255.68</v>
      </c>
      <c r="F93" s="778">
        <f aca="true" t="shared" si="8" ref="F93:F146">C93*106%</f>
        <v>271960587.52000004</v>
      </c>
    </row>
    <row r="94" spans="1:6" ht="12" customHeight="1">
      <c r="A94" s="14" t="s">
        <v>457</v>
      </c>
      <c r="B94" s="8" t="s">
        <v>536</v>
      </c>
      <c r="C94" s="801">
        <v>45619962</v>
      </c>
      <c r="D94" s="780">
        <f t="shared" si="6"/>
        <v>46532361.24</v>
      </c>
      <c r="E94" s="781">
        <f t="shared" si="7"/>
        <v>47444760.480000004</v>
      </c>
      <c r="F94" s="781">
        <f t="shared" si="8"/>
        <v>48357159.72</v>
      </c>
    </row>
    <row r="95" spans="1:6" ht="12" customHeight="1">
      <c r="A95" s="14" t="s">
        <v>458</v>
      </c>
      <c r="B95" s="8" t="s">
        <v>493</v>
      </c>
      <c r="C95" s="802">
        <v>271460226</v>
      </c>
      <c r="D95" s="780">
        <f t="shared" si="6"/>
        <v>276889430.52</v>
      </c>
      <c r="E95" s="781">
        <f t="shared" si="7"/>
        <v>282318635.04</v>
      </c>
      <c r="F95" s="781">
        <f t="shared" si="8"/>
        <v>287747839.56</v>
      </c>
    </row>
    <row r="96" spans="1:6" ht="12" customHeight="1">
      <c r="A96" s="14" t="s">
        <v>459</v>
      </c>
      <c r="B96" s="11" t="s">
        <v>537</v>
      </c>
      <c r="C96" s="802">
        <v>3500000</v>
      </c>
      <c r="D96" s="780">
        <f t="shared" si="6"/>
        <v>3570000</v>
      </c>
      <c r="E96" s="781">
        <f t="shared" si="7"/>
        <v>3640000</v>
      </c>
      <c r="F96" s="781">
        <f t="shared" si="8"/>
        <v>3710000</v>
      </c>
    </row>
    <row r="97" spans="1:6" ht="12" customHeight="1">
      <c r="A97" s="14" t="s">
        <v>470</v>
      </c>
      <c r="B97" s="19" t="s">
        <v>538</v>
      </c>
      <c r="C97" s="802">
        <v>160074768</v>
      </c>
      <c r="D97" s="780">
        <f t="shared" si="6"/>
        <v>163276263.36</v>
      </c>
      <c r="E97" s="781">
        <f t="shared" si="7"/>
        <v>166477758.72</v>
      </c>
      <c r="F97" s="781">
        <f t="shared" si="8"/>
        <v>169679254.08</v>
      </c>
    </row>
    <row r="98" spans="1:6" ht="12" customHeight="1">
      <c r="A98" s="14" t="s">
        <v>460</v>
      </c>
      <c r="B98" s="8" t="s">
        <v>27</v>
      </c>
      <c r="C98" s="802"/>
      <c r="D98" s="780">
        <f t="shared" si="6"/>
        <v>0</v>
      </c>
      <c r="E98" s="781">
        <f t="shared" si="7"/>
        <v>0</v>
      </c>
      <c r="F98" s="781">
        <f t="shared" si="8"/>
        <v>0</v>
      </c>
    </row>
    <row r="99" spans="1:6" ht="12" customHeight="1">
      <c r="A99" s="14" t="s">
        <v>461</v>
      </c>
      <c r="B99" s="138" t="s">
        <v>28</v>
      </c>
      <c r="C99" s="802"/>
      <c r="D99" s="780">
        <f t="shared" si="6"/>
        <v>0</v>
      </c>
      <c r="E99" s="781">
        <f t="shared" si="7"/>
        <v>0</v>
      </c>
      <c r="F99" s="781">
        <f t="shared" si="8"/>
        <v>0</v>
      </c>
    </row>
    <row r="100" spans="1:6" ht="12" customHeight="1">
      <c r="A100" s="14" t="s">
        <v>471</v>
      </c>
      <c r="B100" s="139" t="s">
        <v>29</v>
      </c>
      <c r="C100" s="802"/>
      <c r="D100" s="780">
        <f t="shared" si="6"/>
        <v>0</v>
      </c>
      <c r="E100" s="781">
        <f t="shared" si="7"/>
        <v>0</v>
      </c>
      <c r="F100" s="781">
        <f t="shared" si="8"/>
        <v>0</v>
      </c>
    </row>
    <row r="101" spans="1:6" ht="12" customHeight="1">
      <c r="A101" s="14" t="s">
        <v>472</v>
      </c>
      <c r="B101" s="139" t="s">
        <v>30</v>
      </c>
      <c r="C101" s="802"/>
      <c r="D101" s="780">
        <f t="shared" si="6"/>
        <v>0</v>
      </c>
      <c r="E101" s="781">
        <f t="shared" si="7"/>
        <v>0</v>
      </c>
      <c r="F101" s="781">
        <f t="shared" si="8"/>
        <v>0</v>
      </c>
    </row>
    <row r="102" spans="1:6" ht="12" customHeight="1">
      <c r="A102" s="14" t="s">
        <v>473</v>
      </c>
      <c r="B102" s="138" t="s">
        <v>175</v>
      </c>
      <c r="C102" s="802">
        <v>155874768</v>
      </c>
      <c r="D102" s="780">
        <f t="shared" si="6"/>
        <v>158992263.36</v>
      </c>
      <c r="E102" s="781">
        <f t="shared" si="7"/>
        <v>162109758.72</v>
      </c>
      <c r="F102" s="781">
        <f t="shared" si="8"/>
        <v>165227254.08</v>
      </c>
    </row>
    <row r="103" spans="1:6" ht="12" customHeight="1">
      <c r="A103" s="14" t="s">
        <v>474</v>
      </c>
      <c r="B103" s="138" t="s">
        <v>242</v>
      </c>
      <c r="C103" s="802">
        <v>1000000</v>
      </c>
      <c r="D103" s="780">
        <f t="shared" si="6"/>
        <v>1020000</v>
      </c>
      <c r="E103" s="781">
        <f t="shared" si="7"/>
        <v>1040000</v>
      </c>
      <c r="F103" s="781">
        <f t="shared" si="8"/>
        <v>1060000</v>
      </c>
    </row>
    <row r="104" spans="1:6" ht="12" customHeight="1">
      <c r="A104" s="14" t="s">
        <v>476</v>
      </c>
      <c r="B104" s="139" t="s">
        <v>33</v>
      </c>
      <c r="C104" s="802"/>
      <c r="D104" s="780">
        <f t="shared" si="6"/>
        <v>0</v>
      </c>
      <c r="E104" s="781">
        <f t="shared" si="7"/>
        <v>0</v>
      </c>
      <c r="F104" s="781">
        <f t="shared" si="8"/>
        <v>0</v>
      </c>
    </row>
    <row r="105" spans="1:6" ht="12" customHeight="1">
      <c r="A105" s="13" t="s">
        <v>539</v>
      </c>
      <c r="B105" s="140" t="s">
        <v>34</v>
      </c>
      <c r="C105" s="802"/>
      <c r="D105" s="780">
        <f t="shared" si="6"/>
        <v>0</v>
      </c>
      <c r="E105" s="781">
        <f t="shared" si="7"/>
        <v>0</v>
      </c>
      <c r="F105" s="781">
        <f t="shared" si="8"/>
        <v>0</v>
      </c>
    </row>
    <row r="106" spans="1:6" ht="12" customHeight="1">
      <c r="A106" s="14" t="s">
        <v>24</v>
      </c>
      <c r="B106" s="139" t="s">
        <v>235</v>
      </c>
      <c r="C106" s="802"/>
      <c r="D106" s="780">
        <f t="shared" si="6"/>
        <v>0</v>
      </c>
      <c r="E106" s="781">
        <f t="shared" si="7"/>
        <v>0</v>
      </c>
      <c r="F106" s="781">
        <f t="shared" si="8"/>
        <v>0</v>
      </c>
    </row>
    <row r="107" spans="1:6" ht="12" customHeight="1" thickBot="1">
      <c r="A107" s="18" t="s">
        <v>25</v>
      </c>
      <c r="B107" s="654" t="s">
        <v>36</v>
      </c>
      <c r="C107" s="803">
        <v>3200000</v>
      </c>
      <c r="D107" s="782">
        <f t="shared" si="6"/>
        <v>3264000</v>
      </c>
      <c r="E107" s="783">
        <f t="shared" si="7"/>
        <v>3328000</v>
      </c>
      <c r="F107" s="783">
        <f t="shared" si="8"/>
        <v>3392000</v>
      </c>
    </row>
    <row r="108" spans="1:6" ht="12" customHeight="1" thickBot="1">
      <c r="A108" s="20" t="s">
        <v>374</v>
      </c>
      <c r="B108" s="29" t="s">
        <v>37</v>
      </c>
      <c r="C108" s="301">
        <v>316201258</v>
      </c>
      <c r="D108" s="294">
        <f t="shared" si="6"/>
        <v>322525283.16</v>
      </c>
      <c r="E108" s="294">
        <f t="shared" si="7"/>
        <v>328849308.32</v>
      </c>
      <c r="F108" s="294">
        <f t="shared" si="8"/>
        <v>335173333.48</v>
      </c>
    </row>
    <row r="109" spans="1:6" ht="12" customHeight="1">
      <c r="A109" s="15" t="s">
        <v>462</v>
      </c>
      <c r="B109" s="8" t="s">
        <v>243</v>
      </c>
      <c r="C109" s="804">
        <v>283801258</v>
      </c>
      <c r="D109" s="779">
        <f t="shared" si="6"/>
        <v>289477283.16</v>
      </c>
      <c r="E109" s="779">
        <f t="shared" si="7"/>
        <v>295153308.32</v>
      </c>
      <c r="F109" s="779">
        <f t="shared" si="8"/>
        <v>300829333.48</v>
      </c>
    </row>
    <row r="110" spans="1:6" ht="12" customHeight="1">
      <c r="A110" s="15" t="s">
        <v>463</v>
      </c>
      <c r="B110" s="12" t="s">
        <v>41</v>
      </c>
      <c r="C110" s="804"/>
      <c r="D110" s="780">
        <f t="shared" si="6"/>
        <v>0</v>
      </c>
      <c r="E110" s="780">
        <f t="shared" si="7"/>
        <v>0</v>
      </c>
      <c r="F110" s="780">
        <f t="shared" si="8"/>
        <v>0</v>
      </c>
    </row>
    <row r="111" spans="1:6" ht="12" customHeight="1">
      <c r="A111" s="15" t="s">
        <v>464</v>
      </c>
      <c r="B111" s="12" t="s">
        <v>540</v>
      </c>
      <c r="C111" s="801">
        <v>30000000</v>
      </c>
      <c r="D111" s="780">
        <f t="shared" si="6"/>
        <v>30600000</v>
      </c>
      <c r="E111" s="780">
        <f t="shared" si="7"/>
        <v>31200000</v>
      </c>
      <c r="F111" s="780">
        <f t="shared" si="8"/>
        <v>31800000</v>
      </c>
    </row>
    <row r="112" spans="1:6" ht="12" customHeight="1">
      <c r="A112" s="15" t="s">
        <v>465</v>
      </c>
      <c r="B112" s="12" t="s">
        <v>42</v>
      </c>
      <c r="C112" s="805"/>
      <c r="D112" s="780">
        <f t="shared" si="6"/>
        <v>0</v>
      </c>
      <c r="E112" s="780">
        <f t="shared" si="7"/>
        <v>0</v>
      </c>
      <c r="F112" s="780">
        <f t="shared" si="8"/>
        <v>0</v>
      </c>
    </row>
    <row r="113" spans="1:6" ht="12" customHeight="1">
      <c r="A113" s="15" t="s">
        <v>466</v>
      </c>
      <c r="B113" s="292" t="s">
        <v>588</v>
      </c>
      <c r="C113" s="805"/>
      <c r="D113" s="780">
        <f t="shared" si="6"/>
        <v>0</v>
      </c>
      <c r="E113" s="780">
        <f t="shared" si="7"/>
        <v>0</v>
      </c>
      <c r="F113" s="780">
        <f t="shared" si="8"/>
        <v>0</v>
      </c>
    </row>
    <row r="114" spans="1:6" ht="12" customHeight="1">
      <c r="A114" s="15" t="s">
        <v>475</v>
      </c>
      <c r="B114" s="291" t="s">
        <v>153</v>
      </c>
      <c r="C114" s="805"/>
      <c r="D114" s="780">
        <f t="shared" si="6"/>
        <v>0</v>
      </c>
      <c r="E114" s="780">
        <f t="shared" si="7"/>
        <v>0</v>
      </c>
      <c r="F114" s="780">
        <f t="shared" si="8"/>
        <v>0</v>
      </c>
    </row>
    <row r="115" spans="1:6" ht="12" customHeight="1">
      <c r="A115" s="15" t="s">
        <v>477</v>
      </c>
      <c r="B115" s="398" t="s">
        <v>47</v>
      </c>
      <c r="C115" s="805"/>
      <c r="D115" s="780">
        <f t="shared" si="6"/>
        <v>0</v>
      </c>
      <c r="E115" s="780">
        <f t="shared" si="7"/>
        <v>0</v>
      </c>
      <c r="F115" s="780">
        <f t="shared" si="8"/>
        <v>0</v>
      </c>
    </row>
    <row r="116" spans="1:6" ht="15.75">
      <c r="A116" s="15" t="s">
        <v>541</v>
      </c>
      <c r="B116" s="139" t="s">
        <v>274</v>
      </c>
      <c r="C116" s="805"/>
      <c r="D116" s="780">
        <f t="shared" si="6"/>
        <v>0</v>
      </c>
      <c r="E116" s="780">
        <f t="shared" si="7"/>
        <v>0</v>
      </c>
      <c r="F116" s="780">
        <f t="shared" si="8"/>
        <v>0</v>
      </c>
    </row>
    <row r="117" spans="1:6" ht="12" customHeight="1">
      <c r="A117" s="15" t="s">
        <v>542</v>
      </c>
      <c r="B117" s="139" t="s">
        <v>239</v>
      </c>
      <c r="C117" s="805"/>
      <c r="D117" s="780">
        <f t="shared" si="6"/>
        <v>0</v>
      </c>
      <c r="E117" s="780">
        <f t="shared" si="7"/>
        <v>0</v>
      </c>
      <c r="F117" s="780">
        <f t="shared" si="8"/>
        <v>0</v>
      </c>
    </row>
    <row r="118" spans="1:6" ht="12" customHeight="1">
      <c r="A118" s="15" t="s">
        <v>543</v>
      </c>
      <c r="B118" s="139" t="s">
        <v>45</v>
      </c>
      <c r="C118" s="805"/>
      <c r="D118" s="780">
        <f t="shared" si="6"/>
        <v>0</v>
      </c>
      <c r="E118" s="780">
        <f t="shared" si="7"/>
        <v>0</v>
      </c>
      <c r="F118" s="780">
        <f t="shared" si="8"/>
        <v>0</v>
      </c>
    </row>
    <row r="119" spans="1:6" ht="12" customHeight="1">
      <c r="A119" s="15" t="s">
        <v>38</v>
      </c>
      <c r="B119" s="139" t="s">
        <v>33</v>
      </c>
      <c r="C119" s="805"/>
      <c r="D119" s="780">
        <f t="shared" si="6"/>
        <v>0</v>
      </c>
      <c r="E119" s="780">
        <f t="shared" si="7"/>
        <v>0</v>
      </c>
      <c r="F119" s="780">
        <f t="shared" si="8"/>
        <v>0</v>
      </c>
    </row>
    <row r="120" spans="1:6" ht="12" customHeight="1">
      <c r="A120" s="15" t="s">
        <v>39</v>
      </c>
      <c r="B120" s="139" t="s">
        <v>44</v>
      </c>
      <c r="C120" s="805"/>
      <c r="D120" s="780">
        <f t="shared" si="6"/>
        <v>0</v>
      </c>
      <c r="E120" s="780">
        <f t="shared" si="7"/>
        <v>0</v>
      </c>
      <c r="F120" s="780">
        <f t="shared" si="8"/>
        <v>0</v>
      </c>
    </row>
    <row r="121" spans="1:6" ht="16.5" thickBot="1">
      <c r="A121" s="13" t="s">
        <v>40</v>
      </c>
      <c r="B121" s="139" t="s">
        <v>176</v>
      </c>
      <c r="C121" s="806">
        <v>2400000</v>
      </c>
      <c r="D121" s="782">
        <f t="shared" si="6"/>
        <v>2448000</v>
      </c>
      <c r="E121" s="782">
        <f t="shared" si="7"/>
        <v>2496000</v>
      </c>
      <c r="F121" s="782">
        <f t="shared" si="8"/>
        <v>2544000</v>
      </c>
    </row>
    <row r="122" spans="1:6" ht="12" customHeight="1" thickBot="1">
      <c r="A122" s="20" t="s">
        <v>375</v>
      </c>
      <c r="B122" s="121" t="s">
        <v>48</v>
      </c>
      <c r="C122" s="301">
        <v>390427973</v>
      </c>
      <c r="D122" s="294">
        <f t="shared" si="6"/>
        <v>398236532.46</v>
      </c>
      <c r="E122" s="294">
        <f t="shared" si="7"/>
        <v>406045091.92</v>
      </c>
      <c r="F122" s="294">
        <f t="shared" si="8"/>
        <v>413853651.38</v>
      </c>
    </row>
    <row r="123" spans="1:6" ht="12" customHeight="1">
      <c r="A123" s="15" t="s">
        <v>445</v>
      </c>
      <c r="B123" s="9" t="s">
        <v>414</v>
      </c>
      <c r="C123" s="298">
        <v>100000000</v>
      </c>
      <c r="D123" s="778">
        <f t="shared" si="6"/>
        <v>102000000</v>
      </c>
      <c r="E123" s="778">
        <f t="shared" si="7"/>
        <v>104000000</v>
      </c>
      <c r="F123" s="778">
        <f t="shared" si="8"/>
        <v>106000000</v>
      </c>
    </row>
    <row r="124" spans="1:6" ht="12" customHeight="1" thickBot="1">
      <c r="A124" s="16" t="s">
        <v>446</v>
      </c>
      <c r="B124" s="12" t="s">
        <v>415</v>
      </c>
      <c r="C124" s="298">
        <v>290427973</v>
      </c>
      <c r="D124" s="783">
        <f t="shared" si="6"/>
        <v>296236532.46</v>
      </c>
      <c r="E124" s="783">
        <f t="shared" si="7"/>
        <v>302045091.92</v>
      </c>
      <c r="F124" s="783">
        <f t="shared" si="8"/>
        <v>307853651.38</v>
      </c>
    </row>
    <row r="125" spans="1:6" ht="12" customHeight="1" thickBot="1">
      <c r="A125" s="20" t="s">
        <v>376</v>
      </c>
      <c r="B125" s="121" t="s">
        <v>49</v>
      </c>
      <c r="C125" s="295">
        <f>C122+C108+C92</f>
        <v>1443850779</v>
      </c>
      <c r="D125" s="294">
        <f t="shared" si="6"/>
        <v>1472727794.58</v>
      </c>
      <c r="E125" s="294">
        <f t="shared" si="7"/>
        <v>1501604810.16</v>
      </c>
      <c r="F125" s="294">
        <f t="shared" si="8"/>
        <v>1530481825.74</v>
      </c>
    </row>
    <row r="126" spans="1:6" ht="12" customHeight="1" thickBot="1">
      <c r="A126" s="20" t="s">
        <v>377</v>
      </c>
      <c r="B126" s="121" t="s">
        <v>50</v>
      </c>
      <c r="C126" s="295">
        <f>+C127+C128+C129</f>
        <v>0</v>
      </c>
      <c r="D126" s="294">
        <f t="shared" si="6"/>
        <v>0</v>
      </c>
      <c r="E126" s="294">
        <f t="shared" si="7"/>
        <v>0</v>
      </c>
      <c r="F126" s="294">
        <f t="shared" si="8"/>
        <v>0</v>
      </c>
    </row>
    <row r="127" spans="1:6" ht="12" customHeight="1">
      <c r="A127" s="15" t="s">
        <v>449</v>
      </c>
      <c r="B127" s="9" t="s">
        <v>51</v>
      </c>
      <c r="C127" s="268"/>
      <c r="D127" s="779">
        <f t="shared" si="6"/>
        <v>0</v>
      </c>
      <c r="E127" s="778">
        <f t="shared" si="7"/>
        <v>0</v>
      </c>
      <c r="F127" s="778">
        <f t="shared" si="8"/>
        <v>0</v>
      </c>
    </row>
    <row r="128" spans="1:6" ht="12" customHeight="1">
      <c r="A128" s="15" t="s">
        <v>450</v>
      </c>
      <c r="B128" s="9" t="s">
        <v>52</v>
      </c>
      <c r="C128" s="268"/>
      <c r="D128" s="780">
        <f t="shared" si="6"/>
        <v>0</v>
      </c>
      <c r="E128" s="781">
        <f t="shared" si="7"/>
        <v>0</v>
      </c>
      <c r="F128" s="781">
        <f t="shared" si="8"/>
        <v>0</v>
      </c>
    </row>
    <row r="129" spans="1:6" ht="12" customHeight="1" thickBot="1">
      <c r="A129" s="13" t="s">
        <v>451</v>
      </c>
      <c r="B129" s="7" t="s">
        <v>53</v>
      </c>
      <c r="C129" s="268"/>
      <c r="D129" s="782">
        <f t="shared" si="6"/>
        <v>0</v>
      </c>
      <c r="E129" s="783">
        <f t="shared" si="7"/>
        <v>0</v>
      </c>
      <c r="F129" s="783">
        <f t="shared" si="8"/>
        <v>0</v>
      </c>
    </row>
    <row r="130" spans="1:6" ht="12" customHeight="1" thickBot="1">
      <c r="A130" s="20" t="s">
        <v>378</v>
      </c>
      <c r="B130" s="121" t="s">
        <v>112</v>
      </c>
      <c r="C130" s="295">
        <f>+C131+C132+C133+C134</f>
        <v>0</v>
      </c>
      <c r="D130" s="294">
        <f t="shared" si="6"/>
        <v>0</v>
      </c>
      <c r="E130" s="294">
        <f t="shared" si="7"/>
        <v>0</v>
      </c>
      <c r="F130" s="294">
        <f t="shared" si="8"/>
        <v>0</v>
      </c>
    </row>
    <row r="131" spans="1:6" ht="12" customHeight="1">
      <c r="A131" s="15" t="s">
        <v>452</v>
      </c>
      <c r="B131" s="9" t="s">
        <v>54</v>
      </c>
      <c r="C131" s="268"/>
      <c r="D131" s="779">
        <f t="shared" si="6"/>
        <v>0</v>
      </c>
      <c r="E131" s="778">
        <f t="shared" si="7"/>
        <v>0</v>
      </c>
      <c r="F131" s="778">
        <f t="shared" si="8"/>
        <v>0</v>
      </c>
    </row>
    <row r="132" spans="1:6" ht="12" customHeight="1">
      <c r="A132" s="15" t="s">
        <v>453</v>
      </c>
      <c r="B132" s="9" t="s">
        <v>55</v>
      </c>
      <c r="C132" s="268"/>
      <c r="D132" s="780">
        <f t="shared" si="6"/>
        <v>0</v>
      </c>
      <c r="E132" s="781">
        <f t="shared" si="7"/>
        <v>0</v>
      </c>
      <c r="F132" s="781">
        <f t="shared" si="8"/>
        <v>0</v>
      </c>
    </row>
    <row r="133" spans="1:6" ht="12" customHeight="1">
      <c r="A133" s="14" t="s">
        <v>656</v>
      </c>
      <c r="B133" s="8" t="s">
        <v>56</v>
      </c>
      <c r="C133" s="268"/>
      <c r="D133" s="780">
        <f t="shared" si="6"/>
        <v>0</v>
      </c>
      <c r="E133" s="781">
        <f t="shared" si="7"/>
        <v>0</v>
      </c>
      <c r="F133" s="781">
        <f t="shared" si="8"/>
        <v>0</v>
      </c>
    </row>
    <row r="134" spans="1:6" ht="12" customHeight="1" thickBot="1">
      <c r="A134" s="808" t="s">
        <v>657</v>
      </c>
      <c r="B134" s="809" t="s">
        <v>57</v>
      </c>
      <c r="C134" s="810"/>
      <c r="D134" s="782">
        <f t="shared" si="6"/>
        <v>0</v>
      </c>
      <c r="E134" s="783">
        <f t="shared" si="7"/>
        <v>0</v>
      </c>
      <c r="F134" s="783">
        <f t="shared" si="8"/>
        <v>0</v>
      </c>
    </row>
    <row r="135" spans="1:6" ht="12" customHeight="1" thickBot="1">
      <c r="A135" s="20" t="s">
        <v>379</v>
      </c>
      <c r="B135" s="121" t="s">
        <v>58</v>
      </c>
      <c r="C135" s="301">
        <f>+C136+C137+C138+C139</f>
        <v>17589676</v>
      </c>
      <c r="D135" s="294">
        <f t="shared" si="6"/>
        <v>17941469.52</v>
      </c>
      <c r="E135" s="294">
        <f t="shared" si="7"/>
        <v>18293263.04</v>
      </c>
      <c r="F135" s="294">
        <f t="shared" si="8"/>
        <v>18645056.560000002</v>
      </c>
    </row>
    <row r="136" spans="1:6" ht="12" customHeight="1">
      <c r="A136" s="15" t="s">
        <v>454</v>
      </c>
      <c r="B136" s="9" t="s">
        <v>59</v>
      </c>
      <c r="C136" s="268">
        <v>17589676</v>
      </c>
      <c r="D136" s="779">
        <f t="shared" si="6"/>
        <v>17941469.52</v>
      </c>
      <c r="E136" s="779">
        <f t="shared" si="7"/>
        <v>18293263.04</v>
      </c>
      <c r="F136" s="779">
        <f t="shared" si="8"/>
        <v>18645056.560000002</v>
      </c>
    </row>
    <row r="137" spans="1:6" ht="12" customHeight="1">
      <c r="A137" s="15" t="s">
        <v>455</v>
      </c>
      <c r="B137" s="9" t="s">
        <v>69</v>
      </c>
      <c r="C137" s="268"/>
      <c r="D137" s="780">
        <f t="shared" si="6"/>
        <v>0</v>
      </c>
      <c r="E137" s="780">
        <f t="shared" si="7"/>
        <v>0</v>
      </c>
      <c r="F137" s="780">
        <f t="shared" si="8"/>
        <v>0</v>
      </c>
    </row>
    <row r="138" spans="1:6" ht="12" customHeight="1">
      <c r="A138" s="15" t="s">
        <v>668</v>
      </c>
      <c r="B138" s="9" t="s">
        <v>60</v>
      </c>
      <c r="C138" s="268"/>
      <c r="D138" s="780">
        <f t="shared" si="6"/>
        <v>0</v>
      </c>
      <c r="E138" s="780">
        <f t="shared" si="7"/>
        <v>0</v>
      </c>
      <c r="F138" s="780">
        <f t="shared" si="8"/>
        <v>0</v>
      </c>
    </row>
    <row r="139" spans="1:6" ht="12" customHeight="1" thickBot="1">
      <c r="A139" s="13" t="s">
        <v>669</v>
      </c>
      <c r="B139" s="7" t="s">
        <v>61</v>
      </c>
      <c r="C139" s="268"/>
      <c r="D139" s="782">
        <f t="shared" si="6"/>
        <v>0</v>
      </c>
      <c r="E139" s="782">
        <f t="shared" si="7"/>
        <v>0</v>
      </c>
      <c r="F139" s="782">
        <f t="shared" si="8"/>
        <v>0</v>
      </c>
    </row>
    <row r="140" spans="1:6" ht="12" customHeight="1" thickBot="1">
      <c r="A140" s="20" t="s">
        <v>380</v>
      </c>
      <c r="B140" s="121" t="s">
        <v>62</v>
      </c>
      <c r="C140" s="304">
        <f>+C141+C142+C143+C144</f>
        <v>0</v>
      </c>
      <c r="D140" s="294">
        <f t="shared" si="6"/>
        <v>0</v>
      </c>
      <c r="E140" s="294">
        <f t="shared" si="7"/>
        <v>0</v>
      </c>
      <c r="F140" s="294">
        <f t="shared" si="8"/>
        <v>0</v>
      </c>
    </row>
    <row r="141" spans="1:6" ht="12" customHeight="1">
      <c r="A141" s="15" t="s">
        <v>534</v>
      </c>
      <c r="B141" s="9" t="s">
        <v>63</v>
      </c>
      <c r="C141" s="268"/>
      <c r="D141" s="784">
        <f t="shared" si="6"/>
        <v>0</v>
      </c>
      <c r="E141" s="785">
        <f t="shared" si="7"/>
        <v>0</v>
      </c>
      <c r="F141" s="778">
        <f t="shared" si="8"/>
        <v>0</v>
      </c>
    </row>
    <row r="142" spans="1:6" ht="12" customHeight="1">
      <c r="A142" s="15" t="s">
        <v>535</v>
      </c>
      <c r="B142" s="9" t="s">
        <v>64</v>
      </c>
      <c r="C142" s="268"/>
      <c r="D142" s="786">
        <f t="shared" si="6"/>
        <v>0</v>
      </c>
      <c r="E142" s="787">
        <f t="shared" si="7"/>
        <v>0</v>
      </c>
      <c r="F142" s="781">
        <f t="shared" si="8"/>
        <v>0</v>
      </c>
    </row>
    <row r="143" spans="1:6" ht="12" customHeight="1">
      <c r="A143" s="15" t="s">
        <v>587</v>
      </c>
      <c r="B143" s="9" t="s">
        <v>65</v>
      </c>
      <c r="C143" s="268"/>
      <c r="D143" s="786">
        <f t="shared" si="6"/>
        <v>0</v>
      </c>
      <c r="E143" s="787">
        <f t="shared" si="7"/>
        <v>0</v>
      </c>
      <c r="F143" s="781">
        <f t="shared" si="8"/>
        <v>0</v>
      </c>
    </row>
    <row r="144" spans="1:6" ht="12" customHeight="1" thickBot="1">
      <c r="A144" s="15" t="s">
        <v>671</v>
      </c>
      <c r="B144" s="9" t="s">
        <v>66</v>
      </c>
      <c r="C144" s="268"/>
      <c r="D144" s="788">
        <f t="shared" si="6"/>
        <v>0</v>
      </c>
      <c r="E144" s="789">
        <f t="shared" si="7"/>
        <v>0</v>
      </c>
      <c r="F144" s="783">
        <f t="shared" si="8"/>
        <v>0</v>
      </c>
    </row>
    <row r="145" spans="1:9" ht="15" customHeight="1" thickBot="1">
      <c r="A145" s="20" t="s">
        <v>381</v>
      </c>
      <c r="B145" s="121" t="s">
        <v>67</v>
      </c>
      <c r="C145" s="414">
        <f>+C126+C130+C135+C140</f>
        <v>17589676</v>
      </c>
      <c r="D145" s="294">
        <f t="shared" si="6"/>
        <v>17941469.52</v>
      </c>
      <c r="E145" s="294">
        <f t="shared" si="7"/>
        <v>18293263.04</v>
      </c>
      <c r="F145" s="294">
        <f t="shared" si="8"/>
        <v>18645056.560000002</v>
      </c>
      <c r="G145" s="416"/>
      <c r="H145" s="416"/>
      <c r="I145" s="416"/>
    </row>
    <row r="146" spans="1:6" s="401" customFormat="1" ht="12.75" customHeight="1" thickBot="1">
      <c r="A146" s="293" t="s">
        <v>382</v>
      </c>
      <c r="B146" s="375" t="s">
        <v>68</v>
      </c>
      <c r="C146" s="414">
        <f>+C125+C145</f>
        <v>1461440455</v>
      </c>
      <c r="D146" s="294">
        <f t="shared" si="6"/>
        <v>1490669264.1000001</v>
      </c>
      <c r="E146" s="294">
        <f t="shared" si="7"/>
        <v>1519898073.2</v>
      </c>
      <c r="F146" s="294">
        <f t="shared" si="8"/>
        <v>1549126882.3000002</v>
      </c>
    </row>
    <row r="147" spans="4:6" ht="7.5" customHeight="1">
      <c r="D147" s="797">
        <f t="shared" si="6"/>
        <v>0</v>
      </c>
      <c r="E147" s="798"/>
      <c r="F147" s="798"/>
    </row>
    <row r="148" spans="1:6" ht="15.75">
      <c r="A148" s="932" t="s">
        <v>70</v>
      </c>
      <c r="B148" s="932"/>
      <c r="C148" s="932"/>
      <c r="D148" s="799">
        <f t="shared" si="6"/>
        <v>0</v>
      </c>
      <c r="E148" s="417"/>
      <c r="F148" s="417"/>
    </row>
    <row r="149" spans="1:6" ht="15" customHeight="1" thickBot="1">
      <c r="A149" s="929" t="s">
        <v>507</v>
      </c>
      <c r="B149" s="929"/>
      <c r="C149" s="305"/>
      <c r="D149" s="305"/>
      <c r="E149" s="305"/>
      <c r="F149" s="305"/>
    </row>
    <row r="150" spans="1:6" ht="13.5" customHeight="1" thickBot="1">
      <c r="A150" s="20">
        <v>1</v>
      </c>
      <c r="B150" s="29" t="s">
        <v>71</v>
      </c>
      <c r="C150" s="295">
        <f>+C62-C125</f>
        <v>-496929324</v>
      </c>
      <c r="D150" s="295">
        <f>+D62-D125</f>
        <v>-506867910.4799999</v>
      </c>
      <c r="E150" s="295">
        <f>+E62-E125</f>
        <v>-516806496.96000004</v>
      </c>
      <c r="F150" s="295">
        <f>+F62-F125</f>
        <v>-526745083.43999994</v>
      </c>
    </row>
    <row r="151" spans="1:6" ht="18" customHeight="1" thickBot="1">
      <c r="A151" s="20" t="s">
        <v>374</v>
      </c>
      <c r="B151" s="29" t="s">
        <v>72</v>
      </c>
      <c r="C151" s="295">
        <f>+C85-C145</f>
        <v>496929324</v>
      </c>
      <c r="D151" s="295">
        <f>+D85-D145</f>
        <v>506867910.48</v>
      </c>
      <c r="E151" s="295">
        <f>+E85-E145</f>
        <v>516806496.96</v>
      </c>
      <c r="F151" s="295">
        <f>+F85-F145</f>
        <v>526745083.44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02">
      <selection activeCell="C88" sqref="C88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3" width="21.625" style="377" customWidth="1"/>
    <col min="4" max="4" width="9.00390625" style="399" customWidth="1"/>
    <col min="5" max="16384" width="9.375" style="399" customWidth="1"/>
  </cols>
  <sheetData>
    <row r="1" spans="1:3" ht="15.75" customHeight="1">
      <c r="A1" s="930" t="s">
        <v>370</v>
      </c>
      <c r="B1" s="930"/>
      <c r="C1" s="930"/>
    </row>
    <row r="2" spans="1:3" ht="15.75" customHeight="1" thickBot="1">
      <c r="A2" s="929" t="s">
        <v>505</v>
      </c>
      <c r="B2" s="929"/>
      <c r="C2" s="305"/>
    </row>
    <row r="3" spans="1:3" ht="37.5" customHeight="1" thickBot="1">
      <c r="A3" s="23" t="s">
        <v>426</v>
      </c>
      <c r="B3" s="24" t="s">
        <v>372</v>
      </c>
      <c r="C3" s="38" t="s">
        <v>699</v>
      </c>
    </row>
    <row r="4" spans="1:3" s="400" customFormat="1" ht="12" customHeight="1" thickBot="1">
      <c r="A4" s="394">
        <v>1</v>
      </c>
      <c r="B4" s="395">
        <v>2</v>
      </c>
      <c r="C4" s="396">
        <v>3</v>
      </c>
    </row>
    <row r="5" spans="1:3" s="401" customFormat="1" ht="12" customHeight="1" thickBot="1">
      <c r="A5" s="20" t="s">
        <v>373</v>
      </c>
      <c r="B5" s="21" t="s">
        <v>612</v>
      </c>
      <c r="C5" s="295">
        <f>+C6+C7+C8+C9+C10+C11</f>
        <v>0</v>
      </c>
    </row>
    <row r="6" spans="1:3" s="401" customFormat="1" ht="12" customHeight="1">
      <c r="A6" s="15" t="s">
        <v>456</v>
      </c>
      <c r="B6" s="402" t="s">
        <v>613</v>
      </c>
      <c r="C6" s="298"/>
    </row>
    <row r="7" spans="1:3" s="401" customFormat="1" ht="12" customHeight="1">
      <c r="A7" s="14" t="s">
        <v>457</v>
      </c>
      <c r="B7" s="403" t="s">
        <v>614</v>
      </c>
      <c r="C7" s="297"/>
    </row>
    <row r="8" spans="1:3" s="401" customFormat="1" ht="12" customHeight="1">
      <c r="A8" s="14" t="s">
        <v>458</v>
      </c>
      <c r="B8" s="403" t="s">
        <v>615</v>
      </c>
      <c r="C8" s="297"/>
    </row>
    <row r="9" spans="1:3" s="401" customFormat="1" ht="12" customHeight="1">
      <c r="A9" s="14" t="s">
        <v>459</v>
      </c>
      <c r="B9" s="403" t="s">
        <v>616</v>
      </c>
      <c r="C9" s="297"/>
    </row>
    <row r="10" spans="1:3" s="401" customFormat="1" ht="12" customHeight="1">
      <c r="A10" s="14" t="s">
        <v>501</v>
      </c>
      <c r="B10" s="403" t="s">
        <v>617</v>
      </c>
      <c r="C10" s="297"/>
    </row>
    <row r="11" spans="1:3" s="401" customFormat="1" ht="12" customHeight="1" thickBot="1">
      <c r="A11" s="16" t="s">
        <v>460</v>
      </c>
      <c r="B11" s="404" t="s">
        <v>618</v>
      </c>
      <c r="C11" s="297"/>
    </row>
    <row r="12" spans="1:3" s="401" customFormat="1" ht="12" customHeight="1" thickBot="1">
      <c r="A12" s="20" t="s">
        <v>374</v>
      </c>
      <c r="B12" s="290" t="s">
        <v>619</v>
      </c>
      <c r="C12" s="295">
        <f>+C13+C14+C15+C16+C17</f>
        <v>0</v>
      </c>
    </row>
    <row r="13" spans="1:3" s="401" customFormat="1" ht="12" customHeight="1">
      <c r="A13" s="15" t="s">
        <v>462</v>
      </c>
      <c r="B13" s="402" t="s">
        <v>620</v>
      </c>
      <c r="C13" s="298"/>
    </row>
    <row r="14" spans="1:3" s="401" customFormat="1" ht="12" customHeight="1">
      <c r="A14" s="14" t="s">
        <v>463</v>
      </c>
      <c r="B14" s="403" t="s">
        <v>621</v>
      </c>
      <c r="C14" s="297"/>
    </row>
    <row r="15" spans="1:3" s="401" customFormat="1" ht="12" customHeight="1">
      <c r="A15" s="14" t="s">
        <v>464</v>
      </c>
      <c r="B15" s="403" t="s">
        <v>147</v>
      </c>
      <c r="C15" s="297"/>
    </row>
    <row r="16" spans="1:3" s="401" customFormat="1" ht="12" customHeight="1">
      <c r="A16" s="14" t="s">
        <v>465</v>
      </c>
      <c r="B16" s="403" t="s">
        <v>148</v>
      </c>
      <c r="C16" s="297"/>
    </row>
    <row r="17" spans="1:3" s="401" customFormat="1" ht="12" customHeight="1">
      <c r="A17" s="14" t="s">
        <v>466</v>
      </c>
      <c r="B17" s="403" t="s">
        <v>622</v>
      </c>
      <c r="C17" s="297"/>
    </row>
    <row r="18" spans="1:3" s="401" customFormat="1" ht="12" customHeight="1" thickBot="1">
      <c r="A18" s="16" t="s">
        <v>475</v>
      </c>
      <c r="B18" s="404" t="s">
        <v>623</v>
      </c>
      <c r="C18" s="299"/>
    </row>
    <row r="19" spans="1:3" s="401" customFormat="1" ht="12" customHeight="1" thickBot="1">
      <c r="A19" s="20" t="s">
        <v>375</v>
      </c>
      <c r="B19" s="21" t="s">
        <v>624</v>
      </c>
      <c r="C19" s="295">
        <f>+C20+C21+C22+C23+C24</f>
        <v>0</v>
      </c>
    </row>
    <row r="20" spans="1:3" s="401" customFormat="1" ht="12" customHeight="1">
      <c r="A20" s="15" t="s">
        <v>445</v>
      </c>
      <c r="B20" s="402" t="s">
        <v>625</v>
      </c>
      <c r="C20" s="298"/>
    </row>
    <row r="21" spans="1:3" s="401" customFormat="1" ht="12" customHeight="1">
      <c r="A21" s="14" t="s">
        <v>446</v>
      </c>
      <c r="B21" s="403" t="s">
        <v>626</v>
      </c>
      <c r="C21" s="297"/>
    </row>
    <row r="22" spans="1:3" s="401" customFormat="1" ht="12" customHeight="1">
      <c r="A22" s="14" t="s">
        <v>447</v>
      </c>
      <c r="B22" s="403" t="s">
        <v>149</v>
      </c>
      <c r="C22" s="297"/>
    </row>
    <row r="23" spans="1:3" s="401" customFormat="1" ht="12" customHeight="1">
      <c r="A23" s="14" t="s">
        <v>448</v>
      </c>
      <c r="B23" s="403" t="s">
        <v>150</v>
      </c>
      <c r="C23" s="297"/>
    </row>
    <row r="24" spans="1:3" s="401" customFormat="1" ht="12" customHeight="1">
      <c r="A24" s="14" t="s">
        <v>524</v>
      </c>
      <c r="B24" s="403" t="s">
        <v>627</v>
      </c>
      <c r="C24" s="297"/>
    </row>
    <row r="25" spans="1:3" s="401" customFormat="1" ht="12" customHeight="1" thickBot="1">
      <c r="A25" s="16" t="s">
        <v>525</v>
      </c>
      <c r="B25" s="404" t="s">
        <v>628</v>
      </c>
      <c r="C25" s="299"/>
    </row>
    <row r="26" spans="1:3" s="401" customFormat="1" ht="12" customHeight="1" thickBot="1">
      <c r="A26" s="20" t="s">
        <v>526</v>
      </c>
      <c r="B26" s="21" t="s">
        <v>629</v>
      </c>
      <c r="C26" s="301">
        <f>+C27+C30+C31+C32</f>
        <v>0</v>
      </c>
    </row>
    <row r="27" spans="1:3" s="401" customFormat="1" ht="12" customHeight="1">
      <c r="A27" s="15" t="s">
        <v>630</v>
      </c>
      <c r="B27" s="402" t="s">
        <v>636</v>
      </c>
      <c r="C27" s="397">
        <f>+C28+C29</f>
        <v>0</v>
      </c>
    </row>
    <row r="28" spans="1:3" s="401" customFormat="1" ht="12" customHeight="1">
      <c r="A28" s="14" t="s">
        <v>631</v>
      </c>
      <c r="B28" s="403" t="s">
        <v>637</v>
      </c>
      <c r="C28" s="297"/>
    </row>
    <row r="29" spans="1:3" s="401" customFormat="1" ht="12" customHeight="1">
      <c r="A29" s="14" t="s">
        <v>632</v>
      </c>
      <c r="B29" s="403" t="s">
        <v>638</v>
      </c>
      <c r="C29" s="297"/>
    </row>
    <row r="30" spans="1:3" s="401" customFormat="1" ht="12" customHeight="1">
      <c r="A30" s="14" t="s">
        <v>633</v>
      </c>
      <c r="B30" s="403" t="s">
        <v>639</v>
      </c>
      <c r="C30" s="297"/>
    </row>
    <row r="31" spans="1:3" s="401" customFormat="1" ht="12" customHeight="1">
      <c r="A31" s="14" t="s">
        <v>634</v>
      </c>
      <c r="B31" s="403" t="s">
        <v>640</v>
      </c>
      <c r="C31" s="297"/>
    </row>
    <row r="32" spans="1:3" s="401" customFormat="1" ht="12" customHeight="1" thickBot="1">
      <c r="A32" s="16" t="s">
        <v>635</v>
      </c>
      <c r="B32" s="404" t="s">
        <v>641</v>
      </c>
      <c r="C32" s="299"/>
    </row>
    <row r="33" spans="1:3" s="401" customFormat="1" ht="12" customHeight="1" thickBot="1">
      <c r="A33" s="20" t="s">
        <v>377</v>
      </c>
      <c r="B33" s="21" t="s">
        <v>642</v>
      </c>
      <c r="C33" s="295">
        <f>SUM(C34:C43)</f>
        <v>1450000</v>
      </c>
    </row>
    <row r="34" spans="1:3" s="401" customFormat="1" ht="12" customHeight="1">
      <c r="A34" s="15" t="s">
        <v>449</v>
      </c>
      <c r="B34" s="402" t="s">
        <v>645</v>
      </c>
      <c r="C34" s="298"/>
    </row>
    <row r="35" spans="1:3" s="401" customFormat="1" ht="12" customHeight="1">
      <c r="A35" s="14" t="s">
        <v>450</v>
      </c>
      <c r="B35" s="403" t="s">
        <v>646</v>
      </c>
      <c r="C35" s="297">
        <v>1450000</v>
      </c>
    </row>
    <row r="36" spans="1:3" s="401" customFormat="1" ht="12" customHeight="1">
      <c r="A36" s="14" t="s">
        <v>451</v>
      </c>
      <c r="B36" s="403" t="s">
        <v>647</v>
      </c>
      <c r="C36" s="297"/>
    </row>
    <row r="37" spans="1:3" s="401" customFormat="1" ht="12" customHeight="1">
      <c r="A37" s="14" t="s">
        <v>528</v>
      </c>
      <c r="B37" s="403" t="s">
        <v>648</v>
      </c>
      <c r="C37" s="297"/>
    </row>
    <row r="38" spans="1:3" s="401" customFormat="1" ht="12" customHeight="1">
      <c r="A38" s="14" t="s">
        <v>529</v>
      </c>
      <c r="B38" s="403" t="s">
        <v>649</v>
      </c>
      <c r="C38" s="297"/>
    </row>
    <row r="39" spans="1:3" s="401" customFormat="1" ht="12" customHeight="1">
      <c r="A39" s="14" t="s">
        <v>530</v>
      </c>
      <c r="B39" s="403" t="s">
        <v>650</v>
      </c>
      <c r="C39" s="297"/>
    </row>
    <row r="40" spans="1:3" s="401" customFormat="1" ht="12" customHeight="1">
      <c r="A40" s="14" t="s">
        <v>531</v>
      </c>
      <c r="B40" s="403" t="s">
        <v>651</v>
      </c>
      <c r="C40" s="297"/>
    </row>
    <row r="41" spans="1:3" s="401" customFormat="1" ht="12" customHeight="1">
      <c r="A41" s="14" t="s">
        <v>532</v>
      </c>
      <c r="B41" s="403" t="s">
        <v>652</v>
      </c>
      <c r="C41" s="297"/>
    </row>
    <row r="42" spans="1:3" s="401" customFormat="1" ht="12" customHeight="1">
      <c r="A42" s="14" t="s">
        <v>643</v>
      </c>
      <c r="B42" s="403" t="s">
        <v>653</v>
      </c>
      <c r="C42" s="300"/>
    </row>
    <row r="43" spans="1:3" s="401" customFormat="1" ht="12" customHeight="1" thickBot="1">
      <c r="A43" s="16" t="s">
        <v>644</v>
      </c>
      <c r="B43" s="404" t="s">
        <v>654</v>
      </c>
      <c r="C43" s="391"/>
    </row>
    <row r="44" spans="1:3" s="401" customFormat="1" ht="12" customHeight="1" thickBot="1">
      <c r="A44" s="20" t="s">
        <v>378</v>
      </c>
      <c r="B44" s="21" t="s">
        <v>655</v>
      </c>
      <c r="C44" s="295">
        <f>SUM(C45:C49)</f>
        <v>0</v>
      </c>
    </row>
    <row r="45" spans="1:3" s="401" customFormat="1" ht="12" customHeight="1">
      <c r="A45" s="15" t="s">
        <v>452</v>
      </c>
      <c r="B45" s="402" t="s">
        <v>659</v>
      </c>
      <c r="C45" s="446"/>
    </row>
    <row r="46" spans="1:3" s="401" customFormat="1" ht="12" customHeight="1">
      <c r="A46" s="14" t="s">
        <v>453</v>
      </c>
      <c r="B46" s="403" t="s">
        <v>660</v>
      </c>
      <c r="C46" s="300"/>
    </row>
    <row r="47" spans="1:3" s="401" customFormat="1" ht="12" customHeight="1">
      <c r="A47" s="14" t="s">
        <v>656</v>
      </c>
      <c r="B47" s="403" t="s">
        <v>661</v>
      </c>
      <c r="C47" s="300"/>
    </row>
    <row r="48" spans="1:3" s="401" customFormat="1" ht="12" customHeight="1">
      <c r="A48" s="14" t="s">
        <v>657</v>
      </c>
      <c r="B48" s="403" t="s">
        <v>662</v>
      </c>
      <c r="C48" s="300"/>
    </row>
    <row r="49" spans="1:3" s="401" customFormat="1" ht="12" customHeight="1" thickBot="1">
      <c r="A49" s="16" t="s">
        <v>658</v>
      </c>
      <c r="B49" s="404" t="s">
        <v>663</v>
      </c>
      <c r="C49" s="391"/>
    </row>
    <row r="50" spans="1:3" s="401" customFormat="1" ht="12" customHeight="1" thickBot="1">
      <c r="A50" s="20" t="s">
        <v>533</v>
      </c>
      <c r="B50" s="21" t="s">
        <v>664</v>
      </c>
      <c r="C50" s="295">
        <f>SUM(C51:C53)</f>
        <v>0</v>
      </c>
    </row>
    <row r="51" spans="1:3" s="401" customFormat="1" ht="12" customHeight="1">
      <c r="A51" s="15" t="s">
        <v>454</v>
      </c>
      <c r="B51" s="402" t="s">
        <v>665</v>
      </c>
      <c r="C51" s="298"/>
    </row>
    <row r="52" spans="1:3" s="401" customFormat="1" ht="12" customHeight="1">
      <c r="A52" s="14" t="s">
        <v>455</v>
      </c>
      <c r="B52" s="403" t="s">
        <v>151</v>
      </c>
      <c r="C52" s="297"/>
    </row>
    <row r="53" spans="1:3" s="401" customFormat="1" ht="12" customHeight="1">
      <c r="A53" s="14" t="s">
        <v>668</v>
      </c>
      <c r="B53" s="403" t="s">
        <v>666</v>
      </c>
      <c r="C53" s="297"/>
    </row>
    <row r="54" spans="1:3" s="401" customFormat="1" ht="12" customHeight="1" thickBot="1">
      <c r="A54" s="16" t="s">
        <v>669</v>
      </c>
      <c r="B54" s="404" t="s">
        <v>667</v>
      </c>
      <c r="C54" s="299"/>
    </row>
    <row r="55" spans="1:3" s="401" customFormat="1" ht="12" customHeight="1" thickBot="1">
      <c r="A55" s="20" t="s">
        <v>380</v>
      </c>
      <c r="B55" s="290" t="s">
        <v>670</v>
      </c>
      <c r="C55" s="295">
        <f>SUM(C56:C58)</f>
        <v>0</v>
      </c>
    </row>
    <row r="56" spans="1:3" s="401" customFormat="1" ht="12" customHeight="1">
      <c r="A56" s="15" t="s">
        <v>534</v>
      </c>
      <c r="B56" s="402" t="s">
        <v>672</v>
      </c>
      <c r="C56" s="300"/>
    </row>
    <row r="57" spans="1:3" s="401" customFormat="1" ht="12" customHeight="1">
      <c r="A57" s="14" t="s">
        <v>535</v>
      </c>
      <c r="B57" s="403" t="s">
        <v>152</v>
      </c>
      <c r="C57" s="300"/>
    </row>
    <row r="58" spans="1:3" s="401" customFormat="1" ht="12" customHeight="1">
      <c r="A58" s="14" t="s">
        <v>587</v>
      </c>
      <c r="B58" s="403" t="s">
        <v>673</v>
      </c>
      <c r="C58" s="300"/>
    </row>
    <row r="59" spans="1:3" s="401" customFormat="1" ht="12" customHeight="1" thickBot="1">
      <c r="A59" s="16" t="s">
        <v>671</v>
      </c>
      <c r="B59" s="404" t="s">
        <v>674</v>
      </c>
      <c r="C59" s="300"/>
    </row>
    <row r="60" spans="1:3" s="401" customFormat="1" ht="12" customHeight="1" thickBot="1">
      <c r="A60" s="20" t="s">
        <v>381</v>
      </c>
      <c r="B60" s="21" t="s">
        <v>675</v>
      </c>
      <c r="C60" s="301">
        <f>+C5+C12+C19+C26+C33+C44+C50+C55</f>
        <v>1450000</v>
      </c>
    </row>
    <row r="61" spans="1:3" s="401" customFormat="1" ht="12" customHeight="1" thickBot="1">
      <c r="A61" s="405" t="s">
        <v>676</v>
      </c>
      <c r="B61" s="290" t="s">
        <v>677</v>
      </c>
      <c r="C61" s="295">
        <f>SUM(C62:C64)</f>
        <v>0</v>
      </c>
    </row>
    <row r="62" spans="1:3" s="401" customFormat="1" ht="12" customHeight="1">
      <c r="A62" s="15" t="s">
        <v>12</v>
      </c>
      <c r="B62" s="402" t="s">
        <v>678</v>
      </c>
      <c r="C62" s="300"/>
    </row>
    <row r="63" spans="1:3" s="401" customFormat="1" ht="12" customHeight="1">
      <c r="A63" s="14" t="s">
        <v>21</v>
      </c>
      <c r="B63" s="403" t="s">
        <v>679</v>
      </c>
      <c r="C63" s="300"/>
    </row>
    <row r="64" spans="1:3" s="401" customFormat="1" ht="12" customHeight="1" thickBot="1">
      <c r="A64" s="16" t="s">
        <v>22</v>
      </c>
      <c r="B64" s="406" t="s">
        <v>680</v>
      </c>
      <c r="C64" s="300"/>
    </row>
    <row r="65" spans="1:3" s="401" customFormat="1" ht="12" customHeight="1" thickBot="1">
      <c r="A65" s="405" t="s">
        <v>681</v>
      </c>
      <c r="B65" s="290" t="s">
        <v>682</v>
      </c>
      <c r="C65" s="295">
        <f>SUM(C66:C69)</f>
        <v>0</v>
      </c>
    </row>
    <row r="66" spans="1:3" s="401" customFormat="1" ht="12" customHeight="1">
      <c r="A66" s="15" t="s">
        <v>502</v>
      </c>
      <c r="B66" s="402" t="s">
        <v>683</v>
      </c>
      <c r="C66" s="300"/>
    </row>
    <row r="67" spans="1:3" s="401" customFormat="1" ht="12" customHeight="1">
      <c r="A67" s="14" t="s">
        <v>503</v>
      </c>
      <c r="B67" s="403" t="s">
        <v>684</v>
      </c>
      <c r="C67" s="300"/>
    </row>
    <row r="68" spans="1:3" s="401" customFormat="1" ht="12" customHeight="1">
      <c r="A68" s="14" t="s">
        <v>13</v>
      </c>
      <c r="B68" s="403" t="s">
        <v>685</v>
      </c>
      <c r="C68" s="300"/>
    </row>
    <row r="69" spans="1:3" s="401" customFormat="1" ht="12" customHeight="1" thickBot="1">
      <c r="A69" s="16" t="s">
        <v>14</v>
      </c>
      <c r="B69" s="404" t="s">
        <v>686</v>
      </c>
      <c r="C69" s="300"/>
    </row>
    <row r="70" spans="1:3" s="401" customFormat="1" ht="12" customHeight="1" thickBot="1">
      <c r="A70" s="405" t="s">
        <v>687</v>
      </c>
      <c r="B70" s="290" t="s">
        <v>688</v>
      </c>
      <c r="C70" s="295">
        <f>SUM(C71:C72)</f>
        <v>0</v>
      </c>
    </row>
    <row r="71" spans="1:3" s="401" customFormat="1" ht="12" customHeight="1">
      <c r="A71" s="15" t="s">
        <v>15</v>
      </c>
      <c r="B71" s="402" t="s">
        <v>689</v>
      </c>
      <c r="C71" s="300"/>
    </row>
    <row r="72" spans="1:3" s="401" customFormat="1" ht="12" customHeight="1" thickBot="1">
      <c r="A72" s="16" t="s">
        <v>16</v>
      </c>
      <c r="B72" s="404" t="s">
        <v>690</v>
      </c>
      <c r="C72" s="300"/>
    </row>
    <row r="73" spans="1:3" s="401" customFormat="1" ht="12" customHeight="1" thickBot="1">
      <c r="A73" s="405" t="s">
        <v>691</v>
      </c>
      <c r="B73" s="290" t="s">
        <v>692</v>
      </c>
      <c r="C73" s="295">
        <f>SUM(C74:C76)</f>
        <v>0</v>
      </c>
    </row>
    <row r="74" spans="1:3" s="401" customFormat="1" ht="12" customHeight="1">
      <c r="A74" s="15" t="s">
        <v>17</v>
      </c>
      <c r="B74" s="402" t="s">
        <v>693</v>
      </c>
      <c r="C74" s="300"/>
    </row>
    <row r="75" spans="1:3" s="401" customFormat="1" ht="12" customHeight="1">
      <c r="A75" s="14" t="s">
        <v>18</v>
      </c>
      <c r="B75" s="403" t="s">
        <v>694</v>
      </c>
      <c r="C75" s="300"/>
    </row>
    <row r="76" spans="1:3" s="401" customFormat="1" ht="12" customHeight="1" thickBot="1">
      <c r="A76" s="16" t="s">
        <v>19</v>
      </c>
      <c r="B76" s="404" t="s">
        <v>695</v>
      </c>
      <c r="C76" s="300"/>
    </row>
    <row r="77" spans="1:3" s="401" customFormat="1" ht="12" customHeight="1" thickBot="1">
      <c r="A77" s="405" t="s">
        <v>696</v>
      </c>
      <c r="B77" s="290" t="s">
        <v>20</v>
      </c>
      <c r="C77" s="295">
        <f>SUM(C78:C81)</f>
        <v>0</v>
      </c>
    </row>
    <row r="78" spans="1:3" s="401" customFormat="1" ht="12" customHeight="1">
      <c r="A78" s="407" t="s">
        <v>697</v>
      </c>
      <c r="B78" s="402" t="s">
        <v>0</v>
      </c>
      <c r="C78" s="300"/>
    </row>
    <row r="79" spans="1:3" s="401" customFormat="1" ht="12" customHeight="1">
      <c r="A79" s="408" t="s">
        <v>1</v>
      </c>
      <c r="B79" s="403" t="s">
        <v>2</v>
      </c>
      <c r="C79" s="300"/>
    </row>
    <row r="80" spans="1:3" s="401" customFormat="1" ht="12" customHeight="1">
      <c r="A80" s="408" t="s">
        <v>3</v>
      </c>
      <c r="B80" s="403" t="s">
        <v>4</v>
      </c>
      <c r="C80" s="300"/>
    </row>
    <row r="81" spans="1:3" s="401" customFormat="1" ht="12" customHeight="1" thickBot="1">
      <c r="A81" s="409" t="s">
        <v>5</v>
      </c>
      <c r="B81" s="404" t="s">
        <v>6</v>
      </c>
      <c r="C81" s="300"/>
    </row>
    <row r="82" spans="1:3" s="401" customFormat="1" ht="13.5" customHeight="1" thickBot="1">
      <c r="A82" s="405" t="s">
        <v>7</v>
      </c>
      <c r="B82" s="290" t="s">
        <v>8</v>
      </c>
      <c r="C82" s="447"/>
    </row>
    <row r="83" spans="1:3" s="401" customFormat="1" ht="15.75" customHeight="1" thickBot="1">
      <c r="A83" s="405" t="s">
        <v>9</v>
      </c>
      <c r="B83" s="410" t="s">
        <v>10</v>
      </c>
      <c r="C83" s="301">
        <f>+C61+C65+C70+C73+C77+C82</f>
        <v>0</v>
      </c>
    </row>
    <row r="84" spans="1:3" s="401" customFormat="1" ht="16.5" customHeight="1" thickBot="1">
      <c r="A84" s="411" t="s">
        <v>23</v>
      </c>
      <c r="B84" s="412" t="s">
        <v>11</v>
      </c>
      <c r="C84" s="301">
        <f>+C60+C83</f>
        <v>1450000</v>
      </c>
    </row>
    <row r="85" spans="1:3" s="401" customFormat="1" ht="83.25" customHeight="1">
      <c r="A85" s="5"/>
      <c r="B85" s="6"/>
      <c r="C85" s="302"/>
    </row>
    <row r="86" spans="1:3" ht="16.5" customHeight="1">
      <c r="A86" s="930" t="s">
        <v>401</v>
      </c>
      <c r="B86" s="930"/>
      <c r="C86" s="930"/>
    </row>
    <row r="87" spans="1:3" s="413" customFormat="1" ht="16.5" customHeight="1" thickBot="1">
      <c r="A87" s="931" t="s">
        <v>506</v>
      </c>
      <c r="B87" s="931"/>
      <c r="C87" s="136"/>
    </row>
    <row r="88" spans="1:3" ht="37.5" customHeight="1" thickBot="1">
      <c r="A88" s="23" t="s">
        <v>426</v>
      </c>
      <c r="B88" s="24" t="s">
        <v>402</v>
      </c>
      <c r="C88" s="38" t="s">
        <v>699</v>
      </c>
    </row>
    <row r="89" spans="1:3" s="400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373</v>
      </c>
      <c r="B90" s="30" t="s">
        <v>26</v>
      </c>
      <c r="C90" s="294">
        <f>SUM(C91:C95)</f>
        <v>1450000</v>
      </c>
    </row>
    <row r="91" spans="1:3" ht="12" customHeight="1">
      <c r="A91" s="17" t="s">
        <v>456</v>
      </c>
      <c r="B91" s="10" t="s">
        <v>403</v>
      </c>
      <c r="C91" s="296"/>
    </row>
    <row r="92" spans="1:3" ht="12" customHeight="1">
      <c r="A92" s="14" t="s">
        <v>457</v>
      </c>
      <c r="B92" s="8" t="s">
        <v>536</v>
      </c>
      <c r="C92" s="297"/>
    </row>
    <row r="93" spans="1:3" ht="12" customHeight="1">
      <c r="A93" s="14" t="s">
        <v>458</v>
      </c>
      <c r="B93" s="8" t="s">
        <v>493</v>
      </c>
      <c r="C93" s="299"/>
    </row>
    <row r="94" spans="1:3" ht="12" customHeight="1">
      <c r="A94" s="14" t="s">
        <v>459</v>
      </c>
      <c r="B94" s="11" t="s">
        <v>537</v>
      </c>
      <c r="C94" s="299"/>
    </row>
    <row r="95" spans="1:3" ht="12" customHeight="1">
      <c r="A95" s="14" t="s">
        <v>470</v>
      </c>
      <c r="B95" s="19" t="s">
        <v>538</v>
      </c>
      <c r="C95" s="299">
        <v>1450000</v>
      </c>
    </row>
    <row r="96" spans="1:3" ht="12" customHeight="1">
      <c r="A96" s="14" t="s">
        <v>460</v>
      </c>
      <c r="B96" s="8" t="s">
        <v>27</v>
      </c>
      <c r="C96" s="299"/>
    </row>
    <row r="97" spans="1:3" ht="12" customHeight="1">
      <c r="A97" s="14" t="s">
        <v>461</v>
      </c>
      <c r="B97" s="138" t="s">
        <v>28</v>
      </c>
      <c r="C97" s="299"/>
    </row>
    <row r="98" spans="1:3" ht="12" customHeight="1">
      <c r="A98" s="14" t="s">
        <v>471</v>
      </c>
      <c r="B98" s="139" t="s">
        <v>29</v>
      </c>
      <c r="C98" s="299"/>
    </row>
    <row r="99" spans="1:3" ht="12" customHeight="1">
      <c r="A99" s="14" t="s">
        <v>472</v>
      </c>
      <c r="B99" s="139" t="s">
        <v>30</v>
      </c>
      <c r="C99" s="299"/>
    </row>
    <row r="100" spans="1:3" ht="12" customHeight="1">
      <c r="A100" s="14" t="s">
        <v>473</v>
      </c>
      <c r="B100" s="138" t="s">
        <v>31</v>
      </c>
      <c r="C100" s="299"/>
    </row>
    <row r="101" spans="1:3" ht="12" customHeight="1">
      <c r="A101" s="14" t="s">
        <v>474</v>
      </c>
      <c r="B101" s="138" t="s">
        <v>32</v>
      </c>
      <c r="C101" s="299"/>
    </row>
    <row r="102" spans="1:3" ht="12" customHeight="1">
      <c r="A102" s="14" t="s">
        <v>476</v>
      </c>
      <c r="B102" s="139" t="s">
        <v>33</v>
      </c>
      <c r="C102" s="299"/>
    </row>
    <row r="103" spans="1:3" ht="12" customHeight="1">
      <c r="A103" s="13" t="s">
        <v>539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>
        <v>1450000</v>
      </c>
    </row>
    <row r="106" spans="1:3" ht="12" customHeight="1" thickBot="1">
      <c r="A106" s="20" t="s">
        <v>374</v>
      </c>
      <c r="B106" s="29" t="s">
        <v>37</v>
      </c>
      <c r="C106" s="295">
        <f>+C107+C109+C111</f>
        <v>0</v>
      </c>
    </row>
    <row r="107" spans="1:3" ht="12" customHeight="1">
      <c r="A107" s="15" t="s">
        <v>462</v>
      </c>
      <c r="B107" s="8" t="s">
        <v>585</v>
      </c>
      <c r="C107" s="298"/>
    </row>
    <row r="108" spans="1:3" ht="12" customHeight="1">
      <c r="A108" s="15" t="s">
        <v>463</v>
      </c>
      <c r="B108" s="12" t="s">
        <v>41</v>
      </c>
      <c r="C108" s="298"/>
    </row>
    <row r="109" spans="1:3" ht="12" customHeight="1">
      <c r="A109" s="15" t="s">
        <v>464</v>
      </c>
      <c r="B109" s="12" t="s">
        <v>540</v>
      </c>
      <c r="C109" s="297"/>
    </row>
    <row r="110" spans="1:3" ht="12" customHeight="1">
      <c r="A110" s="15" t="s">
        <v>465</v>
      </c>
      <c r="B110" s="12" t="s">
        <v>42</v>
      </c>
      <c r="C110" s="268"/>
    </row>
    <row r="111" spans="1:3" ht="12" customHeight="1">
      <c r="A111" s="15" t="s">
        <v>466</v>
      </c>
      <c r="B111" s="292" t="s">
        <v>588</v>
      </c>
      <c r="C111" s="268"/>
    </row>
    <row r="112" spans="1:3" ht="12" customHeight="1">
      <c r="A112" s="15" t="s">
        <v>475</v>
      </c>
      <c r="B112" s="291" t="s">
        <v>153</v>
      </c>
      <c r="C112" s="268"/>
    </row>
    <row r="113" spans="1:3" ht="12" customHeight="1">
      <c r="A113" s="15" t="s">
        <v>477</v>
      </c>
      <c r="B113" s="398" t="s">
        <v>47</v>
      </c>
      <c r="C113" s="268"/>
    </row>
    <row r="114" spans="1:3" ht="15.75">
      <c r="A114" s="15" t="s">
        <v>541</v>
      </c>
      <c r="B114" s="139" t="s">
        <v>30</v>
      </c>
      <c r="C114" s="268"/>
    </row>
    <row r="115" spans="1:3" ht="12" customHeight="1">
      <c r="A115" s="15" t="s">
        <v>542</v>
      </c>
      <c r="B115" s="139" t="s">
        <v>46</v>
      </c>
      <c r="C115" s="268"/>
    </row>
    <row r="116" spans="1:3" ht="12" customHeight="1">
      <c r="A116" s="15" t="s">
        <v>543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375</v>
      </c>
      <c r="B120" s="121" t="s">
        <v>48</v>
      </c>
      <c r="C120" s="295">
        <f>+C121+C122</f>
        <v>0</v>
      </c>
    </row>
    <row r="121" spans="1:3" ht="12" customHeight="1">
      <c r="A121" s="15" t="s">
        <v>445</v>
      </c>
      <c r="B121" s="9" t="s">
        <v>414</v>
      </c>
      <c r="C121" s="298"/>
    </row>
    <row r="122" spans="1:3" ht="12" customHeight="1" thickBot="1">
      <c r="A122" s="16" t="s">
        <v>446</v>
      </c>
      <c r="B122" s="12" t="s">
        <v>415</v>
      </c>
      <c r="C122" s="299"/>
    </row>
    <row r="123" spans="1:3" ht="12" customHeight="1" thickBot="1">
      <c r="A123" s="20" t="s">
        <v>376</v>
      </c>
      <c r="B123" s="121" t="s">
        <v>49</v>
      </c>
      <c r="C123" s="295">
        <f>+C90+C106+C120</f>
        <v>1450000</v>
      </c>
    </row>
    <row r="124" spans="1:3" ht="12" customHeight="1" thickBot="1">
      <c r="A124" s="20" t="s">
        <v>377</v>
      </c>
      <c r="B124" s="121" t="s">
        <v>50</v>
      </c>
      <c r="C124" s="295">
        <f>+C125+C126+C127</f>
        <v>0</v>
      </c>
    </row>
    <row r="125" spans="1:3" ht="12" customHeight="1">
      <c r="A125" s="15" t="s">
        <v>449</v>
      </c>
      <c r="B125" s="9" t="s">
        <v>51</v>
      </c>
      <c r="C125" s="268"/>
    </row>
    <row r="126" spans="1:3" ht="12" customHeight="1">
      <c r="A126" s="15" t="s">
        <v>450</v>
      </c>
      <c r="B126" s="9" t="s">
        <v>52</v>
      </c>
      <c r="C126" s="268"/>
    </row>
    <row r="127" spans="1:3" ht="12" customHeight="1" thickBot="1">
      <c r="A127" s="13" t="s">
        <v>451</v>
      </c>
      <c r="B127" s="7" t="s">
        <v>53</v>
      </c>
      <c r="C127" s="268"/>
    </row>
    <row r="128" spans="1:3" ht="12" customHeight="1" thickBot="1">
      <c r="A128" s="20" t="s">
        <v>378</v>
      </c>
      <c r="B128" s="121" t="s">
        <v>112</v>
      </c>
      <c r="C128" s="295">
        <f>+C129+C130+C131+C132</f>
        <v>0</v>
      </c>
    </row>
    <row r="129" spans="1:3" ht="12" customHeight="1">
      <c r="A129" s="15" t="s">
        <v>452</v>
      </c>
      <c r="B129" s="9" t="s">
        <v>54</v>
      </c>
      <c r="C129" s="268"/>
    </row>
    <row r="130" spans="1:3" ht="12" customHeight="1">
      <c r="A130" s="15" t="s">
        <v>453</v>
      </c>
      <c r="B130" s="9" t="s">
        <v>55</v>
      </c>
      <c r="C130" s="268"/>
    </row>
    <row r="131" spans="1:3" ht="12" customHeight="1">
      <c r="A131" s="15" t="s">
        <v>656</v>
      </c>
      <c r="B131" s="9" t="s">
        <v>56</v>
      </c>
      <c r="C131" s="268"/>
    </row>
    <row r="132" spans="1:3" ht="12" customHeight="1" thickBot="1">
      <c r="A132" s="13" t="s">
        <v>657</v>
      </c>
      <c r="B132" s="7" t="s">
        <v>57</v>
      </c>
      <c r="C132" s="268"/>
    </row>
    <row r="133" spans="1:3" ht="12" customHeight="1" thickBot="1">
      <c r="A133" s="20" t="s">
        <v>379</v>
      </c>
      <c r="B133" s="121" t="s">
        <v>58</v>
      </c>
      <c r="C133" s="301">
        <f>+C134+C135+C136+C137</f>
        <v>0</v>
      </c>
    </row>
    <row r="134" spans="1:3" ht="12" customHeight="1">
      <c r="A134" s="15" t="s">
        <v>454</v>
      </c>
      <c r="B134" s="9" t="s">
        <v>59</v>
      </c>
      <c r="C134" s="268"/>
    </row>
    <row r="135" spans="1:3" ht="12" customHeight="1">
      <c r="A135" s="15" t="s">
        <v>455</v>
      </c>
      <c r="B135" s="9" t="s">
        <v>69</v>
      </c>
      <c r="C135" s="268"/>
    </row>
    <row r="136" spans="1:3" ht="12" customHeight="1">
      <c r="A136" s="15" t="s">
        <v>668</v>
      </c>
      <c r="B136" s="9" t="s">
        <v>60</v>
      </c>
      <c r="C136" s="268"/>
    </row>
    <row r="137" spans="1:3" ht="12" customHeight="1" thickBot="1">
      <c r="A137" s="13" t="s">
        <v>669</v>
      </c>
      <c r="B137" s="7" t="s">
        <v>61</v>
      </c>
      <c r="C137" s="268"/>
    </row>
    <row r="138" spans="1:3" ht="12" customHeight="1" thickBot="1">
      <c r="A138" s="20" t="s">
        <v>380</v>
      </c>
      <c r="B138" s="121" t="s">
        <v>62</v>
      </c>
      <c r="C138" s="304">
        <f>+C139+C140+C141+C142</f>
        <v>0</v>
      </c>
    </row>
    <row r="139" spans="1:3" ht="12" customHeight="1">
      <c r="A139" s="15" t="s">
        <v>534</v>
      </c>
      <c r="B139" s="9" t="s">
        <v>63</v>
      </c>
      <c r="C139" s="268"/>
    </row>
    <row r="140" spans="1:3" ht="12" customHeight="1">
      <c r="A140" s="15" t="s">
        <v>535</v>
      </c>
      <c r="B140" s="9" t="s">
        <v>64</v>
      </c>
      <c r="C140" s="268"/>
    </row>
    <row r="141" spans="1:3" ht="12" customHeight="1">
      <c r="A141" s="15" t="s">
        <v>587</v>
      </c>
      <c r="B141" s="9" t="s">
        <v>65</v>
      </c>
      <c r="C141" s="268"/>
    </row>
    <row r="142" spans="1:3" ht="12" customHeight="1" thickBot="1">
      <c r="A142" s="15" t="s">
        <v>671</v>
      </c>
      <c r="B142" s="9" t="s">
        <v>66</v>
      </c>
      <c r="C142" s="268"/>
    </row>
    <row r="143" spans="1:9" ht="15" customHeight="1" thickBot="1">
      <c r="A143" s="20" t="s">
        <v>381</v>
      </c>
      <c r="B143" s="121" t="s">
        <v>67</v>
      </c>
      <c r="C143" s="414">
        <f>+C124+C128+C133+C138</f>
        <v>0</v>
      </c>
      <c r="F143" s="415"/>
      <c r="G143" s="416"/>
      <c r="H143" s="416"/>
      <c r="I143" s="416"/>
    </row>
    <row r="144" spans="1:3" s="401" customFormat="1" ht="12.75" customHeight="1" thickBot="1">
      <c r="A144" s="293" t="s">
        <v>382</v>
      </c>
      <c r="B144" s="375" t="s">
        <v>68</v>
      </c>
      <c r="C144" s="414">
        <f>+C123+C143</f>
        <v>1450000</v>
      </c>
    </row>
    <row r="145" ht="7.5" customHeight="1"/>
    <row r="146" spans="1:3" ht="15.75">
      <c r="A146" s="932" t="s">
        <v>70</v>
      </c>
      <c r="B146" s="932"/>
      <c r="C146" s="932"/>
    </row>
    <row r="147" spans="1:3" ht="15" customHeight="1" thickBot="1">
      <c r="A147" s="929" t="s">
        <v>507</v>
      </c>
      <c r="B147" s="929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7"/>
    </row>
    <row r="149" spans="1:3" ht="27.75" customHeight="1" thickBot="1">
      <c r="A149" s="20" t="s">
        <v>374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2020. ÉVI KÖLTSÉGVETÉS
ÖNKÉNT VÁLLALT FELADATAINAK MÉRLEGE
&amp;R&amp;"Times New Roman CE,Félkövér dőlt"&amp;11 1.3. melléklet az  2/2020. (I.28.)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6" t="s">
        <v>85</v>
      </c>
      <c r="C1" s="317"/>
      <c r="D1" s="317"/>
      <c r="E1" s="317"/>
      <c r="F1" s="933"/>
    </row>
    <row r="2" spans="5:6" ht="14.25" thickBot="1">
      <c r="E2" s="318"/>
      <c r="F2" s="933"/>
    </row>
    <row r="3" spans="1:6" ht="18" customHeight="1" thickBot="1">
      <c r="A3" s="1006" t="s">
        <v>426</v>
      </c>
      <c r="B3" s="319" t="s">
        <v>410</v>
      </c>
      <c r="C3" s="320"/>
      <c r="D3" s="319" t="s">
        <v>412</v>
      </c>
      <c r="E3" s="321"/>
      <c r="F3" s="933"/>
    </row>
    <row r="4" spans="1:6" s="322" customFormat="1" ht="35.25" customHeight="1" thickBot="1">
      <c r="A4" s="1007"/>
      <c r="B4" s="193" t="s">
        <v>418</v>
      </c>
      <c r="C4" s="194" t="s">
        <v>699</v>
      </c>
      <c r="D4" s="193" t="s">
        <v>418</v>
      </c>
      <c r="E4" s="51" t="s">
        <v>699</v>
      </c>
      <c r="F4" s="933"/>
    </row>
    <row r="5" spans="1:6" s="327" customFormat="1" ht="12" customHeight="1" thickBot="1">
      <c r="A5" s="323">
        <v>1</v>
      </c>
      <c r="B5" s="324">
        <v>2</v>
      </c>
      <c r="C5" s="325" t="s">
        <v>375</v>
      </c>
      <c r="D5" s="324" t="s">
        <v>376</v>
      </c>
      <c r="E5" s="326" t="s">
        <v>377</v>
      </c>
      <c r="F5" s="933"/>
    </row>
    <row r="6" spans="1:6" ht="12.75" customHeight="1">
      <c r="A6" s="328" t="s">
        <v>373</v>
      </c>
      <c r="B6" s="329" t="s">
        <v>73</v>
      </c>
      <c r="C6" s="817">
        <v>458627264</v>
      </c>
      <c r="D6" s="329" t="s">
        <v>419</v>
      </c>
      <c r="E6" s="819">
        <f>'1.1.melléklet'!C92</f>
        <v>256566592</v>
      </c>
      <c r="F6" s="933"/>
    </row>
    <row r="7" spans="1:6" ht="12.75" customHeight="1">
      <c r="A7" s="330" t="s">
        <v>374</v>
      </c>
      <c r="B7" s="331" t="s">
        <v>74</v>
      </c>
      <c r="C7" s="818">
        <f>'1.1.melléklet'!C12</f>
        <v>17667829</v>
      </c>
      <c r="D7" s="331" t="s">
        <v>536</v>
      </c>
      <c r="E7" s="820">
        <f>'1.1.melléklet'!C93</f>
        <v>45619962</v>
      </c>
      <c r="F7" s="933"/>
    </row>
    <row r="8" spans="1:6" ht="12.75" customHeight="1">
      <c r="A8" s="330" t="s">
        <v>375</v>
      </c>
      <c r="B8" s="331" t="s">
        <v>114</v>
      </c>
      <c r="C8" s="307">
        <f>'1.1.melléklet'!C18</f>
        <v>0</v>
      </c>
      <c r="D8" s="331" t="s">
        <v>590</v>
      </c>
      <c r="E8" s="820">
        <f>'1.1.melléklet'!C94</f>
        <v>271460226</v>
      </c>
      <c r="F8" s="933"/>
    </row>
    <row r="9" spans="1:6" ht="12.75" customHeight="1">
      <c r="A9" s="330" t="s">
        <v>376</v>
      </c>
      <c r="B9" s="331" t="s">
        <v>527</v>
      </c>
      <c r="C9" s="818">
        <v>184000000</v>
      </c>
      <c r="D9" s="331" t="s">
        <v>537</v>
      </c>
      <c r="E9" s="820">
        <f>'1.1.melléklet'!C95</f>
        <v>3500000</v>
      </c>
      <c r="F9" s="933"/>
    </row>
    <row r="10" spans="1:6" ht="12.75" customHeight="1">
      <c r="A10" s="330" t="s">
        <v>377</v>
      </c>
      <c r="B10" s="332" t="s">
        <v>75</v>
      </c>
      <c r="C10" s="307"/>
      <c r="D10" s="331" t="s">
        <v>538</v>
      </c>
      <c r="E10" s="820">
        <f>'1.1.melléklet'!C96</f>
        <v>160074768</v>
      </c>
      <c r="F10" s="933"/>
    </row>
    <row r="11" spans="1:6" ht="12.75" customHeight="1">
      <c r="A11" s="330" t="s">
        <v>378</v>
      </c>
      <c r="B11" s="331" t="s">
        <v>76</v>
      </c>
      <c r="C11" s="308">
        <f>'1.1.melléklet'!C52</f>
        <v>0</v>
      </c>
      <c r="D11" s="331" t="s">
        <v>404</v>
      </c>
      <c r="E11" s="820">
        <v>290427973</v>
      </c>
      <c r="F11" s="933"/>
    </row>
    <row r="12" spans="1:6" ht="12.75" customHeight="1">
      <c r="A12" s="330" t="s">
        <v>379</v>
      </c>
      <c r="B12" s="331" t="s">
        <v>654</v>
      </c>
      <c r="C12" s="818">
        <f>'1.1.melléklet'!C34</f>
        <v>106880200</v>
      </c>
      <c r="D12" s="329" t="s">
        <v>585</v>
      </c>
      <c r="E12" s="819">
        <f>'2.2.melléklet '!G6</f>
        <v>283801258</v>
      </c>
      <c r="F12" s="933"/>
    </row>
    <row r="13" spans="1:6" ht="12.75" customHeight="1">
      <c r="A13" s="330" t="s">
        <v>380</v>
      </c>
      <c r="B13" s="329" t="s">
        <v>709</v>
      </c>
      <c r="C13" s="817">
        <v>179746162</v>
      </c>
      <c r="D13" s="331" t="s">
        <v>93</v>
      </c>
      <c r="E13" s="311">
        <f>'2.2.melléklet '!G7</f>
        <v>0</v>
      </c>
      <c r="F13" s="933"/>
    </row>
    <row r="14" spans="1:6" ht="12.75" customHeight="1">
      <c r="A14" s="330" t="s">
        <v>381</v>
      </c>
      <c r="B14" s="331" t="s">
        <v>88</v>
      </c>
      <c r="C14" s="307">
        <f>'1.1.melléklet'!C25</f>
        <v>0</v>
      </c>
      <c r="D14" s="331" t="s">
        <v>540</v>
      </c>
      <c r="E14" s="819">
        <f>'2.2.melléklet '!G8</f>
        <v>30000000</v>
      </c>
      <c r="F14" s="933"/>
    </row>
    <row r="15" spans="1:6" ht="12.75" customHeight="1">
      <c r="A15" s="330" t="s">
        <v>382</v>
      </c>
      <c r="B15" s="331" t="s">
        <v>368</v>
      </c>
      <c r="C15" s="307"/>
      <c r="D15" s="331" t="s">
        <v>94</v>
      </c>
      <c r="E15" s="311"/>
      <c r="F15" s="933"/>
    </row>
    <row r="16" spans="1:6" ht="12.75" customHeight="1">
      <c r="A16" s="330" t="s">
        <v>383</v>
      </c>
      <c r="B16" s="331" t="s">
        <v>89</v>
      </c>
      <c r="C16" s="307">
        <f>'1.1.melléklet'!C59</f>
        <v>0</v>
      </c>
      <c r="D16" s="331" t="s">
        <v>588</v>
      </c>
      <c r="E16" s="819">
        <v>2400000</v>
      </c>
      <c r="F16" s="933"/>
    </row>
    <row r="17" spans="1:6" ht="12.75" customHeight="1">
      <c r="A17" s="330" t="s">
        <v>384</v>
      </c>
      <c r="B17" s="331" t="s">
        <v>90</v>
      </c>
      <c r="C17" s="307"/>
      <c r="D17" s="45" t="s">
        <v>414</v>
      </c>
      <c r="E17" s="820">
        <v>100000000</v>
      </c>
      <c r="F17" s="933"/>
    </row>
    <row r="18" spans="1:6" ht="12.75" customHeight="1" thickBot="1">
      <c r="A18" s="330" t="s">
        <v>385</v>
      </c>
      <c r="B18" s="331" t="s">
        <v>91</v>
      </c>
      <c r="C18" s="309"/>
      <c r="D18" s="45" t="s">
        <v>415</v>
      </c>
      <c r="E18" s="820"/>
      <c r="F18" s="933"/>
    </row>
    <row r="19" spans="1:6" ht="15.75" customHeight="1" thickBot="1">
      <c r="A19" s="333" t="s">
        <v>386</v>
      </c>
      <c r="B19" s="123" t="s">
        <v>266</v>
      </c>
      <c r="C19" s="310">
        <f>+C6+C7+C9+C10+C12+C13+C14+C15+C16+C17+C18</f>
        <v>946921455</v>
      </c>
      <c r="D19" s="123" t="s">
        <v>265</v>
      </c>
      <c r="E19" s="314">
        <f>SUM(E6:E18)</f>
        <v>1443850779</v>
      </c>
      <c r="F19" s="933"/>
    </row>
    <row r="20" spans="1:6" ht="15.75" customHeight="1">
      <c r="A20" s="334" t="s">
        <v>387</v>
      </c>
      <c r="B20" s="342" t="s">
        <v>267</v>
      </c>
      <c r="C20" s="712">
        <f>C21</f>
        <v>514519000</v>
      </c>
      <c r="D20" s="714" t="s">
        <v>544</v>
      </c>
      <c r="E20" s="713"/>
      <c r="F20" s="933"/>
    </row>
    <row r="21" spans="1:6" ht="15.75" customHeight="1">
      <c r="A21" s="334" t="s">
        <v>388</v>
      </c>
      <c r="B21" s="343" t="s">
        <v>594</v>
      </c>
      <c r="C21" s="716">
        <v>514519000</v>
      </c>
      <c r="D21" s="715" t="s">
        <v>83</v>
      </c>
      <c r="E21" s="717"/>
      <c r="F21" s="933"/>
    </row>
    <row r="22" spans="1:6" ht="15.75" customHeight="1">
      <c r="A22" s="334" t="s">
        <v>389</v>
      </c>
      <c r="B22" s="343" t="s">
        <v>595</v>
      </c>
      <c r="C22" s="717"/>
      <c r="D22" s="336" t="s">
        <v>509</v>
      </c>
      <c r="E22" s="713"/>
      <c r="F22" s="933"/>
    </row>
    <row r="23" spans="1:6" ht="15.75" customHeight="1">
      <c r="A23" s="334" t="s">
        <v>390</v>
      </c>
      <c r="B23" s="343" t="s">
        <v>596</v>
      </c>
      <c r="C23" s="717"/>
      <c r="D23" s="336" t="s">
        <v>510</v>
      </c>
      <c r="E23" s="717"/>
      <c r="F23" s="933"/>
    </row>
    <row r="24" spans="1:6" ht="15.75" customHeight="1">
      <c r="A24" s="334" t="s">
        <v>391</v>
      </c>
      <c r="B24" s="343" t="s">
        <v>597</v>
      </c>
      <c r="C24" s="712"/>
      <c r="D24" s="335" t="s">
        <v>591</v>
      </c>
      <c r="E24" s="717"/>
      <c r="F24" s="933"/>
    </row>
    <row r="25" spans="1:6" ht="15.75" customHeight="1">
      <c r="A25" s="334" t="s">
        <v>392</v>
      </c>
      <c r="B25" s="344" t="s">
        <v>598</v>
      </c>
      <c r="C25" s="717"/>
      <c r="D25" s="336" t="s">
        <v>545</v>
      </c>
      <c r="E25" s="713"/>
      <c r="F25" s="933"/>
    </row>
    <row r="26" spans="1:6" ht="15.75" customHeight="1">
      <c r="A26" s="334" t="s">
        <v>393</v>
      </c>
      <c r="B26" s="345" t="s">
        <v>268</v>
      </c>
      <c r="C26" s="717"/>
      <c r="D26" s="329" t="s">
        <v>546</v>
      </c>
      <c r="E26" s="717"/>
      <c r="F26" s="933"/>
    </row>
    <row r="27" spans="1:6" ht="15.75" customHeight="1">
      <c r="A27" s="334" t="s">
        <v>394</v>
      </c>
      <c r="B27" s="344" t="s">
        <v>600</v>
      </c>
      <c r="C27" s="717"/>
      <c r="D27" s="711" t="s">
        <v>69</v>
      </c>
      <c r="E27" s="718">
        <v>17589676</v>
      </c>
      <c r="F27" s="933"/>
    </row>
    <row r="28" spans="1:6" ht="12.75" customHeight="1">
      <c r="A28" s="334" t="s">
        <v>395</v>
      </c>
      <c r="B28" s="344" t="s">
        <v>601</v>
      </c>
      <c r="C28" s="349"/>
      <c r="D28" s="336"/>
      <c r="E28" s="75"/>
      <c r="F28" s="933"/>
    </row>
    <row r="29" spans="1:6" ht="12.75" customHeight="1">
      <c r="A29" s="337" t="s">
        <v>322</v>
      </c>
      <c r="B29" s="343" t="s">
        <v>602</v>
      </c>
      <c r="C29" s="77"/>
      <c r="D29" s="336"/>
      <c r="E29" s="78"/>
      <c r="F29" s="933"/>
    </row>
    <row r="30" spans="1:6" ht="12.75" customHeight="1">
      <c r="A30" s="337" t="s">
        <v>397</v>
      </c>
      <c r="B30" s="347" t="s">
        <v>603</v>
      </c>
      <c r="C30" s="77"/>
      <c r="D30" s="336"/>
      <c r="E30" s="78"/>
      <c r="F30" s="933"/>
    </row>
    <row r="31" spans="1:6" ht="12.75" customHeight="1" thickBot="1">
      <c r="A31" s="337" t="s">
        <v>398</v>
      </c>
      <c r="B31" s="348" t="s">
        <v>604</v>
      </c>
      <c r="C31" s="77"/>
      <c r="D31" s="336"/>
      <c r="E31" s="78"/>
      <c r="F31" s="933"/>
    </row>
    <row r="32" spans="1:6" ht="15.75" customHeight="1" thickBot="1">
      <c r="A32" s="333" t="s">
        <v>399</v>
      </c>
      <c r="B32" s="123" t="s">
        <v>269</v>
      </c>
      <c r="C32" s="310">
        <f>C21+C24</f>
        <v>514519000</v>
      </c>
      <c r="D32" s="123" t="s">
        <v>270</v>
      </c>
      <c r="E32" s="314">
        <f>E27+E20</f>
        <v>17589676</v>
      </c>
      <c r="F32" s="933"/>
    </row>
    <row r="33" spans="1:6" ht="13.5" thickBot="1">
      <c r="A33" s="333" t="s">
        <v>400</v>
      </c>
      <c r="B33" s="338" t="s">
        <v>271</v>
      </c>
      <c r="C33" s="339">
        <f>+C19+C32</f>
        <v>1461440455</v>
      </c>
      <c r="D33" s="338" t="s">
        <v>272</v>
      </c>
      <c r="E33" s="339">
        <f>+E19+E32</f>
        <v>1461440455</v>
      </c>
      <c r="F33" s="933"/>
    </row>
    <row r="34" spans="2:4" ht="18.75">
      <c r="B34" s="1008"/>
      <c r="C34" s="1008"/>
      <c r="D34" s="1008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B106">
      <selection activeCell="C94" sqref="C94"/>
    </sheetView>
  </sheetViews>
  <sheetFormatPr defaultColWidth="9.00390625" defaultRowHeight="12.75"/>
  <cols>
    <col min="1" max="1" width="9.50390625" style="376" customWidth="1"/>
    <col min="2" max="2" width="91.625" style="376" customWidth="1"/>
    <col min="3" max="3" width="21.625" style="377" customWidth="1"/>
    <col min="4" max="4" width="9.00390625" style="399" customWidth="1"/>
    <col min="5" max="16384" width="9.375" style="399" customWidth="1"/>
  </cols>
  <sheetData>
    <row r="1" spans="1:3" ht="15.75" customHeight="1">
      <c r="A1" s="930" t="s">
        <v>370</v>
      </c>
      <c r="B1" s="930"/>
      <c r="C1" s="930"/>
    </row>
    <row r="2" spans="1:3" ht="15.75" customHeight="1" thickBot="1">
      <c r="A2" s="929" t="s">
        <v>505</v>
      </c>
      <c r="B2" s="929"/>
      <c r="C2" s="305"/>
    </row>
    <row r="3" spans="1:3" ht="37.5" customHeight="1" thickBot="1">
      <c r="A3" s="23" t="s">
        <v>426</v>
      </c>
      <c r="B3" s="24" t="s">
        <v>372</v>
      </c>
      <c r="C3" s="38" t="s">
        <v>699</v>
      </c>
    </row>
    <row r="4" spans="1:3" s="400" customFormat="1" ht="12" customHeight="1" thickBot="1">
      <c r="A4" s="394">
        <v>1</v>
      </c>
      <c r="B4" s="395">
        <v>2</v>
      </c>
      <c r="C4" s="396">
        <v>3</v>
      </c>
    </row>
    <row r="5" spans="1:3" s="401" customFormat="1" ht="12" customHeight="1" thickBot="1">
      <c r="A5" s="20" t="s">
        <v>373</v>
      </c>
      <c r="B5" s="21" t="s">
        <v>612</v>
      </c>
      <c r="C5" s="295">
        <f>+C6+C7+C8+C9+C10+C11</f>
        <v>118592000</v>
      </c>
    </row>
    <row r="6" spans="1:3" s="401" customFormat="1" ht="12" customHeight="1">
      <c r="A6" s="15" t="s">
        <v>456</v>
      </c>
      <c r="B6" s="402" t="s">
        <v>613</v>
      </c>
      <c r="C6" s="298">
        <v>118592000</v>
      </c>
    </row>
    <row r="7" spans="1:3" s="401" customFormat="1" ht="12" customHeight="1">
      <c r="A7" s="14" t="s">
        <v>457</v>
      </c>
      <c r="B7" s="403" t="s">
        <v>614</v>
      </c>
      <c r="C7" s="297"/>
    </row>
    <row r="8" spans="1:3" s="401" customFormat="1" ht="12" customHeight="1">
      <c r="A8" s="14" t="s">
        <v>458</v>
      </c>
      <c r="B8" s="403" t="s">
        <v>615</v>
      </c>
      <c r="C8" s="297"/>
    </row>
    <row r="9" spans="1:3" s="401" customFormat="1" ht="12" customHeight="1">
      <c r="A9" s="14" t="s">
        <v>459</v>
      </c>
      <c r="B9" s="403" t="s">
        <v>616</v>
      </c>
      <c r="C9" s="297"/>
    </row>
    <row r="10" spans="1:3" s="401" customFormat="1" ht="12" customHeight="1">
      <c r="A10" s="14" t="s">
        <v>501</v>
      </c>
      <c r="B10" s="403" t="s">
        <v>617</v>
      </c>
      <c r="C10" s="297"/>
    </row>
    <row r="11" spans="1:3" s="401" customFormat="1" ht="12" customHeight="1" thickBot="1">
      <c r="A11" s="16" t="s">
        <v>460</v>
      </c>
      <c r="B11" s="404" t="s">
        <v>618</v>
      </c>
      <c r="C11" s="297"/>
    </row>
    <row r="12" spans="1:3" s="401" customFormat="1" ht="12" customHeight="1" thickBot="1">
      <c r="A12" s="20" t="s">
        <v>374</v>
      </c>
      <c r="B12" s="290" t="s">
        <v>619</v>
      </c>
      <c r="C12" s="295">
        <f>+C13+C14+C15+C16+C17</f>
        <v>0</v>
      </c>
    </row>
    <row r="13" spans="1:3" s="401" customFormat="1" ht="12" customHeight="1">
      <c r="A13" s="15" t="s">
        <v>462</v>
      </c>
      <c r="B13" s="402" t="s">
        <v>620</v>
      </c>
      <c r="C13" s="298"/>
    </row>
    <row r="14" spans="1:3" s="401" customFormat="1" ht="12" customHeight="1">
      <c r="A14" s="14" t="s">
        <v>463</v>
      </c>
      <c r="B14" s="403" t="s">
        <v>621</v>
      </c>
      <c r="C14" s="297"/>
    </row>
    <row r="15" spans="1:3" s="401" customFormat="1" ht="12" customHeight="1">
      <c r="A15" s="14" t="s">
        <v>464</v>
      </c>
      <c r="B15" s="403" t="s">
        <v>147</v>
      </c>
      <c r="C15" s="297"/>
    </row>
    <row r="16" spans="1:3" s="401" customFormat="1" ht="12" customHeight="1">
      <c r="A16" s="14" t="s">
        <v>465</v>
      </c>
      <c r="B16" s="403" t="s">
        <v>148</v>
      </c>
      <c r="C16" s="297"/>
    </row>
    <row r="17" spans="1:3" s="401" customFormat="1" ht="12" customHeight="1">
      <c r="A17" s="14" t="s">
        <v>466</v>
      </c>
      <c r="B17" s="403" t="s">
        <v>622</v>
      </c>
      <c r="C17" s="297"/>
    </row>
    <row r="18" spans="1:3" s="401" customFormat="1" ht="12" customHeight="1" thickBot="1">
      <c r="A18" s="16" t="s">
        <v>475</v>
      </c>
      <c r="B18" s="404" t="s">
        <v>623</v>
      </c>
      <c r="C18" s="299"/>
    </row>
    <row r="19" spans="1:3" s="401" customFormat="1" ht="12" customHeight="1" thickBot="1">
      <c r="A19" s="20" t="s">
        <v>375</v>
      </c>
      <c r="B19" s="21" t="s">
        <v>624</v>
      </c>
      <c r="C19" s="295">
        <f>+C20+C21+C22+C23+C24</f>
        <v>0</v>
      </c>
    </row>
    <row r="20" spans="1:3" s="401" customFormat="1" ht="12" customHeight="1">
      <c r="A20" s="15" t="s">
        <v>445</v>
      </c>
      <c r="B20" s="402" t="s">
        <v>625</v>
      </c>
      <c r="C20" s="298"/>
    </row>
    <row r="21" spans="1:3" s="401" customFormat="1" ht="12" customHeight="1">
      <c r="A21" s="14" t="s">
        <v>446</v>
      </c>
      <c r="B21" s="403" t="s">
        <v>626</v>
      </c>
      <c r="C21" s="297"/>
    </row>
    <row r="22" spans="1:3" s="401" customFormat="1" ht="12" customHeight="1">
      <c r="A22" s="14" t="s">
        <v>447</v>
      </c>
      <c r="B22" s="403" t="s">
        <v>149</v>
      </c>
      <c r="C22" s="297"/>
    </row>
    <row r="23" spans="1:3" s="401" customFormat="1" ht="12" customHeight="1">
      <c r="A23" s="14" t="s">
        <v>448</v>
      </c>
      <c r="B23" s="403" t="s">
        <v>150</v>
      </c>
      <c r="C23" s="297"/>
    </row>
    <row r="24" spans="1:3" s="401" customFormat="1" ht="12" customHeight="1">
      <c r="A24" s="14" t="s">
        <v>524</v>
      </c>
      <c r="B24" s="403" t="s">
        <v>627</v>
      </c>
      <c r="C24" s="297"/>
    </row>
    <row r="25" spans="1:3" s="401" customFormat="1" ht="12" customHeight="1" thickBot="1">
      <c r="A25" s="16" t="s">
        <v>525</v>
      </c>
      <c r="B25" s="404" t="s">
        <v>628</v>
      </c>
      <c r="C25" s="299"/>
    </row>
    <row r="26" spans="1:3" s="401" customFormat="1" ht="12" customHeight="1" thickBot="1">
      <c r="A26" s="20" t="s">
        <v>526</v>
      </c>
      <c r="B26" s="21" t="s">
        <v>629</v>
      </c>
      <c r="C26" s="301">
        <f>+C27+C30+C31+C32</f>
        <v>0</v>
      </c>
    </row>
    <row r="27" spans="1:3" s="401" customFormat="1" ht="12" customHeight="1">
      <c r="A27" s="15" t="s">
        <v>630</v>
      </c>
      <c r="B27" s="402" t="s">
        <v>636</v>
      </c>
      <c r="C27" s="397">
        <f>+C28+C29</f>
        <v>0</v>
      </c>
    </row>
    <row r="28" spans="1:3" s="401" customFormat="1" ht="12" customHeight="1">
      <c r="A28" s="14" t="s">
        <v>631</v>
      </c>
      <c r="B28" s="403" t="s">
        <v>637</v>
      </c>
      <c r="C28" s="297"/>
    </row>
    <row r="29" spans="1:3" s="401" customFormat="1" ht="12" customHeight="1">
      <c r="A29" s="14" t="s">
        <v>632</v>
      </c>
      <c r="B29" s="403" t="s">
        <v>638</v>
      </c>
      <c r="C29" s="297"/>
    </row>
    <row r="30" spans="1:3" s="401" customFormat="1" ht="12" customHeight="1">
      <c r="A30" s="14" t="s">
        <v>633</v>
      </c>
      <c r="B30" s="403" t="s">
        <v>639</v>
      </c>
      <c r="C30" s="297"/>
    </row>
    <row r="31" spans="1:3" s="401" customFormat="1" ht="12" customHeight="1">
      <c r="A31" s="14" t="s">
        <v>634</v>
      </c>
      <c r="B31" s="403" t="s">
        <v>640</v>
      </c>
      <c r="C31" s="297"/>
    </row>
    <row r="32" spans="1:3" s="401" customFormat="1" ht="12" customHeight="1" thickBot="1">
      <c r="A32" s="16" t="s">
        <v>635</v>
      </c>
      <c r="B32" s="404" t="s">
        <v>641</v>
      </c>
      <c r="C32" s="299"/>
    </row>
    <row r="33" spans="1:3" s="401" customFormat="1" ht="12" customHeight="1" thickBot="1">
      <c r="A33" s="20" t="s">
        <v>377</v>
      </c>
      <c r="B33" s="21" t="s">
        <v>642</v>
      </c>
      <c r="C33" s="295">
        <f>SUM(C34:C43)</f>
        <v>0</v>
      </c>
    </row>
    <row r="34" spans="1:3" s="401" customFormat="1" ht="12" customHeight="1">
      <c r="A34" s="15" t="s">
        <v>449</v>
      </c>
      <c r="B34" s="402" t="s">
        <v>645</v>
      </c>
      <c r="C34" s="298"/>
    </row>
    <row r="35" spans="1:3" s="401" customFormat="1" ht="12" customHeight="1">
      <c r="A35" s="14" t="s">
        <v>450</v>
      </c>
      <c r="B35" s="403" t="s">
        <v>646</v>
      </c>
      <c r="C35" s="297"/>
    </row>
    <row r="36" spans="1:3" s="401" customFormat="1" ht="12" customHeight="1">
      <c r="A36" s="14" t="s">
        <v>451</v>
      </c>
      <c r="B36" s="403" t="s">
        <v>647</v>
      </c>
      <c r="C36" s="297"/>
    </row>
    <row r="37" spans="1:3" s="401" customFormat="1" ht="12" customHeight="1">
      <c r="A37" s="14" t="s">
        <v>528</v>
      </c>
      <c r="B37" s="403" t="s">
        <v>648</v>
      </c>
      <c r="C37" s="297"/>
    </row>
    <row r="38" spans="1:3" s="401" customFormat="1" ht="12" customHeight="1">
      <c r="A38" s="14" t="s">
        <v>529</v>
      </c>
      <c r="B38" s="403" t="s">
        <v>649</v>
      </c>
      <c r="C38" s="297"/>
    </row>
    <row r="39" spans="1:3" s="401" customFormat="1" ht="12" customHeight="1">
      <c r="A39" s="14" t="s">
        <v>530</v>
      </c>
      <c r="B39" s="403" t="s">
        <v>650</v>
      </c>
      <c r="C39" s="297"/>
    </row>
    <row r="40" spans="1:3" s="401" customFormat="1" ht="12" customHeight="1">
      <c r="A40" s="14" t="s">
        <v>531</v>
      </c>
      <c r="B40" s="403" t="s">
        <v>651</v>
      </c>
      <c r="C40" s="297"/>
    </row>
    <row r="41" spans="1:3" s="401" customFormat="1" ht="12" customHeight="1">
      <c r="A41" s="14" t="s">
        <v>532</v>
      </c>
      <c r="B41" s="403" t="s">
        <v>652</v>
      </c>
      <c r="C41" s="297"/>
    </row>
    <row r="42" spans="1:3" s="401" customFormat="1" ht="12" customHeight="1">
      <c r="A42" s="14" t="s">
        <v>643</v>
      </c>
      <c r="B42" s="403" t="s">
        <v>653</v>
      </c>
      <c r="C42" s="300"/>
    </row>
    <row r="43" spans="1:3" s="401" customFormat="1" ht="12" customHeight="1" thickBot="1">
      <c r="A43" s="16" t="s">
        <v>644</v>
      </c>
      <c r="B43" s="404" t="s">
        <v>654</v>
      </c>
      <c r="C43" s="391"/>
    </row>
    <row r="44" spans="1:3" s="401" customFormat="1" ht="12" customHeight="1" thickBot="1">
      <c r="A44" s="20" t="s">
        <v>378</v>
      </c>
      <c r="B44" s="21" t="s">
        <v>655</v>
      </c>
      <c r="C44" s="295">
        <f>SUM(C45:C49)</f>
        <v>0</v>
      </c>
    </row>
    <row r="45" spans="1:3" s="401" customFormat="1" ht="12" customHeight="1">
      <c r="A45" s="15" t="s">
        <v>452</v>
      </c>
      <c r="B45" s="402" t="s">
        <v>659</v>
      </c>
      <c r="C45" s="446"/>
    </row>
    <row r="46" spans="1:3" s="401" customFormat="1" ht="12" customHeight="1">
      <c r="A46" s="14" t="s">
        <v>453</v>
      </c>
      <c r="B46" s="403" t="s">
        <v>660</v>
      </c>
      <c r="C46" s="300"/>
    </row>
    <row r="47" spans="1:3" s="401" customFormat="1" ht="12" customHeight="1">
      <c r="A47" s="14" t="s">
        <v>656</v>
      </c>
      <c r="B47" s="403" t="s">
        <v>661</v>
      </c>
      <c r="C47" s="300"/>
    </row>
    <row r="48" spans="1:3" s="401" customFormat="1" ht="12" customHeight="1">
      <c r="A48" s="14" t="s">
        <v>657</v>
      </c>
      <c r="B48" s="403" t="s">
        <v>662</v>
      </c>
      <c r="C48" s="300"/>
    </row>
    <row r="49" spans="1:3" s="401" customFormat="1" ht="12" customHeight="1" thickBot="1">
      <c r="A49" s="16" t="s">
        <v>658</v>
      </c>
      <c r="B49" s="404" t="s">
        <v>663</v>
      </c>
      <c r="C49" s="391"/>
    </row>
    <row r="50" spans="1:3" s="401" customFormat="1" ht="12" customHeight="1" thickBot="1">
      <c r="A50" s="20" t="s">
        <v>533</v>
      </c>
      <c r="B50" s="21" t="s">
        <v>664</v>
      </c>
      <c r="C50" s="295">
        <f>SUM(C51:C53)</f>
        <v>0</v>
      </c>
    </row>
    <row r="51" spans="1:3" s="401" customFormat="1" ht="12" customHeight="1">
      <c r="A51" s="15" t="s">
        <v>454</v>
      </c>
      <c r="B51" s="402" t="s">
        <v>665</v>
      </c>
      <c r="C51" s="298"/>
    </row>
    <row r="52" spans="1:3" s="401" customFormat="1" ht="12" customHeight="1">
      <c r="A52" s="14" t="s">
        <v>455</v>
      </c>
      <c r="B52" s="403" t="s">
        <v>151</v>
      </c>
      <c r="C52" s="297"/>
    </row>
    <row r="53" spans="1:3" s="401" customFormat="1" ht="12" customHeight="1">
      <c r="A53" s="14" t="s">
        <v>668</v>
      </c>
      <c r="B53" s="403" t="s">
        <v>666</v>
      </c>
      <c r="C53" s="297"/>
    </row>
    <row r="54" spans="1:3" s="401" customFormat="1" ht="12" customHeight="1" thickBot="1">
      <c r="A54" s="16" t="s">
        <v>669</v>
      </c>
      <c r="B54" s="404" t="s">
        <v>667</v>
      </c>
      <c r="C54" s="299"/>
    </row>
    <row r="55" spans="1:3" s="401" customFormat="1" ht="12" customHeight="1" thickBot="1">
      <c r="A55" s="20" t="s">
        <v>380</v>
      </c>
      <c r="B55" s="290" t="s">
        <v>670</v>
      </c>
      <c r="C55" s="295">
        <f>SUM(C56:C58)</f>
        <v>0</v>
      </c>
    </row>
    <row r="56" spans="1:3" s="401" customFormat="1" ht="12" customHeight="1">
      <c r="A56" s="15" t="s">
        <v>534</v>
      </c>
      <c r="B56" s="402" t="s">
        <v>672</v>
      </c>
      <c r="C56" s="300"/>
    </row>
    <row r="57" spans="1:3" s="401" customFormat="1" ht="12" customHeight="1">
      <c r="A57" s="14" t="s">
        <v>535</v>
      </c>
      <c r="B57" s="403" t="s">
        <v>152</v>
      </c>
      <c r="C57" s="300"/>
    </row>
    <row r="58" spans="1:3" s="401" customFormat="1" ht="12" customHeight="1">
      <c r="A58" s="14" t="s">
        <v>587</v>
      </c>
      <c r="B58" s="403" t="s">
        <v>673</v>
      </c>
      <c r="C58" s="300"/>
    </row>
    <row r="59" spans="1:3" s="401" customFormat="1" ht="12" customHeight="1" thickBot="1">
      <c r="A59" s="16" t="s">
        <v>671</v>
      </c>
      <c r="B59" s="404" t="s">
        <v>674</v>
      </c>
      <c r="C59" s="300"/>
    </row>
    <row r="60" spans="1:3" s="401" customFormat="1" ht="12" customHeight="1" thickBot="1">
      <c r="A60" s="20" t="s">
        <v>381</v>
      </c>
      <c r="B60" s="21" t="s">
        <v>675</v>
      </c>
      <c r="C60" s="301">
        <f>+C5+C12+C19+C26+C33+C44+C50+C55</f>
        <v>118592000</v>
      </c>
    </row>
    <row r="61" spans="1:3" s="401" customFormat="1" ht="12" customHeight="1" thickBot="1">
      <c r="A61" s="405" t="s">
        <v>676</v>
      </c>
      <c r="B61" s="290" t="s">
        <v>677</v>
      </c>
      <c r="C61" s="295">
        <f>SUM(C62:C64)</f>
        <v>0</v>
      </c>
    </row>
    <row r="62" spans="1:3" s="401" customFormat="1" ht="12" customHeight="1">
      <c r="A62" s="15" t="s">
        <v>12</v>
      </c>
      <c r="B62" s="402" t="s">
        <v>678</v>
      </c>
      <c r="C62" s="300"/>
    </row>
    <row r="63" spans="1:3" s="401" customFormat="1" ht="12" customHeight="1">
      <c r="A63" s="14" t="s">
        <v>21</v>
      </c>
      <c r="B63" s="403" t="s">
        <v>679</v>
      </c>
      <c r="C63" s="300"/>
    </row>
    <row r="64" spans="1:3" s="401" customFormat="1" ht="12" customHeight="1" thickBot="1">
      <c r="A64" s="16" t="s">
        <v>22</v>
      </c>
      <c r="B64" s="406" t="s">
        <v>680</v>
      </c>
      <c r="C64" s="300"/>
    </row>
    <row r="65" spans="1:3" s="401" customFormat="1" ht="12" customHeight="1" thickBot="1">
      <c r="A65" s="405" t="s">
        <v>681</v>
      </c>
      <c r="B65" s="290" t="s">
        <v>682</v>
      </c>
      <c r="C65" s="295">
        <f>SUM(C66:C69)</f>
        <v>0</v>
      </c>
    </row>
    <row r="66" spans="1:3" s="401" customFormat="1" ht="12" customHeight="1">
      <c r="A66" s="15" t="s">
        <v>502</v>
      </c>
      <c r="B66" s="402" t="s">
        <v>683</v>
      </c>
      <c r="C66" s="300"/>
    </row>
    <row r="67" spans="1:3" s="401" customFormat="1" ht="12" customHeight="1">
      <c r="A67" s="14" t="s">
        <v>503</v>
      </c>
      <c r="B67" s="403" t="s">
        <v>684</v>
      </c>
      <c r="C67" s="300"/>
    </row>
    <row r="68" spans="1:3" s="401" customFormat="1" ht="12" customHeight="1">
      <c r="A68" s="14" t="s">
        <v>13</v>
      </c>
      <c r="B68" s="403" t="s">
        <v>685</v>
      </c>
      <c r="C68" s="300"/>
    </row>
    <row r="69" spans="1:3" s="401" customFormat="1" ht="12" customHeight="1" thickBot="1">
      <c r="A69" s="16" t="s">
        <v>14</v>
      </c>
      <c r="B69" s="404" t="s">
        <v>686</v>
      </c>
      <c r="C69" s="300"/>
    </row>
    <row r="70" spans="1:3" s="401" customFormat="1" ht="12" customHeight="1" thickBot="1">
      <c r="A70" s="405" t="s">
        <v>687</v>
      </c>
      <c r="B70" s="290" t="s">
        <v>688</v>
      </c>
      <c r="C70" s="295">
        <f>SUM(C71:C72)</f>
        <v>0</v>
      </c>
    </row>
    <row r="71" spans="1:3" s="401" customFormat="1" ht="12" customHeight="1">
      <c r="A71" s="15" t="s">
        <v>15</v>
      </c>
      <c r="B71" s="402" t="s">
        <v>689</v>
      </c>
      <c r="C71" s="300"/>
    </row>
    <row r="72" spans="1:3" s="401" customFormat="1" ht="12" customHeight="1" thickBot="1">
      <c r="A72" s="16" t="s">
        <v>16</v>
      </c>
      <c r="B72" s="404" t="s">
        <v>690</v>
      </c>
      <c r="C72" s="300"/>
    </row>
    <row r="73" spans="1:3" s="401" customFormat="1" ht="12" customHeight="1" thickBot="1">
      <c r="A73" s="405" t="s">
        <v>691</v>
      </c>
      <c r="B73" s="290" t="s">
        <v>692</v>
      </c>
      <c r="C73" s="295">
        <f>SUM(C74:C76)</f>
        <v>0</v>
      </c>
    </row>
    <row r="74" spans="1:3" s="401" customFormat="1" ht="12" customHeight="1">
      <c r="A74" s="15" t="s">
        <v>17</v>
      </c>
      <c r="B74" s="402" t="s">
        <v>693</v>
      </c>
      <c r="C74" s="300"/>
    </row>
    <row r="75" spans="1:3" s="401" customFormat="1" ht="12" customHeight="1">
      <c r="A75" s="14" t="s">
        <v>18</v>
      </c>
      <c r="B75" s="403" t="s">
        <v>694</v>
      </c>
      <c r="C75" s="300"/>
    </row>
    <row r="76" spans="1:3" s="401" customFormat="1" ht="12" customHeight="1" thickBot="1">
      <c r="A76" s="16" t="s">
        <v>19</v>
      </c>
      <c r="B76" s="404" t="s">
        <v>695</v>
      </c>
      <c r="C76" s="300"/>
    </row>
    <row r="77" spans="1:3" s="401" customFormat="1" ht="12" customHeight="1" thickBot="1">
      <c r="A77" s="405" t="s">
        <v>696</v>
      </c>
      <c r="B77" s="290" t="s">
        <v>20</v>
      </c>
      <c r="C77" s="295">
        <f>SUM(C78:C81)</f>
        <v>0</v>
      </c>
    </row>
    <row r="78" spans="1:3" s="401" customFormat="1" ht="12" customHeight="1">
      <c r="A78" s="407" t="s">
        <v>697</v>
      </c>
      <c r="B78" s="402" t="s">
        <v>0</v>
      </c>
      <c r="C78" s="300"/>
    </row>
    <row r="79" spans="1:3" s="401" customFormat="1" ht="12" customHeight="1">
      <c r="A79" s="408" t="s">
        <v>1</v>
      </c>
      <c r="B79" s="403" t="s">
        <v>2</v>
      </c>
      <c r="C79" s="300"/>
    </row>
    <row r="80" spans="1:3" s="401" customFormat="1" ht="12" customHeight="1">
      <c r="A80" s="408" t="s">
        <v>3</v>
      </c>
      <c r="B80" s="403" t="s">
        <v>4</v>
      </c>
      <c r="C80" s="300"/>
    </row>
    <row r="81" spans="1:3" s="401" customFormat="1" ht="12" customHeight="1" thickBot="1">
      <c r="A81" s="409" t="s">
        <v>5</v>
      </c>
      <c r="B81" s="404" t="s">
        <v>6</v>
      </c>
      <c r="C81" s="300"/>
    </row>
    <row r="82" spans="1:3" s="401" customFormat="1" ht="13.5" customHeight="1" thickBot="1">
      <c r="A82" s="405" t="s">
        <v>7</v>
      </c>
      <c r="B82" s="290" t="s">
        <v>8</v>
      </c>
      <c r="C82" s="447"/>
    </row>
    <row r="83" spans="1:3" s="401" customFormat="1" ht="15.75" customHeight="1" thickBot="1">
      <c r="A83" s="405" t="s">
        <v>9</v>
      </c>
      <c r="B83" s="410" t="s">
        <v>10</v>
      </c>
      <c r="C83" s="301">
        <f>+C61+C65+C70+C73+C77+C82</f>
        <v>0</v>
      </c>
    </row>
    <row r="84" spans="1:3" s="401" customFormat="1" ht="16.5" customHeight="1" thickBot="1">
      <c r="A84" s="411" t="s">
        <v>23</v>
      </c>
      <c r="B84" s="412" t="s">
        <v>11</v>
      </c>
      <c r="C84" s="301">
        <f>+C60+C83</f>
        <v>118592000</v>
      </c>
    </row>
    <row r="85" spans="1:3" s="401" customFormat="1" ht="83.25" customHeight="1">
      <c r="A85" s="5"/>
      <c r="B85" s="6"/>
      <c r="C85" s="302"/>
    </row>
    <row r="86" spans="1:3" ht="16.5" customHeight="1">
      <c r="A86" s="930" t="s">
        <v>401</v>
      </c>
      <c r="B86" s="930"/>
      <c r="C86" s="930"/>
    </row>
    <row r="87" spans="1:3" s="413" customFormat="1" ht="16.5" customHeight="1" thickBot="1">
      <c r="A87" s="931" t="s">
        <v>506</v>
      </c>
      <c r="B87" s="931"/>
      <c r="C87" s="136" t="s">
        <v>586</v>
      </c>
    </row>
    <row r="88" spans="1:3" ht="37.5" customHeight="1" thickBot="1">
      <c r="A88" s="23" t="s">
        <v>426</v>
      </c>
      <c r="B88" s="24" t="s">
        <v>402</v>
      </c>
      <c r="C88" s="38" t="s">
        <v>699</v>
      </c>
    </row>
    <row r="89" spans="1:3" s="400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373</v>
      </c>
      <c r="B90" s="30" t="s">
        <v>26</v>
      </c>
      <c r="C90" s="294">
        <f>SUM(C91:C95)</f>
        <v>118592000</v>
      </c>
    </row>
    <row r="91" spans="1:3" ht="12" customHeight="1">
      <c r="A91" s="17" t="s">
        <v>456</v>
      </c>
      <c r="B91" s="10" t="s">
        <v>403</v>
      </c>
      <c r="C91" s="296">
        <v>83944636</v>
      </c>
    </row>
    <row r="92" spans="1:3" ht="12" customHeight="1">
      <c r="A92" s="14" t="s">
        <v>457</v>
      </c>
      <c r="B92" s="8" t="s">
        <v>536</v>
      </c>
      <c r="C92" s="297">
        <v>14262805</v>
      </c>
    </row>
    <row r="93" spans="1:3" ht="12" customHeight="1">
      <c r="A93" s="14" t="s">
        <v>458</v>
      </c>
      <c r="B93" s="8" t="s">
        <v>493</v>
      </c>
      <c r="C93" s="299">
        <v>20384559</v>
      </c>
    </row>
    <row r="94" spans="1:3" ht="12" customHeight="1">
      <c r="A94" s="14" t="s">
        <v>459</v>
      </c>
      <c r="B94" s="11" t="s">
        <v>537</v>
      </c>
      <c r="C94" s="297"/>
    </row>
    <row r="95" spans="1:3" ht="12" customHeight="1">
      <c r="A95" s="14" t="s">
        <v>470</v>
      </c>
      <c r="B95" s="19" t="s">
        <v>538</v>
      </c>
      <c r="C95" s="299"/>
    </row>
    <row r="96" spans="1:3" ht="12" customHeight="1">
      <c r="A96" s="14" t="s">
        <v>460</v>
      </c>
      <c r="B96" s="8" t="s">
        <v>27</v>
      </c>
      <c r="C96" s="299"/>
    </row>
    <row r="97" spans="1:3" ht="12" customHeight="1">
      <c r="A97" s="14" t="s">
        <v>461</v>
      </c>
      <c r="B97" s="138" t="s">
        <v>28</v>
      </c>
      <c r="C97" s="299"/>
    </row>
    <row r="98" spans="1:3" ht="12" customHeight="1">
      <c r="A98" s="14" t="s">
        <v>471</v>
      </c>
      <c r="B98" s="139" t="s">
        <v>29</v>
      </c>
      <c r="C98" s="299"/>
    </row>
    <row r="99" spans="1:3" ht="12" customHeight="1">
      <c r="A99" s="14" t="s">
        <v>472</v>
      </c>
      <c r="B99" s="139" t="s">
        <v>30</v>
      </c>
      <c r="C99" s="299"/>
    </row>
    <row r="100" spans="1:3" ht="12" customHeight="1">
      <c r="A100" s="14" t="s">
        <v>473</v>
      </c>
      <c r="B100" s="138" t="s">
        <v>31</v>
      </c>
      <c r="C100" s="299"/>
    </row>
    <row r="101" spans="1:3" ht="12" customHeight="1">
      <c r="A101" s="14" t="s">
        <v>474</v>
      </c>
      <c r="B101" s="138" t="s">
        <v>32</v>
      </c>
      <c r="C101" s="299"/>
    </row>
    <row r="102" spans="1:3" ht="12" customHeight="1">
      <c r="A102" s="14" t="s">
        <v>476</v>
      </c>
      <c r="B102" s="139" t="s">
        <v>33</v>
      </c>
      <c r="C102" s="299"/>
    </row>
    <row r="103" spans="1:3" ht="12" customHeight="1">
      <c r="A103" s="13" t="s">
        <v>539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/>
    </row>
    <row r="106" spans="1:3" ht="12" customHeight="1" thickBot="1">
      <c r="A106" s="20" t="s">
        <v>374</v>
      </c>
      <c r="B106" s="29" t="s">
        <v>37</v>
      </c>
      <c r="C106" s="295">
        <f>+C107+C109+C111</f>
        <v>0</v>
      </c>
    </row>
    <row r="107" spans="1:3" ht="12" customHeight="1">
      <c r="A107" s="15" t="s">
        <v>462</v>
      </c>
      <c r="B107" s="8" t="s">
        <v>585</v>
      </c>
      <c r="C107" s="298"/>
    </row>
    <row r="108" spans="1:3" ht="12" customHeight="1">
      <c r="A108" s="15" t="s">
        <v>463</v>
      </c>
      <c r="B108" s="12" t="s">
        <v>41</v>
      </c>
      <c r="C108" s="298"/>
    </row>
    <row r="109" spans="1:3" ht="12" customHeight="1">
      <c r="A109" s="15" t="s">
        <v>464</v>
      </c>
      <c r="B109" s="12" t="s">
        <v>540</v>
      </c>
      <c r="C109" s="297"/>
    </row>
    <row r="110" spans="1:3" ht="12" customHeight="1">
      <c r="A110" s="15" t="s">
        <v>465</v>
      </c>
      <c r="B110" s="12" t="s">
        <v>42</v>
      </c>
      <c r="C110" s="268"/>
    </row>
    <row r="111" spans="1:3" ht="12" customHeight="1">
      <c r="A111" s="15" t="s">
        <v>466</v>
      </c>
      <c r="B111" s="292" t="s">
        <v>588</v>
      </c>
      <c r="C111" s="268"/>
    </row>
    <row r="112" spans="1:3" ht="12" customHeight="1">
      <c r="A112" s="15" t="s">
        <v>475</v>
      </c>
      <c r="B112" s="291" t="s">
        <v>153</v>
      </c>
      <c r="C112" s="268"/>
    </row>
    <row r="113" spans="1:3" ht="12" customHeight="1">
      <c r="A113" s="15" t="s">
        <v>477</v>
      </c>
      <c r="B113" s="398" t="s">
        <v>47</v>
      </c>
      <c r="C113" s="268"/>
    </row>
    <row r="114" spans="1:3" ht="15.75">
      <c r="A114" s="15" t="s">
        <v>541</v>
      </c>
      <c r="B114" s="139" t="s">
        <v>30</v>
      </c>
      <c r="C114" s="268"/>
    </row>
    <row r="115" spans="1:3" ht="12" customHeight="1">
      <c r="A115" s="15" t="s">
        <v>542</v>
      </c>
      <c r="B115" s="139" t="s">
        <v>46</v>
      </c>
      <c r="C115" s="268"/>
    </row>
    <row r="116" spans="1:3" ht="12" customHeight="1">
      <c r="A116" s="15" t="s">
        <v>543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375</v>
      </c>
      <c r="B120" s="121" t="s">
        <v>48</v>
      </c>
      <c r="C120" s="295">
        <f>+C121+C122</f>
        <v>0</v>
      </c>
    </row>
    <row r="121" spans="1:3" ht="12" customHeight="1">
      <c r="A121" s="15" t="s">
        <v>445</v>
      </c>
      <c r="B121" s="9" t="s">
        <v>414</v>
      </c>
      <c r="C121" s="298"/>
    </row>
    <row r="122" spans="1:3" ht="12" customHeight="1" thickBot="1">
      <c r="A122" s="16" t="s">
        <v>446</v>
      </c>
      <c r="B122" s="12" t="s">
        <v>415</v>
      </c>
      <c r="C122" s="299"/>
    </row>
    <row r="123" spans="1:3" ht="12" customHeight="1" thickBot="1">
      <c r="A123" s="20" t="s">
        <v>376</v>
      </c>
      <c r="B123" s="121" t="s">
        <v>49</v>
      </c>
      <c r="C123" s="295">
        <f>+C90+C106+C120</f>
        <v>118592000</v>
      </c>
    </row>
    <row r="124" spans="1:3" ht="12" customHeight="1" thickBot="1">
      <c r="A124" s="20" t="s">
        <v>377</v>
      </c>
      <c r="B124" s="121" t="s">
        <v>50</v>
      </c>
      <c r="C124" s="295">
        <f>+C125+C126+C127</f>
        <v>0</v>
      </c>
    </row>
    <row r="125" spans="1:3" ht="12" customHeight="1">
      <c r="A125" s="15" t="s">
        <v>449</v>
      </c>
      <c r="B125" s="9" t="s">
        <v>51</v>
      </c>
      <c r="C125" s="268"/>
    </row>
    <row r="126" spans="1:3" ht="12" customHeight="1">
      <c r="A126" s="15" t="s">
        <v>450</v>
      </c>
      <c r="B126" s="9" t="s">
        <v>52</v>
      </c>
      <c r="C126" s="268"/>
    </row>
    <row r="127" spans="1:3" ht="12" customHeight="1" thickBot="1">
      <c r="A127" s="13" t="s">
        <v>451</v>
      </c>
      <c r="B127" s="7" t="s">
        <v>53</v>
      </c>
      <c r="C127" s="268"/>
    </row>
    <row r="128" spans="1:3" ht="12" customHeight="1" thickBot="1">
      <c r="A128" s="20" t="s">
        <v>378</v>
      </c>
      <c r="B128" s="121" t="s">
        <v>112</v>
      </c>
      <c r="C128" s="295">
        <f>+C129+C130+C131+C132</f>
        <v>0</v>
      </c>
    </row>
    <row r="129" spans="1:3" ht="12" customHeight="1">
      <c r="A129" s="15" t="s">
        <v>452</v>
      </c>
      <c r="B129" s="9" t="s">
        <v>54</v>
      </c>
      <c r="C129" s="268"/>
    </row>
    <row r="130" spans="1:3" ht="12" customHeight="1">
      <c r="A130" s="15" t="s">
        <v>453</v>
      </c>
      <c r="B130" s="9" t="s">
        <v>55</v>
      </c>
      <c r="C130" s="268"/>
    </row>
    <row r="131" spans="1:3" ht="12" customHeight="1">
      <c r="A131" s="15" t="s">
        <v>656</v>
      </c>
      <c r="B131" s="9" t="s">
        <v>56</v>
      </c>
      <c r="C131" s="268"/>
    </row>
    <row r="132" spans="1:3" ht="12" customHeight="1" thickBot="1">
      <c r="A132" s="13" t="s">
        <v>657</v>
      </c>
      <c r="B132" s="7" t="s">
        <v>57</v>
      </c>
      <c r="C132" s="268"/>
    </row>
    <row r="133" spans="1:3" ht="12" customHeight="1" thickBot="1">
      <c r="A133" s="20" t="s">
        <v>379</v>
      </c>
      <c r="B133" s="121" t="s">
        <v>58</v>
      </c>
      <c r="C133" s="301">
        <f>+C134+C135+C136+C137</f>
        <v>0</v>
      </c>
    </row>
    <row r="134" spans="1:3" ht="12" customHeight="1">
      <c r="A134" s="15" t="s">
        <v>454</v>
      </c>
      <c r="B134" s="9" t="s">
        <v>59</v>
      </c>
      <c r="C134" s="268"/>
    </row>
    <row r="135" spans="1:3" ht="12" customHeight="1">
      <c r="A135" s="15" t="s">
        <v>455</v>
      </c>
      <c r="B135" s="9" t="s">
        <v>69</v>
      </c>
      <c r="C135" s="268"/>
    </row>
    <row r="136" spans="1:3" ht="12" customHeight="1">
      <c r="A136" s="15" t="s">
        <v>668</v>
      </c>
      <c r="B136" s="9" t="s">
        <v>60</v>
      </c>
      <c r="C136" s="268"/>
    </row>
    <row r="137" spans="1:3" ht="12" customHeight="1" thickBot="1">
      <c r="A137" s="13" t="s">
        <v>669</v>
      </c>
      <c r="B137" s="7" t="s">
        <v>61</v>
      </c>
      <c r="C137" s="268"/>
    </row>
    <row r="138" spans="1:3" ht="12" customHeight="1" thickBot="1">
      <c r="A138" s="20" t="s">
        <v>380</v>
      </c>
      <c r="B138" s="121" t="s">
        <v>62</v>
      </c>
      <c r="C138" s="304">
        <f>+C139+C140+C141+C142</f>
        <v>0</v>
      </c>
    </row>
    <row r="139" spans="1:3" ht="12" customHeight="1">
      <c r="A139" s="15" t="s">
        <v>534</v>
      </c>
      <c r="B139" s="9" t="s">
        <v>63</v>
      </c>
      <c r="C139" s="268"/>
    </row>
    <row r="140" spans="1:3" ht="12" customHeight="1">
      <c r="A140" s="15" t="s">
        <v>535</v>
      </c>
      <c r="B140" s="9" t="s">
        <v>64</v>
      </c>
      <c r="C140" s="268"/>
    </row>
    <row r="141" spans="1:3" ht="12" customHeight="1">
      <c r="A141" s="15" t="s">
        <v>587</v>
      </c>
      <c r="B141" s="9" t="s">
        <v>65</v>
      </c>
      <c r="C141" s="268"/>
    </row>
    <row r="142" spans="1:3" ht="12" customHeight="1" thickBot="1">
      <c r="A142" s="15" t="s">
        <v>671</v>
      </c>
      <c r="B142" s="9" t="s">
        <v>66</v>
      </c>
      <c r="C142" s="268"/>
    </row>
    <row r="143" spans="1:9" ht="15" customHeight="1" thickBot="1">
      <c r="A143" s="20" t="s">
        <v>381</v>
      </c>
      <c r="B143" s="121" t="s">
        <v>67</v>
      </c>
      <c r="C143" s="414">
        <f>+C124+C128+C133+C138</f>
        <v>0</v>
      </c>
      <c r="F143" s="415"/>
      <c r="G143" s="416"/>
      <c r="H143" s="416"/>
      <c r="I143" s="416"/>
    </row>
    <row r="144" spans="1:3" s="401" customFormat="1" ht="12.75" customHeight="1" thickBot="1">
      <c r="A144" s="293" t="s">
        <v>382</v>
      </c>
      <c r="B144" s="375" t="s">
        <v>68</v>
      </c>
      <c r="C144" s="414">
        <f>+C123+C143</f>
        <v>118592000</v>
      </c>
    </row>
    <row r="145" ht="7.5" customHeight="1"/>
    <row r="146" spans="1:3" ht="15.75">
      <c r="A146" s="932" t="s">
        <v>70</v>
      </c>
      <c r="B146" s="932"/>
      <c r="C146" s="932"/>
    </row>
    <row r="147" spans="1:3" ht="15" customHeight="1" thickBot="1">
      <c r="A147" s="929" t="s">
        <v>507</v>
      </c>
      <c r="B147" s="929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7"/>
    </row>
    <row r="149" spans="1:3" ht="27.75" customHeight="1" thickBot="1">
      <c r="A149" s="20" t="s">
        <v>374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2020. ÉVI KÖLTSÉGVETÉS
ÁLLAMI (ÁLLAMIGAZGATÁSI) FELADATOK MÉRLEGE
&amp;R&amp;"Times New Roman CE,Félkövér dőlt"&amp;11 1.4. melléklet az  2/2020.(I.28.)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BreakPreview" zoomScaleNormal="115" zoomScaleSheetLayoutView="100" workbookViewId="0" topLeftCell="A1">
      <selection activeCell="E13" sqref="E13"/>
    </sheetView>
  </sheetViews>
  <sheetFormatPr defaultColWidth="9.00390625" defaultRowHeight="12.75"/>
  <cols>
    <col min="1" max="1" width="6.875" style="55" customWidth="1"/>
    <col min="2" max="2" width="55.125" style="192" customWidth="1"/>
    <col min="3" max="5" width="16.375" style="55" customWidth="1"/>
    <col min="6" max="6" width="55.125" style="55" customWidth="1"/>
    <col min="7" max="9" width="16.375" style="55" customWidth="1"/>
    <col min="10" max="10" width="4.875" style="55" customWidth="1"/>
    <col min="11" max="16384" width="9.375" style="55" customWidth="1"/>
  </cols>
  <sheetData>
    <row r="1" spans="1:10" ht="39.75" customHeight="1">
      <c r="A1" s="934" t="s">
        <v>511</v>
      </c>
      <c r="B1" s="935"/>
      <c r="C1" s="935"/>
      <c r="D1" s="935"/>
      <c r="E1" s="935"/>
      <c r="F1" s="935"/>
      <c r="G1" s="935"/>
      <c r="H1" s="878"/>
      <c r="I1" s="878"/>
      <c r="J1" s="933" t="s">
        <v>758</v>
      </c>
    </row>
    <row r="2" spans="6:10" ht="13.5">
      <c r="F2" s="317"/>
      <c r="G2" s="318"/>
      <c r="H2" s="318"/>
      <c r="I2" s="318"/>
      <c r="J2" s="933"/>
    </row>
    <row r="3" spans="1:10" ht="18" customHeight="1" thickBot="1">
      <c r="A3" s="877"/>
      <c r="B3" s="873"/>
      <c r="C3" s="873"/>
      <c r="D3" s="873"/>
      <c r="E3" s="873"/>
      <c r="F3" s="874"/>
      <c r="G3" s="875"/>
      <c r="H3" s="875"/>
      <c r="I3" s="875"/>
      <c r="J3" s="933"/>
    </row>
    <row r="4" spans="1:10" s="322" customFormat="1" ht="35.25" customHeight="1" thickBot="1">
      <c r="A4" s="876" t="s">
        <v>426</v>
      </c>
      <c r="B4" s="193" t="s">
        <v>410</v>
      </c>
      <c r="C4" s="553" t="s">
        <v>699</v>
      </c>
      <c r="D4" s="887" t="s">
        <v>773</v>
      </c>
      <c r="E4" s="887" t="s">
        <v>781</v>
      </c>
      <c r="F4" s="319" t="s">
        <v>412</v>
      </c>
      <c r="G4" s="51" t="s">
        <v>699</v>
      </c>
      <c r="H4" s="51" t="s">
        <v>774</v>
      </c>
      <c r="I4" s="51" t="s">
        <v>782</v>
      </c>
      <c r="J4" s="933"/>
    </row>
    <row r="5" spans="1:10" s="327" customFormat="1" ht="12" customHeight="1" thickBot="1">
      <c r="A5" s="323" t="s">
        <v>373</v>
      </c>
      <c r="B5" s="324" t="s">
        <v>374</v>
      </c>
      <c r="C5" s="879" t="s">
        <v>375</v>
      </c>
      <c r="D5" s="323" t="s">
        <v>376</v>
      </c>
      <c r="E5" s="323" t="s">
        <v>377</v>
      </c>
      <c r="F5" s="193" t="s">
        <v>378</v>
      </c>
      <c r="G5" s="326" t="s">
        <v>379</v>
      </c>
      <c r="H5" s="326" t="s">
        <v>380</v>
      </c>
      <c r="I5" s="326" t="s">
        <v>381</v>
      </c>
      <c r="J5" s="933"/>
    </row>
    <row r="6" spans="1:10" ht="12.75" customHeight="1">
      <c r="A6" s="328" t="s">
        <v>373</v>
      </c>
      <c r="B6" s="329" t="s">
        <v>73</v>
      </c>
      <c r="C6" s="880">
        <f>'1.1.melléklet'!C5</f>
        <v>458627264</v>
      </c>
      <c r="D6" s="888">
        <v>465436156</v>
      </c>
      <c r="E6" s="888">
        <v>493407717</v>
      </c>
      <c r="F6" s="329" t="s">
        <v>419</v>
      </c>
      <c r="G6" s="311">
        <f>'1.1.melléklet'!C92</f>
        <v>256566592</v>
      </c>
      <c r="H6" s="311">
        <v>259451124</v>
      </c>
      <c r="I6" s="311">
        <v>275882771</v>
      </c>
      <c r="J6" s="933"/>
    </row>
    <row r="7" spans="1:10" ht="12.75" customHeight="1">
      <c r="A7" s="330" t="s">
        <v>374</v>
      </c>
      <c r="B7" s="331" t="s">
        <v>74</v>
      </c>
      <c r="C7" s="308">
        <f>'1.1.melléklet'!C12</f>
        <v>17667829</v>
      </c>
      <c r="D7" s="889">
        <v>21741594</v>
      </c>
      <c r="E7" s="889">
        <v>24428335</v>
      </c>
      <c r="F7" s="331" t="s">
        <v>536</v>
      </c>
      <c r="G7" s="312">
        <f>'1.1.melléklet'!C93</f>
        <v>45619962</v>
      </c>
      <c r="H7" s="312">
        <f>'1.1.melléklet'!D93</f>
        <v>47250756</v>
      </c>
      <c r="I7" s="312">
        <v>49768635</v>
      </c>
      <c r="J7" s="933"/>
    </row>
    <row r="8" spans="1:10" ht="12.75" customHeight="1">
      <c r="A8" s="330" t="s">
        <v>375</v>
      </c>
      <c r="B8" s="331" t="s">
        <v>114</v>
      </c>
      <c r="C8" s="308">
        <f>'1.1.melléklet'!C18</f>
        <v>0</v>
      </c>
      <c r="D8" s="889"/>
      <c r="E8" s="889"/>
      <c r="F8" s="331" t="s">
        <v>590</v>
      </c>
      <c r="G8" s="312">
        <f>'1.1.melléklet'!C94</f>
        <v>271460226</v>
      </c>
      <c r="H8" s="312">
        <f>'1.1.melléklet'!D94</f>
        <v>271754155</v>
      </c>
      <c r="I8" s="312">
        <v>267754155</v>
      </c>
      <c r="J8" s="933"/>
    </row>
    <row r="9" spans="1:10" ht="12.75" customHeight="1">
      <c r="A9" s="330" t="s">
        <v>376</v>
      </c>
      <c r="B9" s="331" t="s">
        <v>527</v>
      </c>
      <c r="C9" s="308">
        <f>'1.1.melléklet'!C26</f>
        <v>184000000</v>
      </c>
      <c r="D9" s="889">
        <v>158000000</v>
      </c>
      <c r="E9" s="889">
        <v>158000000</v>
      </c>
      <c r="F9" s="331" t="s">
        <v>537</v>
      </c>
      <c r="G9" s="312">
        <f>'1.1.melléklet'!C95</f>
        <v>3500000</v>
      </c>
      <c r="H9" s="312">
        <f>'1.1.melléklet'!D95</f>
        <v>3500000</v>
      </c>
      <c r="I9" s="312">
        <v>3500000</v>
      </c>
      <c r="J9" s="933"/>
    </row>
    <row r="10" spans="1:10" ht="12.75" customHeight="1">
      <c r="A10" s="330" t="s">
        <v>377</v>
      </c>
      <c r="B10" s="332" t="s">
        <v>75</v>
      </c>
      <c r="C10" s="308"/>
      <c r="D10" s="889">
        <v>150000</v>
      </c>
      <c r="E10" s="889">
        <v>150000</v>
      </c>
      <c r="F10" s="331" t="s">
        <v>538</v>
      </c>
      <c r="G10" s="312">
        <f>'1.1.melléklet'!C96</f>
        <v>160074768</v>
      </c>
      <c r="H10" s="312">
        <f>'1.1.melléklet'!D96</f>
        <v>162769623</v>
      </c>
      <c r="I10" s="312">
        <v>167309568</v>
      </c>
      <c r="J10" s="933"/>
    </row>
    <row r="11" spans="1:10" ht="12.75" customHeight="1">
      <c r="A11" s="330" t="s">
        <v>378</v>
      </c>
      <c r="B11" s="331" t="s">
        <v>76</v>
      </c>
      <c r="C11" s="308">
        <f>'1.1.melléklet'!C52</f>
        <v>0</v>
      </c>
      <c r="D11" s="889"/>
      <c r="E11" s="889"/>
      <c r="F11" s="331" t="s">
        <v>404</v>
      </c>
      <c r="G11" s="312">
        <v>100000000</v>
      </c>
      <c r="H11" s="312">
        <v>7861222</v>
      </c>
      <c r="I11" s="312">
        <v>23935532</v>
      </c>
      <c r="J11" s="933"/>
    </row>
    <row r="12" spans="1:10" ht="12.75" customHeight="1">
      <c r="A12" s="330" t="s">
        <v>379</v>
      </c>
      <c r="B12" s="331" t="s">
        <v>654</v>
      </c>
      <c r="C12" s="308">
        <f>'1.1.melléklet'!C34</f>
        <v>106880200</v>
      </c>
      <c r="D12" s="889">
        <v>107259130</v>
      </c>
      <c r="E12" s="889">
        <v>123259130</v>
      </c>
      <c r="F12" s="331"/>
      <c r="G12" s="312"/>
      <c r="H12" s="312"/>
      <c r="I12" s="312"/>
      <c r="J12" s="933"/>
    </row>
    <row r="13" spans="1:10" ht="12.75" customHeight="1">
      <c r="A13" s="330" t="s">
        <v>380</v>
      </c>
      <c r="B13" s="45"/>
      <c r="C13" s="308"/>
      <c r="D13" s="889"/>
      <c r="E13" s="889"/>
      <c r="F13" s="45"/>
      <c r="G13" s="312"/>
      <c r="H13" s="312"/>
      <c r="I13" s="312"/>
      <c r="J13" s="933"/>
    </row>
    <row r="14" spans="1:10" ht="12.75" customHeight="1">
      <c r="A14" s="330" t="s">
        <v>381</v>
      </c>
      <c r="B14" s="418"/>
      <c r="C14" s="308"/>
      <c r="D14" s="889"/>
      <c r="E14" s="889"/>
      <c r="F14" s="45"/>
      <c r="G14" s="312"/>
      <c r="H14" s="312"/>
      <c r="I14" s="312"/>
      <c r="J14" s="933"/>
    </row>
    <row r="15" spans="1:10" ht="12.75" customHeight="1">
      <c r="A15" s="330" t="s">
        <v>382</v>
      </c>
      <c r="B15" s="45"/>
      <c r="C15" s="308"/>
      <c r="D15" s="889"/>
      <c r="E15" s="889"/>
      <c r="F15" s="45"/>
      <c r="G15" s="312"/>
      <c r="H15" s="312"/>
      <c r="I15" s="312"/>
      <c r="J15" s="933"/>
    </row>
    <row r="16" spans="1:10" ht="12.75" customHeight="1">
      <c r="A16" s="330" t="s">
        <v>383</v>
      </c>
      <c r="B16" s="45"/>
      <c r="C16" s="308"/>
      <c r="D16" s="889"/>
      <c r="E16" s="889"/>
      <c r="F16" s="45"/>
      <c r="G16" s="312"/>
      <c r="H16" s="312"/>
      <c r="I16" s="312"/>
      <c r="J16" s="933"/>
    </row>
    <row r="17" spans="1:10" ht="12.75" customHeight="1" thickBot="1">
      <c r="A17" s="330" t="s">
        <v>384</v>
      </c>
      <c r="B17" s="56"/>
      <c r="C17" s="881"/>
      <c r="D17" s="890"/>
      <c r="E17" s="890"/>
      <c r="F17" s="45"/>
      <c r="G17" s="313"/>
      <c r="H17" s="313"/>
      <c r="I17" s="313"/>
      <c r="J17" s="933"/>
    </row>
    <row r="18" spans="1:10" ht="15.75" customHeight="1" thickBot="1">
      <c r="A18" s="333" t="s">
        <v>385</v>
      </c>
      <c r="B18" s="123" t="s">
        <v>115</v>
      </c>
      <c r="C18" s="882">
        <f>+C6+C7+C9+C10+C12+C13+C14+C15+C16+C17</f>
        <v>767175293</v>
      </c>
      <c r="D18" s="613">
        <f>+D6+D7+D9+D10+D12+D13+D14+D15+D16+D17</f>
        <v>752586880</v>
      </c>
      <c r="E18" s="613">
        <f>+E6+E7+E9+E10+E12+E13+E14+E15+E16+E17</f>
        <v>799245182</v>
      </c>
      <c r="F18" s="123" t="s">
        <v>84</v>
      </c>
      <c r="G18" s="314">
        <f>SUM(G6:G17)</f>
        <v>837221548</v>
      </c>
      <c r="H18" s="314">
        <f>SUM(H6:H17)</f>
        <v>752586880</v>
      </c>
      <c r="I18" s="314">
        <f>SUM(I6:I17)</f>
        <v>788150661</v>
      </c>
      <c r="J18" s="933"/>
    </row>
    <row r="19" spans="1:10" ht="12.75" customHeight="1">
      <c r="A19" s="334" t="s">
        <v>386</v>
      </c>
      <c r="B19" s="335" t="s">
        <v>79</v>
      </c>
      <c r="C19" s="883">
        <f>+C20+C21+C22+C23</f>
        <v>87635931</v>
      </c>
      <c r="D19" s="891">
        <f>+D20+D21+D22+D23</f>
        <v>22861900</v>
      </c>
      <c r="E19" s="891">
        <f>+E20+E21+E22+E23</f>
        <v>11767379</v>
      </c>
      <c r="F19" s="336" t="s">
        <v>544</v>
      </c>
      <c r="G19" s="315"/>
      <c r="H19" s="315"/>
      <c r="I19" s="315"/>
      <c r="J19" s="933"/>
    </row>
    <row r="20" spans="1:10" ht="12.75" customHeight="1">
      <c r="A20" s="337" t="s">
        <v>387</v>
      </c>
      <c r="B20" s="336" t="s">
        <v>583</v>
      </c>
      <c r="C20" s="884">
        <v>87635931</v>
      </c>
      <c r="D20" s="892">
        <v>22861900</v>
      </c>
      <c r="E20" s="892">
        <v>11767379</v>
      </c>
      <c r="F20" s="336" t="s">
        <v>83</v>
      </c>
      <c r="G20" s="78"/>
      <c r="H20" s="78"/>
      <c r="I20" s="78"/>
      <c r="J20" s="933"/>
    </row>
    <row r="21" spans="1:10" ht="12.75" customHeight="1">
      <c r="A21" s="337" t="s">
        <v>388</v>
      </c>
      <c r="B21" s="336" t="s">
        <v>584</v>
      </c>
      <c r="C21" s="884"/>
      <c r="D21" s="892"/>
      <c r="E21" s="892"/>
      <c r="F21" s="336" t="s">
        <v>509</v>
      </c>
      <c r="G21" s="78"/>
      <c r="H21" s="78"/>
      <c r="I21" s="78"/>
      <c r="J21" s="933"/>
    </row>
    <row r="22" spans="1:10" ht="12.75" customHeight="1">
      <c r="A22" s="337" t="s">
        <v>389</v>
      </c>
      <c r="B22" s="336" t="s">
        <v>589</v>
      </c>
      <c r="C22" s="884"/>
      <c r="D22" s="892"/>
      <c r="E22" s="892"/>
      <c r="F22" s="336" t="s">
        <v>510</v>
      </c>
      <c r="G22" s="78"/>
      <c r="H22" s="78"/>
      <c r="I22" s="78"/>
      <c r="J22" s="933"/>
    </row>
    <row r="23" spans="1:10" ht="12.75" customHeight="1">
      <c r="A23" s="337" t="s">
        <v>390</v>
      </c>
      <c r="B23" s="336" t="s">
        <v>718</v>
      </c>
      <c r="C23" s="884"/>
      <c r="D23" s="893"/>
      <c r="E23" s="893"/>
      <c r="F23" s="335" t="s">
        <v>591</v>
      </c>
      <c r="G23" s="78"/>
      <c r="H23" s="78"/>
      <c r="I23" s="78"/>
      <c r="J23" s="933"/>
    </row>
    <row r="24" spans="1:10" ht="12.75" customHeight="1">
      <c r="A24" s="337" t="s">
        <v>391</v>
      </c>
      <c r="B24" s="336" t="s">
        <v>80</v>
      </c>
      <c r="C24" s="885">
        <f>+C25+C26</f>
        <v>0</v>
      </c>
      <c r="D24" s="894"/>
      <c r="E24" s="894"/>
      <c r="F24" s="336" t="s">
        <v>719</v>
      </c>
      <c r="G24" s="78">
        <v>17589676</v>
      </c>
      <c r="H24" s="78">
        <v>17589676</v>
      </c>
      <c r="I24" s="78">
        <v>17589676</v>
      </c>
      <c r="J24" s="933"/>
    </row>
    <row r="25" spans="1:10" ht="12.75" customHeight="1">
      <c r="A25" s="334" t="s">
        <v>392</v>
      </c>
      <c r="B25" s="335" t="s">
        <v>77</v>
      </c>
      <c r="C25" s="886"/>
      <c r="D25" s="893"/>
      <c r="E25" s="893"/>
      <c r="F25" s="9" t="s">
        <v>779</v>
      </c>
      <c r="G25" s="315"/>
      <c r="H25" s="315">
        <v>5272224</v>
      </c>
      <c r="I25" s="315">
        <v>5272224</v>
      </c>
      <c r="J25" s="933"/>
    </row>
    <row r="26" spans="1:10" ht="12.75" customHeight="1" thickBot="1">
      <c r="A26" s="337" t="s">
        <v>393</v>
      </c>
      <c r="B26" s="336" t="s">
        <v>78</v>
      </c>
      <c r="C26" s="884"/>
      <c r="D26" s="909"/>
      <c r="E26" s="909"/>
      <c r="F26" s="389"/>
      <c r="G26" s="78"/>
      <c r="H26" s="78"/>
      <c r="I26" s="78"/>
      <c r="J26" s="933"/>
    </row>
    <row r="27" spans="1:10" ht="15.75" customHeight="1" thickBot="1">
      <c r="A27" s="333" t="s">
        <v>394</v>
      </c>
      <c r="B27" s="123" t="s">
        <v>81</v>
      </c>
      <c r="C27" s="882">
        <f>+C19+C24</f>
        <v>87635931</v>
      </c>
      <c r="D27" s="912">
        <f>+D19+D24</f>
        <v>22861900</v>
      </c>
      <c r="E27" s="912">
        <f>+E19+E24</f>
        <v>11767379</v>
      </c>
      <c r="F27" s="123" t="s">
        <v>86</v>
      </c>
      <c r="G27" s="910">
        <f>G24</f>
        <v>17589676</v>
      </c>
      <c r="H27" s="895">
        <f>H24+H25</f>
        <v>22861900</v>
      </c>
      <c r="I27" s="895">
        <f>I24+I25</f>
        <v>22861900</v>
      </c>
      <c r="J27" s="933"/>
    </row>
    <row r="28" spans="1:10" ht="13.5" thickBot="1">
      <c r="A28" s="333" t="s">
        <v>395</v>
      </c>
      <c r="B28" s="338" t="s">
        <v>82</v>
      </c>
      <c r="C28" s="872">
        <f>+C18+C27</f>
        <v>854811224</v>
      </c>
      <c r="D28" s="895">
        <f>+D18+D27</f>
        <v>775448780</v>
      </c>
      <c r="E28" s="895">
        <f>+E18+E27</f>
        <v>811012561</v>
      </c>
      <c r="F28" s="338" t="s">
        <v>87</v>
      </c>
      <c r="G28" s="910" t="str">
        <f>IF(C17-G17&gt;0,C17-G17,"-")</f>
        <v>-</v>
      </c>
      <c r="H28" s="895">
        <f>H18+H27</f>
        <v>775448780</v>
      </c>
      <c r="I28" s="895">
        <f>I18+I27</f>
        <v>811012561</v>
      </c>
      <c r="J28" s="933"/>
    </row>
    <row r="29" spans="1:10" ht="13.5" thickBot="1">
      <c r="A29" s="333" t="s">
        <v>396</v>
      </c>
      <c r="B29" s="338" t="s">
        <v>522</v>
      </c>
      <c r="C29" s="872">
        <f>IF(C18-G18&lt;0,G18-C18,"-")</f>
        <v>70046255</v>
      </c>
      <c r="D29" s="895" t="str">
        <f>IF(D18-H18&lt;0,H18-D18,"-")</f>
        <v>-</v>
      </c>
      <c r="E29" s="895" t="str">
        <f>IF(E18-I18&lt;0,I18-E18,"-")</f>
        <v>-</v>
      </c>
      <c r="F29" s="338" t="s">
        <v>523</v>
      </c>
      <c r="G29" s="910"/>
      <c r="H29" s="895"/>
      <c r="I29" s="895"/>
      <c r="J29" s="933"/>
    </row>
    <row r="30" spans="1:10" ht="13.5" thickBot="1">
      <c r="A30" s="333" t="s">
        <v>397</v>
      </c>
      <c r="B30" s="338" t="s">
        <v>592</v>
      </c>
      <c r="C30" s="872"/>
      <c r="D30" s="895"/>
      <c r="E30" s="895"/>
      <c r="F30" s="338" t="s">
        <v>593</v>
      </c>
      <c r="G30" s="911"/>
      <c r="H30" s="896"/>
      <c r="I30" s="896"/>
      <c r="J30" s="933"/>
    </row>
    <row r="31" spans="1:9" ht="19.5" thickBot="1">
      <c r="A31" s="897"/>
      <c r="B31" s="871"/>
      <c r="C31" s="871"/>
      <c r="D31" s="871"/>
      <c r="E31" s="871"/>
      <c r="F31" s="898"/>
      <c r="G31" s="897"/>
      <c r="H31" s="897"/>
      <c r="I31" s="897"/>
    </row>
    <row r="32" ht="15.75">
      <c r="A32" s="915" t="s">
        <v>795</v>
      </c>
    </row>
  </sheetData>
  <sheetProtection/>
  <mergeCells count="2">
    <mergeCell ref="J1:J30"/>
    <mergeCell ref="A1:G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view="pageBreakPreview" zoomScale="115" zoomScaleSheetLayoutView="115" workbookViewId="0" topLeftCell="A1">
      <selection activeCell="A35" sqref="A35"/>
    </sheetView>
  </sheetViews>
  <sheetFormatPr defaultColWidth="9.00390625" defaultRowHeight="12.75"/>
  <cols>
    <col min="1" max="1" width="6.875" style="55" customWidth="1"/>
    <col min="2" max="2" width="55.125" style="192" customWidth="1"/>
    <col min="3" max="5" width="16.375" style="55" customWidth="1"/>
    <col min="6" max="6" width="55.125" style="55" customWidth="1"/>
    <col min="7" max="9" width="16.375" style="55" customWidth="1"/>
    <col min="10" max="10" width="4.875" style="55" customWidth="1"/>
    <col min="11" max="16384" width="9.375" style="55" customWidth="1"/>
  </cols>
  <sheetData>
    <row r="1" spans="2:10" ht="31.5">
      <c r="B1" s="316" t="s">
        <v>512</v>
      </c>
      <c r="C1" s="317"/>
      <c r="D1" s="317"/>
      <c r="E1" s="317"/>
      <c r="F1" s="317"/>
      <c r="G1" s="317"/>
      <c r="H1" s="317"/>
      <c r="I1" s="317"/>
      <c r="J1" s="933" t="s">
        <v>759</v>
      </c>
    </row>
    <row r="2" spans="7:10" ht="14.25" thickBot="1">
      <c r="G2" s="318"/>
      <c r="H2" s="318"/>
      <c r="I2" s="318"/>
      <c r="J2" s="933"/>
    </row>
    <row r="3" spans="1:10" ht="13.5" thickBot="1">
      <c r="A3" s="936" t="s">
        <v>426</v>
      </c>
      <c r="B3" s="319" t="s">
        <v>410</v>
      </c>
      <c r="C3" s="320"/>
      <c r="D3" s="320"/>
      <c r="E3" s="917"/>
      <c r="F3" s="319" t="s">
        <v>412</v>
      </c>
      <c r="G3" s="321"/>
      <c r="H3" s="321"/>
      <c r="I3" s="321"/>
      <c r="J3" s="933"/>
    </row>
    <row r="4" spans="1:10" s="322" customFormat="1" ht="24.75" thickBot="1">
      <c r="A4" s="937"/>
      <c r="B4" s="193" t="s">
        <v>418</v>
      </c>
      <c r="C4" s="194" t="s">
        <v>699</v>
      </c>
      <c r="D4" s="194" t="s">
        <v>774</v>
      </c>
      <c r="E4" s="194" t="s">
        <v>782</v>
      </c>
      <c r="F4" s="193" t="s">
        <v>418</v>
      </c>
      <c r="G4" s="194" t="s">
        <v>699</v>
      </c>
      <c r="H4" s="194" t="s">
        <v>774</v>
      </c>
      <c r="I4" s="194" t="s">
        <v>782</v>
      </c>
      <c r="J4" s="933"/>
    </row>
    <row r="5" spans="1:10" s="322" customFormat="1" ht="13.5" thickBot="1">
      <c r="A5" s="323">
        <v>1</v>
      </c>
      <c r="B5" s="324">
        <v>2</v>
      </c>
      <c r="C5" s="879">
        <v>3</v>
      </c>
      <c r="D5" s="323">
        <v>4</v>
      </c>
      <c r="E5" s="918">
        <v>5</v>
      </c>
      <c r="F5" s="324">
        <v>6</v>
      </c>
      <c r="G5" s="326">
        <v>7</v>
      </c>
      <c r="H5" s="326">
        <v>8</v>
      </c>
      <c r="I5" s="326">
        <v>9</v>
      </c>
      <c r="J5" s="933"/>
    </row>
    <row r="6" spans="1:10" ht="25.5" customHeight="1">
      <c r="A6" s="328" t="s">
        <v>373</v>
      </c>
      <c r="B6" s="329" t="s">
        <v>709</v>
      </c>
      <c r="C6" s="880">
        <v>179746162</v>
      </c>
      <c r="D6" s="888">
        <v>258207962</v>
      </c>
      <c r="E6" s="919">
        <v>258207962</v>
      </c>
      <c r="F6" s="329" t="s">
        <v>585</v>
      </c>
      <c r="G6" s="311">
        <f>'1.1.melléklet'!C108</f>
        <v>283801258</v>
      </c>
      <c r="H6" s="311">
        <f>'1.1.melléklet'!D108</f>
        <v>363095732</v>
      </c>
      <c r="I6" s="311">
        <f>'1.1.melléklet'!E108</f>
        <v>403095732</v>
      </c>
      <c r="J6" s="933"/>
    </row>
    <row r="7" spans="1:10" ht="12.75">
      <c r="A7" s="330" t="s">
        <v>374</v>
      </c>
      <c r="B7" s="331" t="s">
        <v>88</v>
      </c>
      <c r="C7" s="308">
        <f>'1.1.melléklet'!C18</f>
        <v>0</v>
      </c>
      <c r="D7" s="889">
        <f>'1.1.melléklet'!D18</f>
        <v>0</v>
      </c>
      <c r="E7" s="921"/>
      <c r="F7" s="331" t="s">
        <v>93</v>
      </c>
      <c r="G7" s="312">
        <f>'1.1.melléklet'!C109</f>
        <v>0</v>
      </c>
      <c r="H7" s="312">
        <f>'1.1.melléklet'!D109</f>
        <v>0</v>
      </c>
      <c r="I7" s="312">
        <f>'1.1.melléklet'!E109</f>
        <v>0</v>
      </c>
      <c r="J7" s="933"/>
    </row>
    <row r="8" spans="1:10" ht="12.75" customHeight="1">
      <c r="A8" s="330" t="s">
        <v>375</v>
      </c>
      <c r="B8" s="331" t="s">
        <v>368</v>
      </c>
      <c r="C8" s="308"/>
      <c r="D8" s="889"/>
      <c r="E8" s="921"/>
      <c r="F8" s="331" t="s">
        <v>540</v>
      </c>
      <c r="G8" s="312">
        <f>'1.1.melléklet'!C110</f>
        <v>30000000</v>
      </c>
      <c r="H8" s="312">
        <f>'1.1.melléklet'!D110</f>
        <v>38000000</v>
      </c>
      <c r="I8" s="312">
        <f>'1.1.melléklet'!E110</f>
        <v>52593365</v>
      </c>
      <c r="J8" s="933"/>
    </row>
    <row r="9" spans="1:10" ht="12.75" customHeight="1">
      <c r="A9" s="330" t="s">
        <v>376</v>
      </c>
      <c r="B9" s="331" t="s">
        <v>89</v>
      </c>
      <c r="C9" s="308">
        <f>'1.1.melléklet'!C52</f>
        <v>0</v>
      </c>
      <c r="D9" s="889">
        <v>8650469</v>
      </c>
      <c r="E9" s="921">
        <v>8650469</v>
      </c>
      <c r="F9" s="331" t="s">
        <v>94</v>
      </c>
      <c r="G9" s="312">
        <f>'1.1.melléklet'!C111</f>
        <v>0</v>
      </c>
      <c r="H9" s="312">
        <f>'1.1.melléklet'!D111</f>
        <v>0</v>
      </c>
      <c r="I9" s="312">
        <f>'1.1.melléklet'!E111</f>
        <v>0</v>
      </c>
      <c r="J9" s="933"/>
    </row>
    <row r="10" spans="1:10" ht="12.75" customHeight="1">
      <c r="A10" s="330" t="s">
        <v>377</v>
      </c>
      <c r="B10" s="331" t="s">
        <v>90</v>
      </c>
      <c r="C10" s="308"/>
      <c r="D10" s="889"/>
      <c r="E10" s="921"/>
      <c r="F10" s="331" t="s">
        <v>588</v>
      </c>
      <c r="G10" s="312">
        <v>2400000</v>
      </c>
      <c r="H10" s="312">
        <v>2400000</v>
      </c>
      <c r="I10" s="312">
        <v>2400000</v>
      </c>
      <c r="J10" s="933"/>
    </row>
    <row r="11" spans="1:10" ht="12.75" customHeight="1">
      <c r="A11" s="330" t="s">
        <v>378</v>
      </c>
      <c r="B11" s="331" t="s">
        <v>91</v>
      </c>
      <c r="C11" s="308"/>
      <c r="D11" s="889"/>
      <c r="E11" s="921"/>
      <c r="F11" s="331" t="s">
        <v>404</v>
      </c>
      <c r="G11" s="312">
        <v>290427973</v>
      </c>
      <c r="H11" s="312">
        <v>453210828</v>
      </c>
      <c r="I11" s="312">
        <v>409786294</v>
      </c>
      <c r="J11" s="933"/>
    </row>
    <row r="12" spans="1:10" ht="12.75" customHeight="1">
      <c r="A12" s="330" t="s">
        <v>379</v>
      </c>
      <c r="B12" s="45"/>
      <c r="C12" s="308"/>
      <c r="D12" s="889"/>
      <c r="E12" s="921"/>
      <c r="F12" s="45"/>
      <c r="G12" s="312"/>
      <c r="H12" s="312"/>
      <c r="I12" s="312"/>
      <c r="J12" s="933"/>
    </row>
    <row r="13" spans="1:10" ht="12.75" customHeight="1">
      <c r="A13" s="330" t="s">
        <v>380</v>
      </c>
      <c r="B13" s="45"/>
      <c r="C13" s="308"/>
      <c r="D13" s="889"/>
      <c r="E13" s="921"/>
      <c r="F13" s="45"/>
      <c r="G13" s="312"/>
      <c r="H13" s="312"/>
      <c r="I13" s="312"/>
      <c r="J13" s="933"/>
    </row>
    <row r="14" spans="1:10" ht="12.75" customHeight="1">
      <c r="A14" s="330" t="s">
        <v>381</v>
      </c>
      <c r="B14" s="45"/>
      <c r="C14" s="308"/>
      <c r="D14" s="889"/>
      <c r="E14" s="921"/>
      <c r="F14" s="45"/>
      <c r="G14" s="312"/>
      <c r="H14" s="312"/>
      <c r="I14" s="312"/>
      <c r="J14" s="933"/>
    </row>
    <row r="15" spans="1:10" ht="12.75">
      <c r="A15" s="330" t="s">
        <v>382</v>
      </c>
      <c r="B15" s="45"/>
      <c r="C15" s="308"/>
      <c r="D15" s="889"/>
      <c r="E15" s="921"/>
      <c r="F15" s="45"/>
      <c r="G15" s="312"/>
      <c r="H15" s="312"/>
      <c r="I15" s="312"/>
      <c r="J15" s="933"/>
    </row>
    <row r="16" spans="1:10" ht="12.75" customHeight="1" thickBot="1">
      <c r="A16" s="388" t="s">
        <v>383</v>
      </c>
      <c r="B16" s="419"/>
      <c r="C16" s="390"/>
      <c r="D16" s="927"/>
      <c r="E16" s="922"/>
      <c r="F16" s="389" t="s">
        <v>404</v>
      </c>
      <c r="G16" s="361"/>
      <c r="H16" s="361"/>
      <c r="I16" s="361"/>
      <c r="J16" s="933"/>
    </row>
    <row r="17" spans="1:10" ht="15.75" customHeight="1" thickBot="1">
      <c r="A17" s="333" t="s">
        <v>384</v>
      </c>
      <c r="B17" s="123" t="s">
        <v>116</v>
      </c>
      <c r="C17" s="882">
        <f>+C6+C8+C9+C11+C12+C13+C14+C15+C16</f>
        <v>179746162</v>
      </c>
      <c r="D17" s="613">
        <f>+D6+D8+D9+D11+D12+D13+D14+D15+D16</f>
        <v>266858431</v>
      </c>
      <c r="E17" s="613">
        <f>+E6+E8+E9+E11+E12+E13+E14+E15+E16</f>
        <v>266858431</v>
      </c>
      <c r="F17" s="123" t="s">
        <v>117</v>
      </c>
      <c r="G17" s="314">
        <f>+G6+G8+G10+G11+G12+G13+G14+G15+G16</f>
        <v>606629231</v>
      </c>
      <c r="H17" s="314">
        <f>+H6+H8+H10+H11+H12+H13+H14+H15+H16</f>
        <v>856706560</v>
      </c>
      <c r="I17" s="314">
        <f>+I6+I8+I10+I11+I12+I13+I14+I15+I16</f>
        <v>867875391</v>
      </c>
      <c r="J17" s="933"/>
    </row>
    <row r="18" spans="1:10" ht="12.75" customHeight="1">
      <c r="A18" s="328" t="s">
        <v>385</v>
      </c>
      <c r="B18" s="342" t="s">
        <v>605</v>
      </c>
      <c r="C18" s="920">
        <f>C19+C20+C21+C22+C23</f>
        <v>426883069</v>
      </c>
      <c r="D18" s="928">
        <f>D19+D20+D21+D22+D23</f>
        <v>589848129</v>
      </c>
      <c r="E18" s="928">
        <f>E19+E20+E21+E22+E23</f>
        <v>601016960</v>
      </c>
      <c r="F18" s="336" t="s">
        <v>544</v>
      </c>
      <c r="G18" s="75"/>
      <c r="H18" s="75"/>
      <c r="I18" s="75"/>
      <c r="J18" s="933"/>
    </row>
    <row r="19" spans="1:10" ht="12.75" customHeight="1">
      <c r="A19" s="330" t="s">
        <v>386</v>
      </c>
      <c r="B19" s="343" t="s">
        <v>594</v>
      </c>
      <c r="C19" s="884">
        <v>426883069</v>
      </c>
      <c r="D19" s="892">
        <v>589848129</v>
      </c>
      <c r="E19" s="924">
        <v>601016960</v>
      </c>
      <c r="F19" s="336" t="s">
        <v>547</v>
      </c>
      <c r="G19" s="78"/>
      <c r="H19" s="78"/>
      <c r="I19" s="78"/>
      <c r="J19" s="933"/>
    </row>
    <row r="20" spans="1:10" ht="12.75" customHeight="1">
      <c r="A20" s="328" t="s">
        <v>387</v>
      </c>
      <c r="B20" s="343" t="s">
        <v>595</v>
      </c>
      <c r="C20" s="884"/>
      <c r="D20" s="892"/>
      <c r="E20" s="924"/>
      <c r="F20" s="336" t="s">
        <v>509</v>
      </c>
      <c r="G20" s="78"/>
      <c r="H20" s="78"/>
      <c r="I20" s="78"/>
      <c r="J20" s="933"/>
    </row>
    <row r="21" spans="1:10" ht="12.75" customHeight="1">
      <c r="A21" s="330" t="s">
        <v>388</v>
      </c>
      <c r="B21" s="343" t="s">
        <v>596</v>
      </c>
      <c r="C21" s="884"/>
      <c r="D21" s="892"/>
      <c r="E21" s="924"/>
      <c r="F21" s="336" t="s">
        <v>510</v>
      </c>
      <c r="G21" s="78"/>
      <c r="H21" s="78"/>
      <c r="I21" s="78"/>
      <c r="J21" s="933"/>
    </row>
    <row r="22" spans="1:10" ht="12.75" customHeight="1">
      <c r="A22" s="328" t="s">
        <v>389</v>
      </c>
      <c r="B22" s="343" t="s">
        <v>597</v>
      </c>
      <c r="C22" s="884"/>
      <c r="D22" s="892"/>
      <c r="E22" s="925"/>
      <c r="F22" s="335" t="s">
        <v>591</v>
      </c>
      <c r="G22" s="78"/>
      <c r="H22" s="78"/>
      <c r="I22" s="78"/>
      <c r="J22" s="933"/>
    </row>
    <row r="23" spans="1:10" ht="12.75" customHeight="1">
      <c r="A23" s="330" t="s">
        <v>390</v>
      </c>
      <c r="B23" s="344" t="s">
        <v>598</v>
      </c>
      <c r="C23" s="884"/>
      <c r="D23" s="892"/>
      <c r="E23" s="924"/>
      <c r="F23" s="336" t="s">
        <v>548</v>
      </c>
      <c r="G23" s="78"/>
      <c r="H23" s="78"/>
      <c r="I23" s="78"/>
      <c r="J23" s="933"/>
    </row>
    <row r="24" spans="1:10" ht="12.75" customHeight="1">
      <c r="A24" s="328" t="s">
        <v>391</v>
      </c>
      <c r="B24" s="345" t="s">
        <v>599</v>
      </c>
      <c r="C24" s="885">
        <f>+C25+C26+C27+C28+C29</f>
        <v>0</v>
      </c>
      <c r="D24" s="894">
        <f>+D25+D26+D27+D28+D29</f>
        <v>0</v>
      </c>
      <c r="E24" s="923"/>
      <c r="F24" s="346" t="s">
        <v>546</v>
      </c>
      <c r="G24" s="78"/>
      <c r="H24" s="78"/>
      <c r="I24" s="78"/>
      <c r="J24" s="933"/>
    </row>
    <row r="25" spans="1:10" ht="12.75" customHeight="1">
      <c r="A25" s="330" t="s">
        <v>392</v>
      </c>
      <c r="B25" s="344" t="s">
        <v>600</v>
      </c>
      <c r="C25" s="884"/>
      <c r="D25" s="892"/>
      <c r="E25" s="926"/>
      <c r="F25" s="346" t="s">
        <v>95</v>
      </c>
      <c r="G25" s="78"/>
      <c r="H25" s="78"/>
      <c r="I25" s="78"/>
      <c r="J25" s="933"/>
    </row>
    <row r="26" spans="1:10" ht="12.75" customHeight="1">
      <c r="A26" s="328" t="s">
        <v>393</v>
      </c>
      <c r="B26" s="344" t="s">
        <v>601</v>
      </c>
      <c r="C26" s="884"/>
      <c r="D26" s="892"/>
      <c r="E26" s="926"/>
      <c r="F26" s="341"/>
      <c r="G26" s="78"/>
      <c r="H26" s="78"/>
      <c r="I26" s="78"/>
      <c r="J26" s="933"/>
    </row>
    <row r="27" spans="1:10" ht="12.75" customHeight="1">
      <c r="A27" s="330" t="s">
        <v>394</v>
      </c>
      <c r="B27" s="343" t="s">
        <v>602</v>
      </c>
      <c r="C27" s="884"/>
      <c r="D27" s="892"/>
      <c r="E27" s="926"/>
      <c r="F27" s="119"/>
      <c r="G27" s="78"/>
      <c r="H27" s="78"/>
      <c r="I27" s="78"/>
      <c r="J27" s="933"/>
    </row>
    <row r="28" spans="1:10" ht="12.75" customHeight="1">
      <c r="A28" s="328" t="s">
        <v>395</v>
      </c>
      <c r="B28" s="347" t="s">
        <v>603</v>
      </c>
      <c r="C28" s="884"/>
      <c r="D28" s="892"/>
      <c r="E28" s="924"/>
      <c r="F28" s="45"/>
      <c r="G28" s="78"/>
      <c r="H28" s="78"/>
      <c r="I28" s="78"/>
      <c r="J28" s="933"/>
    </row>
    <row r="29" spans="1:10" ht="12.75" customHeight="1" thickBot="1">
      <c r="A29" s="330" t="s">
        <v>396</v>
      </c>
      <c r="B29" s="348" t="s">
        <v>604</v>
      </c>
      <c r="C29" s="884"/>
      <c r="D29" s="892"/>
      <c r="E29" s="926"/>
      <c r="F29" s="119"/>
      <c r="G29" s="78"/>
      <c r="H29" s="78"/>
      <c r="I29" s="78"/>
      <c r="J29" s="933"/>
    </row>
    <row r="30" spans="1:10" ht="21.75" customHeight="1" thickBot="1">
      <c r="A30" s="333" t="s">
        <v>397</v>
      </c>
      <c r="B30" s="123" t="s">
        <v>92</v>
      </c>
      <c r="C30" s="882">
        <f>+C18+C24</f>
        <v>426883069</v>
      </c>
      <c r="D30" s="613">
        <f>+D18+D24</f>
        <v>589848129</v>
      </c>
      <c r="E30" s="613">
        <f>+E18+E24</f>
        <v>601016960</v>
      </c>
      <c r="F30" s="123" t="s">
        <v>96</v>
      </c>
      <c r="G30" s="314">
        <f>SUM(G18:G29)</f>
        <v>0</v>
      </c>
      <c r="H30" s="314">
        <f>SUM(H18:H29)</f>
        <v>0</v>
      </c>
      <c r="I30" s="314">
        <f>SUM(I18:I29)</f>
        <v>0</v>
      </c>
      <c r="J30" s="933"/>
    </row>
    <row r="31" spans="1:10" ht="13.5" thickBot="1">
      <c r="A31" s="333" t="s">
        <v>398</v>
      </c>
      <c r="B31" s="338" t="s">
        <v>97</v>
      </c>
      <c r="C31" s="339">
        <f>+C17+C30</f>
        <v>606629231</v>
      </c>
      <c r="D31" s="339">
        <f>+D17+D30</f>
        <v>856706560</v>
      </c>
      <c r="E31" s="339">
        <f>+E17+E30</f>
        <v>867875391</v>
      </c>
      <c r="F31" s="338" t="s">
        <v>98</v>
      </c>
      <c r="G31" s="339">
        <f>+G17+G30</f>
        <v>606629231</v>
      </c>
      <c r="H31" s="339">
        <f>+H17+H30</f>
        <v>856706560</v>
      </c>
      <c r="I31" s="339">
        <f>+I17+I30</f>
        <v>867875391</v>
      </c>
      <c r="J31" s="933"/>
    </row>
    <row r="32" spans="1:10" ht="13.5" thickBot="1">
      <c r="A32" s="333" t="s">
        <v>399</v>
      </c>
      <c r="B32" s="338" t="s">
        <v>522</v>
      </c>
      <c r="C32" s="339">
        <f>IF(C17-G17&lt;0,G17-C17,"-")</f>
        <v>426883069</v>
      </c>
      <c r="D32" s="339">
        <f>IF(D17-H17&lt;0,H17-D17,"-")</f>
        <v>589848129</v>
      </c>
      <c r="E32" s="339">
        <f>IF(E17-I17&lt;0,I17-E17,"-")</f>
        <v>601016960</v>
      </c>
      <c r="F32" s="338" t="s">
        <v>523</v>
      </c>
      <c r="G32" s="339" t="str">
        <f>IF(C17-G17&gt;0,C17-G17,"-")</f>
        <v>-</v>
      </c>
      <c r="H32" s="339" t="str">
        <f>IF(D17-H17&gt;0,D17-H17,"-")</f>
        <v>-</v>
      </c>
      <c r="I32" s="339" t="str">
        <f>IF(E17-I17&gt;0,E17-I17,"-")</f>
        <v>-</v>
      </c>
      <c r="J32" s="933"/>
    </row>
    <row r="33" spans="1:10" ht="13.5" thickBot="1">
      <c r="A33" s="333" t="s">
        <v>400</v>
      </c>
      <c r="B33" s="338" t="s">
        <v>592</v>
      </c>
      <c r="C33" s="339" t="str">
        <f>IF(C17+C18-G31&lt;0,G31-(C17+C18),"-")</f>
        <v>-</v>
      </c>
      <c r="D33" s="339" t="str">
        <f>IF(D17+D18-H31&lt;0,H31-(D17+D18),"-")</f>
        <v>-</v>
      </c>
      <c r="E33" s="872"/>
      <c r="F33" s="338" t="s">
        <v>593</v>
      </c>
      <c r="G33" s="339" t="str">
        <f>IF(C17+C18-G31&gt;0,C17+C18-G31,"-")</f>
        <v>-</v>
      </c>
      <c r="H33" s="339" t="str">
        <f>IF(D17+D18-H31&gt;0,D17+D18-H31,"-")</f>
        <v>-</v>
      </c>
      <c r="I33" s="339" t="str">
        <f>IF(E17+E18-I31&gt;0,E17+E18-I31,"-")</f>
        <v>-</v>
      </c>
      <c r="J33" s="933"/>
    </row>
    <row r="34" ht="13.5" thickBot="1"/>
    <row r="35" ht="15.75">
      <c r="A35" s="915" t="s">
        <v>794</v>
      </c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4" t="s">
        <v>504</v>
      </c>
      <c r="E1" s="127" t="s">
        <v>508</v>
      </c>
    </row>
    <row r="3" spans="1:5" ht="12.75">
      <c r="A3" s="132"/>
      <c r="B3" s="133"/>
      <c r="C3" s="132"/>
      <c r="D3" s="135"/>
      <c r="E3" s="133"/>
    </row>
    <row r="4" spans="1:5" ht="15.75">
      <c r="A4" s="85" t="s">
        <v>730</v>
      </c>
      <c r="B4" s="134"/>
      <c r="C4" s="142"/>
      <c r="D4" s="135"/>
      <c r="E4" s="133"/>
    </row>
    <row r="5" spans="1:5" ht="12.75">
      <c r="A5" s="132"/>
      <c r="B5" s="133"/>
      <c r="C5" s="132"/>
      <c r="D5" s="135"/>
      <c r="E5" s="133"/>
    </row>
    <row r="6" spans="1:5" ht="12.75">
      <c r="A6" s="132" t="s">
        <v>99</v>
      </c>
      <c r="B6" s="133">
        <f>+'1.1.melléklet'!C62</f>
        <v>946921455</v>
      </c>
      <c r="C6" s="132" t="s">
        <v>100</v>
      </c>
      <c r="D6" s="133">
        <f>+'2.1.melléklet '!C18+'2.2.melléklet '!C17</f>
        <v>946921455</v>
      </c>
      <c r="E6" s="133">
        <f aca="true" t="shared" si="0" ref="E6:E15">+B6-D6</f>
        <v>0</v>
      </c>
    </row>
    <row r="7" spans="1:5" ht="12.75">
      <c r="A7" s="132" t="s">
        <v>101</v>
      </c>
      <c r="B7" s="133">
        <f>+'1.1.melléklet'!C85</f>
        <v>514519000</v>
      </c>
      <c r="C7" s="132" t="s">
        <v>102</v>
      </c>
      <c r="D7" s="133">
        <f>+'2.1.melléklet '!C27+'2.2.melléklet '!C30</f>
        <v>514519000</v>
      </c>
      <c r="E7" s="133">
        <f t="shared" si="0"/>
        <v>0</v>
      </c>
    </row>
    <row r="8" spans="1:5" ht="12.75">
      <c r="A8" s="132" t="s">
        <v>103</v>
      </c>
      <c r="B8" s="133">
        <f>+'1.1.melléklet'!C86</f>
        <v>1461440455</v>
      </c>
      <c r="C8" s="132" t="s">
        <v>104</v>
      </c>
      <c r="D8" s="133">
        <f>+'2.1.melléklet '!C28+'2.2.melléklet '!C31</f>
        <v>1461440455</v>
      </c>
      <c r="E8" s="133">
        <f t="shared" si="0"/>
        <v>0</v>
      </c>
    </row>
    <row r="9" spans="1:5" ht="12.75">
      <c r="A9" s="132"/>
      <c r="B9" s="133"/>
      <c r="C9" s="132"/>
      <c r="D9" s="133"/>
      <c r="E9" s="133"/>
    </row>
    <row r="10" spans="1:5" ht="12.75">
      <c r="A10" s="132"/>
      <c r="B10" s="133"/>
      <c r="C10" s="132"/>
      <c r="D10" s="133"/>
      <c r="E10" s="133"/>
    </row>
    <row r="11" spans="1:5" ht="15.75">
      <c r="A11" s="85" t="s">
        <v>731</v>
      </c>
      <c r="B11" s="134"/>
      <c r="C11" s="142"/>
      <c r="D11" s="134"/>
      <c r="E11" s="133"/>
    </row>
    <row r="12" spans="1:5" ht="12.75">
      <c r="A12" s="132"/>
      <c r="B12" s="133"/>
      <c r="C12" s="132"/>
      <c r="D12" s="133"/>
      <c r="E12" s="133"/>
    </row>
    <row r="13" spans="1:5" ht="12.75">
      <c r="A13" s="132" t="s">
        <v>110</v>
      </c>
      <c r="B13" s="133">
        <f>+'1.1.melléklet'!C124</f>
        <v>1443850779</v>
      </c>
      <c r="C13" s="132" t="s">
        <v>109</v>
      </c>
      <c r="D13" s="133">
        <f>+'2.1.melléklet '!G18+'2.2.melléklet '!G17</f>
        <v>1443850779</v>
      </c>
      <c r="E13" s="133">
        <f t="shared" si="0"/>
        <v>0</v>
      </c>
    </row>
    <row r="14" spans="1:5" ht="12.75">
      <c r="A14" s="132" t="s">
        <v>610</v>
      </c>
      <c r="B14" s="133">
        <f>+'1.1.melléklet'!C144</f>
        <v>17589676</v>
      </c>
      <c r="C14" s="132" t="s">
        <v>106</v>
      </c>
      <c r="D14" s="133">
        <f>+'2.1.melléklet '!G27+'2.2.melléklet '!G30</f>
        <v>17589676</v>
      </c>
      <c r="E14" s="133">
        <f t="shared" si="0"/>
        <v>0</v>
      </c>
    </row>
    <row r="15" spans="1:5" ht="12.75">
      <c r="A15" s="132" t="s">
        <v>111</v>
      </c>
      <c r="B15" s="133">
        <f>+'1.1.melléklet'!C145</f>
        <v>1461440455</v>
      </c>
      <c r="C15" s="132" t="s">
        <v>105</v>
      </c>
      <c r="D15" s="133" t="e">
        <f>+'2.1.melléklet '!G28+'2.2.melléklet '!G31</f>
        <v>#VALUE!</v>
      </c>
      <c r="E15" s="133" t="e">
        <f t="shared" si="0"/>
        <v>#VALUE!</v>
      </c>
    </row>
    <row r="16" spans="1:5" ht="12.75">
      <c r="A16" s="125"/>
      <c r="B16" s="125"/>
      <c r="C16" s="132"/>
      <c r="D16" s="135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E4" sqref="E4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33" customHeight="1">
      <c r="A1" s="938" t="s">
        <v>160</v>
      </c>
      <c r="B1" s="938"/>
      <c r="C1" s="938"/>
      <c r="D1" s="938"/>
      <c r="E1" s="938"/>
      <c r="F1" s="938"/>
    </row>
    <row r="2" spans="1:7" ht="15.75" customHeight="1" thickBot="1">
      <c r="A2" s="146"/>
      <c r="B2" s="146"/>
      <c r="C2" s="939"/>
      <c r="D2" s="939"/>
      <c r="E2" s="946"/>
      <c r="F2" s="946"/>
      <c r="G2" s="153"/>
    </row>
    <row r="3" spans="1:6" ht="63" customHeight="1">
      <c r="A3" s="942" t="s">
        <v>371</v>
      </c>
      <c r="B3" s="944" t="s">
        <v>551</v>
      </c>
      <c r="C3" s="944" t="s">
        <v>611</v>
      </c>
      <c r="D3" s="944"/>
      <c r="E3" s="944"/>
      <c r="F3" s="940" t="s">
        <v>606</v>
      </c>
    </row>
    <row r="4" spans="1:6" ht="15.75" thickBot="1">
      <c r="A4" s="943"/>
      <c r="B4" s="945"/>
      <c r="C4" s="148" t="s">
        <v>716</v>
      </c>
      <c r="D4" s="148" t="s">
        <v>723</v>
      </c>
      <c r="E4" s="148" t="s">
        <v>760</v>
      </c>
      <c r="F4" s="941"/>
    </row>
    <row r="5" spans="1:6" ht="15.75" thickBot="1">
      <c r="A5" s="150">
        <v>1</v>
      </c>
      <c r="B5" s="151">
        <v>2</v>
      </c>
      <c r="C5" s="151">
        <v>3</v>
      </c>
      <c r="D5" s="151">
        <v>4</v>
      </c>
      <c r="E5" s="151">
        <v>5</v>
      </c>
      <c r="F5" s="152">
        <v>6</v>
      </c>
    </row>
    <row r="6" spans="1:6" ht="15">
      <c r="A6" s="149" t="s">
        <v>373</v>
      </c>
      <c r="B6" s="170" t="s">
        <v>296</v>
      </c>
      <c r="C6" s="171"/>
      <c r="D6" s="171"/>
      <c r="E6" s="171"/>
      <c r="F6" s="156">
        <f>SUM(C6:E6)</f>
        <v>0</v>
      </c>
    </row>
    <row r="7" spans="1:6" ht="15">
      <c r="A7" s="147" t="s">
        <v>374</v>
      </c>
      <c r="B7" s="172"/>
      <c r="C7" s="173"/>
      <c r="D7" s="173"/>
      <c r="E7" s="173"/>
      <c r="F7" s="157">
        <f>SUM(C7:E7)</f>
        <v>0</v>
      </c>
    </row>
    <row r="8" spans="1:6" ht="15">
      <c r="A8" s="147" t="s">
        <v>375</v>
      </c>
      <c r="B8" s="172"/>
      <c r="C8" s="173"/>
      <c r="D8" s="173"/>
      <c r="E8" s="173"/>
      <c r="F8" s="157">
        <f>SUM(C8:E8)</f>
        <v>0</v>
      </c>
    </row>
    <row r="9" spans="1:6" ht="15">
      <c r="A9" s="147" t="s">
        <v>376</v>
      </c>
      <c r="B9" s="172"/>
      <c r="C9" s="173"/>
      <c r="D9" s="173"/>
      <c r="E9" s="173"/>
      <c r="F9" s="157">
        <f>SUM(C9:E9)</f>
        <v>0</v>
      </c>
    </row>
    <row r="10" spans="1:6" ht="15.75" thickBot="1">
      <c r="A10" s="154" t="s">
        <v>377</v>
      </c>
      <c r="B10" s="174"/>
      <c r="C10" s="175"/>
      <c r="D10" s="175"/>
      <c r="E10" s="175"/>
      <c r="F10" s="157">
        <f>SUM(C10:E10)</f>
        <v>0</v>
      </c>
    </row>
    <row r="11" spans="1:6" s="451" customFormat="1" ht="15" thickBot="1">
      <c r="A11" s="448" t="s">
        <v>378</v>
      </c>
      <c r="B11" s="155" t="s">
        <v>552</v>
      </c>
      <c r="C11" s="449">
        <f>SUM(C6:C10)</f>
        <v>0</v>
      </c>
      <c r="D11" s="449">
        <f>SUM(D6:D10)</f>
        <v>0</v>
      </c>
      <c r="E11" s="449">
        <f>SUM(E6:E10)</f>
        <v>0</v>
      </c>
      <c r="F11" s="45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2/2020.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Kinga Kata Farkas</cp:lastModifiedBy>
  <cp:lastPrinted>2020-07-29T06:43:01Z</cp:lastPrinted>
  <dcterms:created xsi:type="dcterms:W3CDTF">1999-10-30T10:30:45Z</dcterms:created>
  <dcterms:modified xsi:type="dcterms:W3CDTF">2020-09-29T09:06:38Z</dcterms:modified>
  <cp:category/>
  <cp:version/>
  <cp:contentType/>
  <cp:contentStatus/>
</cp:coreProperties>
</file>