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94" firstSheet="11" activeTab="21"/>
  </bookViews>
  <sheets>
    <sheet name="5. melléklet" sheetId="1" r:id="rId1"/>
    <sheet name="5.1. Adósság" sheetId="2" r:id="rId2"/>
    <sheet name="5.1 D" sheetId="3" r:id="rId3"/>
    <sheet name="5.1 FT, MT" sheetId="4" r:id="rId4"/>
    <sheet name="5.1 Évenként" sheetId="5" r:id="rId5"/>
    <sheet name="5.2.Városüzem" sheetId="6" r:id="rId6"/>
    <sheet name="5.3. Zöldterületi kiadások" sheetId="7" r:id="rId7"/>
    <sheet name="5.4. Beruházás" sheetId="8" r:id="rId8"/>
    <sheet name="5.5. Lakásalap" sheetId="9" r:id="rId9"/>
    <sheet name="5.6. Kertség" sheetId="10" r:id="rId10"/>
    <sheet name="5.7. Egészségügyi" sheetId="11" r:id="rId11"/>
    <sheet name="5.8. Népjólét" sheetId="12" r:id="rId12"/>
    <sheet name="5.9. Sportfeladatok" sheetId="13" r:id="rId13"/>
    <sheet name="5.10. Szoc" sheetId="14" r:id="rId14"/>
    <sheet name="5.11. Közművelődés" sheetId="15" r:id="rId15"/>
    <sheet name="5.12. Támogatások" sheetId="16" r:id="rId16"/>
    <sheet name="5.13. Egyéb kiadások" sheetId="17" r:id="rId17"/>
    <sheet name="5.14. Városmarketing" sheetId="18" r:id="rId18"/>
    <sheet name="5.15. Nemzetközi pályázatok" sheetId="19" r:id="rId19"/>
    <sheet name="5.16. Vagyon" sheetId="20" r:id="rId20"/>
    <sheet name="5.17. Nemzetiség" sheetId="21" r:id="rId21"/>
    <sheet name="5.18. Céltartalék" sheetId="22" r:id="rId22"/>
    <sheet name="Munkalap23" sheetId="23" r:id="rId23"/>
  </sheets>
  <definedNames>
    <definedName name="Excel_BuiltIn_Print_Area" localSheetId="2">'5.1 D'!$A$1:$N$17</definedName>
    <definedName name="Excel_BuiltIn_Print_Area" localSheetId="1">'5.1. Adósság'!$A$1:$Q$26</definedName>
    <definedName name="Excel_BuiltIn_Print_Area" localSheetId="14">'5.11. Közművelődés'!$A$1:$M$54</definedName>
    <definedName name="Excel_BuiltIn_Print_Area" localSheetId="15">'5.12. Támogatások'!$A$1:$M$54</definedName>
    <definedName name="Excel_BuiltIn_Print_Area" localSheetId="16">'5.13. Egyéb kiadások'!$A$1:$L$39</definedName>
    <definedName name="Excel_BuiltIn_Print_Area" localSheetId="18">'5.15. Nemzetközi pályázatok'!$A$1:$N$27</definedName>
    <definedName name="Excel_BuiltIn_Print_Area" localSheetId="20">'5.17. Nemzetiség'!$A$1:$L$20</definedName>
    <definedName name="Excel_BuiltIn_Print_Area" localSheetId="5">'5.2.Városüzem'!$A$1:$L$51</definedName>
    <definedName name="Excel_BuiltIn_Print_Area" localSheetId="8">'5.5. Lakásalap'!$A$1:$L$20</definedName>
    <definedName name="Excel_BuiltIn_Print_Area" localSheetId="9">'5.6. Kertség'!$A$1:$O$44</definedName>
    <definedName name="Excel_BuiltIn_Print_Area" localSheetId="10">'5.7. Egészségügyi'!$A$1:$L$21</definedName>
    <definedName name="Excel_BuiltIn_Print_Area" localSheetId="12">'5.9. Sportfeladatok'!$A$1:$L$22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21">(#REF!,#REF!)</definedName>
    <definedName name="Excel_BuiltIn_Print_Titles_5_1_1" localSheetId="5">(#REF!,#REF!)</definedName>
    <definedName name="Excel_BuiltIn_Print_Titles_5_1_1" localSheetId="7">(#REF!,#REF!)</definedName>
    <definedName name="Excel_BuiltIn_Print_Titles_5_1_1" localSheetId="8">(#REF!,#REF!)</definedName>
    <definedName name="Excel_BuiltIn_Print_Titles_5_1_1" localSheetId="9">(#REF!,#REF!)</definedName>
    <definedName name="Excel_BuiltIn_Print_Titles_5_1_1" localSheetId="10">(#REF!,#REF!)</definedName>
    <definedName name="Excel_BuiltIn_Print_Titles_5_1_1" localSheetId="11">(#REF!,#REF!)</definedName>
    <definedName name="Excel_BuiltIn_Print_Titles_5_1_1" localSheetId="12">(#REF!,#REF!)</definedName>
    <definedName name="_xlnm.Print_Titles" localSheetId="0">'5. melléklet'!$5:$9</definedName>
    <definedName name="_xlnm.Print_Area" localSheetId="0">'5. melléklet'!$A$1:$U$121</definedName>
    <definedName name="_xlnm.Print_Area" localSheetId="2">'5.1 D'!$A$1:$R$17</definedName>
    <definedName name="_xlnm.Print_Area" localSheetId="4">'5.1 Évenként'!$A$1:$AN$19</definedName>
    <definedName name="_xlnm.Print_Area" localSheetId="3">'5.1 FT, MT'!$A$1:$X$22</definedName>
    <definedName name="_xlnm.Print_Area" localSheetId="1">'5.1. Adósság'!$A$1:$Y$24</definedName>
    <definedName name="_xlnm.Print_Area" localSheetId="13">'5.10. Szoc'!$A$1:$V$28</definedName>
    <definedName name="_xlnm.Print_Area" localSheetId="14">'5.11. Közművelődés'!$A$1:$V$54</definedName>
    <definedName name="_xlnm.Print_Area" localSheetId="15">'5.12. Támogatások'!$A$1:$V$53</definedName>
    <definedName name="_xlnm.Print_Area" localSheetId="16">'5.13. Egyéb kiadások'!$A$1:$U$39</definedName>
    <definedName name="_xlnm.Print_Area" localSheetId="17">'5.14. Városmarketing'!$A$1:$U$24</definedName>
    <definedName name="_xlnm.Print_Area" localSheetId="18">'5.15. Nemzetközi pályázatok'!$A$1:$W$27</definedName>
    <definedName name="_xlnm.Print_Area" localSheetId="19">'5.16. Vagyon'!$A$1:$U$34</definedName>
    <definedName name="_xlnm.Print_Area" localSheetId="20">'5.17. Nemzetiség'!$A$1:$U$20</definedName>
    <definedName name="_xlnm.Print_Area" localSheetId="21">'5.18. Céltartalék'!$A$1:$U$24</definedName>
    <definedName name="_xlnm.Print_Area" localSheetId="5">'5.2.Városüzem'!$A$1:$U$51</definedName>
    <definedName name="_xlnm.Print_Area" localSheetId="6">'5.3. Zöldterületi kiadások'!$A$1:$U$35</definedName>
    <definedName name="_xlnm.Print_Area" localSheetId="7">'5.4. Beruházás'!$A$1:$X$182</definedName>
    <definedName name="_xlnm.Print_Area" localSheetId="8">'5.5. Lakásalap'!$A$1:$U$20</definedName>
    <definedName name="_xlnm.Print_Area" localSheetId="9">'5.6. Kertség'!$A$1:$X$44</definedName>
    <definedName name="_xlnm.Print_Area" localSheetId="10">'5.7. Egészségügyi'!$A$1:$U$21</definedName>
    <definedName name="_xlnm.Print_Area" localSheetId="11">'5.8. Népjólét'!$A$1:$U$20</definedName>
    <definedName name="_xlnm.Print_Area" localSheetId="12">'5.9. Sportfeladatok'!$A$1:$U$22</definedName>
  </definedNames>
  <calcPr fullCalcOnLoad="1"/>
</workbook>
</file>

<file path=xl/sharedStrings.xml><?xml version="1.0" encoding="utf-8"?>
<sst xmlns="http://schemas.openxmlformats.org/spreadsheetml/2006/main" count="2655" uniqueCount="1303">
  <si>
    <t>(5. melléklet a 6/2017. (II. 16.) önkormányzati rendelethez)</t>
  </si>
  <si>
    <r>
      <t xml:space="preserve">Az Önkormányzat központi kezelésű feladatai
</t>
    </r>
    <r>
      <rPr>
        <sz val="16"/>
        <rFont val="Arial"/>
        <family val="2"/>
      </rPr>
      <t>(költségvetési szervekhez nem rendelt költségvetési kiadások)</t>
    </r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</si>
  <si>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</si>
  <si>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</si>
  <si>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</si>
  <si>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</si>
  <si>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</si>
  <si>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</si>
  <si>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</si>
  <si>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</si>
  <si>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</si>
  <si>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</si>
  <si>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</si>
  <si>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</si>
  <si>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</si>
  <si>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</si>
  <si>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</si>
  <si>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</si>
  <si>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</si>
  <si>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</si>
  <si>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</si>
  <si>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</si>
  <si>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</si>
  <si>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</si>
  <si>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</si>
  <si>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</si>
  <si>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</si>
  <si>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2017. évi eredeti előirányzat összege</t>
  </si>
  <si>
    <t>Eredeti előirányzat</t>
  </si>
  <si>
    <t>2017. évi módosított előirányzat összege</t>
  </si>
  <si>
    <t>Módosított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</si>
  <si>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</si>
  <si>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</si>
  <si>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</si>
  <si>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</si>
  <si>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</si>
  <si>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</si>
  <si>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</si>
  <si>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</si>
  <si>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</si>
  <si>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</si>
  <si>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</si>
  <si>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</si>
  <si>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</si>
  <si>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</si>
  <si>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</si>
  <si>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</si>
  <si>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</si>
  <si>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</si>
  <si>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</si>
  <si>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</si>
  <si>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</si>
  <si>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</si>
  <si>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</si>
  <si>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</si>
  <si>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</si>
  <si>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</si>
  <si>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</si>
  <si>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</si>
  <si>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</si>
  <si>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</si>
  <si>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</si>
  <si>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</si>
  <si>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</si>
  <si>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</si>
  <si>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</si>
  <si>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</si>
  <si>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</si>
  <si>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</si>
  <si>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</si>
  <si>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</si>
  <si>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</si>
  <si>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</si>
  <si>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</si>
  <si>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</si>
  <si>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</si>
  <si>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</si>
  <si>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</si>
  <si>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</si>
  <si>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</si>
  <si>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</si>
  <si>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</si>
  <si>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</si>
  <si>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</si>
  <si>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</si>
  <si>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</si>
  <si>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</si>
  <si>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</si>
  <si>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</si>
  <si>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</si>
  <si>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</si>
  <si>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</si>
  <si>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</si>
  <si>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</si>
  <si>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</si>
  <si>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</si>
  <si>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</si>
  <si>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</si>
  <si>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</si>
  <si>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</si>
  <si>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</si>
  <si>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</si>
  <si>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</si>
  <si>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</si>
  <si>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</si>
  <si>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</si>
  <si>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</si>
  <si>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</si>
  <si>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</si>
  <si>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</si>
  <si>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</si>
  <si>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</si>
  <si>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</si>
  <si>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</si>
  <si>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</si>
  <si>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</si>
  <si>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</si>
  <si>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</si>
  <si>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</si>
  <si>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</si>
  <si>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</si>
  <si>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</si>
  <si>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</si>
  <si>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</si>
  <si>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</si>
  <si>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</si>
  <si>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</si>
  <si>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</si>
  <si>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</si>
  <si>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</si>
  <si>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</si>
  <si>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</si>
  <si>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</si>
  <si>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</si>
  <si>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</si>
  <si>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</si>
  <si>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</si>
  <si>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</si>
  <si>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</si>
  <si>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</si>
  <si>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</si>
  <si>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</si>
  <si>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</si>
  <si>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</si>
  <si>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</si>
  <si>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</si>
  <si>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</si>
  <si>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</si>
  <si>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</si>
  <si>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</si>
  <si>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</si>
  <si>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</si>
  <si>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</si>
  <si>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</si>
  <si>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</si>
  <si>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</si>
  <si>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</si>
  <si>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</si>
  <si>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</si>
  <si>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</si>
  <si>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</si>
  <si>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</si>
  <si>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</si>
  <si>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</si>
  <si>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</si>
  <si>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</si>
  <si>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</si>
  <si>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</si>
  <si>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</si>
  <si>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</si>
  <si>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</si>
  <si>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</si>
  <si>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</si>
  <si>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</si>
  <si>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</si>
  <si>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</si>
  <si>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</si>
  <si>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</si>
  <si>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</si>
  <si>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MINDÖSSZESEN</t>
  </si>
  <si>
    <t>Kötelező feladat összesen</t>
  </si>
  <si>
    <t>Önként vállalt feladat összesen</t>
  </si>
  <si>
    <t>Állami (államigazgatási) feladat összesen</t>
  </si>
  <si>
    <t>(5.1. melléklet a 6/2017. (II. 16.) önkormányzati rendelethez)</t>
  </si>
  <si>
    <t>(1. oldal)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</si>
  <si>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</si>
  <si>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</si>
  <si>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</si>
  <si>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</si>
  <si>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</si>
  <si>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</si>
  <si>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</si>
  <si>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Jogím</t>
  </si>
  <si>
    <t>Hitelszerződés számlaszáma</t>
  </si>
  <si>
    <t>Hitelező, kibocsátó neve</t>
  </si>
  <si>
    <t xml:space="preserve">Hitelszerződés megkötésének időpontja </t>
  </si>
  <si>
    <t>Lejárat</t>
  </si>
  <si>
    <t xml:space="preserve">Devizanem </t>
  </si>
  <si>
    <t>Eredeti összege</t>
  </si>
  <si>
    <t>Felvételkori árfolyam</t>
  </si>
  <si>
    <t>Tőketörlesztés 2017. évben *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</si>
  <si>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</si>
  <si>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</si>
  <si>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</si>
  <si>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</si>
  <si>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</si>
  <si>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</si>
  <si>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</si>
  <si>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</si>
  <si>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</si>
  <si>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1.1.1</t>
  </si>
  <si>
    <t>ONK-0346/2006/M2. sz. szerződés</t>
  </si>
  <si>
    <t>Erste Bank Hungary Zrt.</t>
  </si>
  <si>
    <t>HUF</t>
  </si>
  <si>
    <t>1.1.2</t>
  </si>
  <si>
    <t>1-2-16-3800-0278-8</t>
  </si>
  <si>
    <t>OTP Bank Nyrt.</t>
  </si>
  <si>
    <t>1.1.3</t>
  </si>
  <si>
    <t>Hitelfelvétel</t>
  </si>
  <si>
    <t>Rövid lejáratú hitelek</t>
  </si>
  <si>
    <t>1.2.1</t>
  </si>
  <si>
    <t>Folyószámla hitel</t>
  </si>
  <si>
    <t>1.2.2</t>
  </si>
  <si>
    <t>Munkabér hitel</t>
  </si>
  <si>
    <t>Készfizető kezességvállalások:</t>
  </si>
  <si>
    <t>1.3.1</t>
  </si>
  <si>
    <t xml:space="preserve"> Készfizető kezességvállalás 284/2006. (XII.14.) Kh. (Db. Jégcsarnok Nonprofit Kft.)</t>
  </si>
  <si>
    <t>CHF</t>
  </si>
  <si>
    <t>1.3.2</t>
  </si>
  <si>
    <t xml:space="preserve"> Készfizető kezességvállalás 160/2014. (VII.10.) Kh. (Debreceni Nagyerdei Stadion Kft.)</t>
  </si>
  <si>
    <t>1.4</t>
  </si>
  <si>
    <t>Támogatási megállapodások:</t>
  </si>
  <si>
    <t>1.4.1</t>
  </si>
  <si>
    <t>Támogatás kamatfizetésre 245/2007. (XI.22.) Ö.h. alapján (Db. Jégcsarnok Nonprofit Kht.)</t>
  </si>
  <si>
    <t>1.4.2</t>
  </si>
  <si>
    <t xml:space="preserve"> Készfizető kezességvállalás 160/2014. (VII.10.) Kh. (Debreceni Nagyerdei Stadion Kft..)</t>
  </si>
  <si>
    <t>Mindösszesen:</t>
  </si>
  <si>
    <t>(2. oldal)</t>
  </si>
  <si>
    <t>Dologi kiemelt előirányzat részletezése</t>
  </si>
  <si>
    <t xml:space="preserve">Eredeti összege </t>
  </si>
  <si>
    <t>Tőketörlesztés</t>
  </si>
  <si>
    <t>Kamatfizetés</t>
  </si>
  <si>
    <t>Egyéb költségek</t>
  </si>
  <si>
    <t>1.1.</t>
  </si>
  <si>
    <t>1.2.</t>
  </si>
  <si>
    <t>1.2.1.</t>
  </si>
  <si>
    <t>1.2.2.</t>
  </si>
  <si>
    <t>(3. oldal)</t>
  </si>
  <si>
    <t>Egyéb felhalmozási célú kiadások kiemelt előirányzata</t>
  </si>
  <si>
    <t xml:space="preserve">Kezességvállalás tőketörlesztése 2017. évben </t>
  </si>
  <si>
    <t>Egyéb működési célú kiadások előirányzata</t>
  </si>
  <si>
    <t>Támogatás kamatfizetésre 245/2007. (XI.22.) Ö.h. alapján (Db. Jégcsarnok Nonprofit Kft..)</t>
  </si>
  <si>
    <t>(4. oldal)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</si>
  <si>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</si>
  <si>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</si>
  <si>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</si>
  <si>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</si>
  <si>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</si>
  <si>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</si>
  <si>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</si>
  <si>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</si>
  <si>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</si>
  <si>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</si>
  <si>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</si>
  <si>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</si>
  <si>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</si>
  <si>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</si>
  <si>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</si>
  <si>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</si>
  <si>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</si>
  <si>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</si>
  <si>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</si>
  <si>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Hitelintézet
neve</t>
  </si>
  <si>
    <t>tőke</t>
  </si>
  <si>
    <t>kamat</t>
  </si>
  <si>
    <t>összesen</t>
  </si>
  <si>
    <t>1.1. Hosszú lejáratú hitelek</t>
  </si>
  <si>
    <t>Erste Bank Zrt.</t>
  </si>
  <si>
    <t>2011.</t>
  </si>
  <si>
    <t>OTP Bank Nyrt. (1 mrd Ft hitel)</t>
  </si>
  <si>
    <t>2016.</t>
  </si>
  <si>
    <t>2017.</t>
  </si>
  <si>
    <t>1.2. Rövid lejáratú hitelek</t>
  </si>
  <si>
    <t xml:space="preserve">folyószámla hitel </t>
  </si>
  <si>
    <t>1.3. Készfizető kezességvállalások:</t>
  </si>
  <si>
    <t xml:space="preserve"> Készfizető kezességvállalás 284/2006. (XII.14.) Kh. (Db. Jégcsarnok Kht.)</t>
  </si>
  <si>
    <t>EUR</t>
  </si>
  <si>
    <t>160/2014. (VII.10.) Kh. Debreceni Nagyerdei Stadion Kft</t>
  </si>
  <si>
    <t>Összesen:</t>
  </si>
  <si>
    <t>(5.2. melléklet a 6/2017. (II. 16.) önkormányzati rendelethez)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</si>
  <si>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</si>
  <si>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</si>
  <si>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</si>
  <si>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</si>
  <si>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</si>
  <si>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</si>
  <si>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</si>
  <si>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</si>
  <si>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</si>
  <si>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</si>
  <si>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</si>
  <si>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</si>
  <si>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</si>
  <si>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</si>
  <si>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</si>
  <si>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</si>
  <si>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</si>
  <si>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Lakossági települési folyékony hulladék ártalmatlanítása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</si>
  <si>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</si>
  <si>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</si>
  <si>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</si>
  <si>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</si>
  <si>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</si>
  <si>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</si>
  <si>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</si>
  <si>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Szökőkutak, csobogók, ivókutak üzemeltetése, felújítása</t>
  </si>
  <si>
    <t>3.1.13</t>
  </si>
  <si>
    <t>Kamerarendszerek üzemeltetése, átépítése, javítása</t>
  </si>
  <si>
    <t>3.1.14</t>
  </si>
  <si>
    <t>Nyilvános WC-k üzemeltetése, felújítása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</si>
  <si>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</si>
  <si>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</si>
  <si>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</si>
  <si>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</si>
  <si>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</si>
  <si>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</si>
  <si>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</si>
  <si>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</si>
  <si>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</si>
  <si>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</si>
  <si>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</si>
  <si>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 xml:space="preserve">Közúti jelzőlámpa üzemeltetése, karbantartása </t>
  </si>
  <si>
    <t>3.1.21</t>
  </si>
  <si>
    <t>Közös üzemeltetési díj (MK Np. Zrt.-önkormányzati csomópont)</t>
  </si>
  <si>
    <t>3.1.22</t>
  </si>
  <si>
    <t>Műtárgyak javítása, fenntartása</t>
  </si>
  <si>
    <t>3.1.23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</si>
  <si>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</si>
  <si>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</si>
  <si>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</si>
  <si>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</si>
  <si>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</si>
  <si>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</si>
  <si>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</si>
  <si>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</si>
  <si>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</si>
  <si>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</si>
  <si>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</si>
  <si>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</si>
  <si>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</si>
  <si>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</si>
  <si>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Buszöblök és peronok javítása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</si>
  <si>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</si>
  <si>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</si>
  <si>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</si>
  <si>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</si>
  <si>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</si>
  <si>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</si>
  <si>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3.2.11</t>
  </si>
  <si>
    <t>Meglevő kijelölt gyalogosátkelőhelyek megvilágításának felülvizsgálata</t>
  </si>
  <si>
    <t>3.2.12</t>
  </si>
  <si>
    <t>Kerékpár tárolók kihelyezése</t>
  </si>
  <si>
    <t>3.2.13</t>
  </si>
  <si>
    <t>Parkolójavítás</t>
  </si>
  <si>
    <t>Összesen</t>
  </si>
  <si>
    <t>(5.3. melléklet a 6/2017. (II. 16.) önkormányzati rendelethez)</t>
  </si>
  <si>
    <t>Zöldterületi kiadások</t>
  </si>
  <si>
    <t>(5. melléklet 4.cím részletezése)</t>
  </si>
  <si>
    <t>4.1.1</t>
  </si>
  <si>
    <t>Közhasznú zöldterületek fenntartása</t>
  </si>
  <si>
    <t>4.1.2</t>
  </si>
  <si>
    <t>Automata öntözőrendszerek üzemeltetése</t>
  </si>
  <si>
    <t>4.1.3</t>
  </si>
  <si>
    <t>Nagyerdei Parkerdő vagyonvédelmi feladata</t>
  </si>
  <si>
    <t>4.1.4</t>
  </si>
  <si>
    <t>Növényvédelem</t>
  </si>
  <si>
    <t>4.1.5</t>
  </si>
  <si>
    <t>Játszóterek karbantartása, játszótér üzemeltetés</t>
  </si>
  <si>
    <t>4.1.6</t>
  </si>
  <si>
    <t>Gépi-, kézi úttisztítás és utcai szemétszállítás, illegális szemétlerakók megszüntetése, lombgyűjtőzsák biztosítása a lakosság részére</t>
  </si>
  <si>
    <t>4.1.7</t>
  </si>
  <si>
    <t>Temetők és emlékművek fenntartása</t>
  </si>
  <si>
    <t>4.1.8</t>
  </si>
  <si>
    <t>Patkánymentesítés</t>
  </si>
  <si>
    <t>4.1.9</t>
  </si>
  <si>
    <t>Közkutak üzemeltetése, közüzemi díjak</t>
  </si>
  <si>
    <t>4.1.10</t>
  </si>
  <si>
    <t>Erdőterületek fenntartása, gallyazás, növénytelepítés</t>
  </si>
  <si>
    <t>4.2.1</t>
  </si>
  <si>
    <t>Szúnyogirtás</t>
  </si>
  <si>
    <t>4.2.2</t>
  </si>
  <si>
    <t>Előre nem tervezett parkfenntartási és rendezvényi feladatok</t>
  </si>
  <si>
    <t>4.2.3</t>
  </si>
  <si>
    <t>Tiszta Virágos Debrecenért</t>
  </si>
  <si>
    <t>4.2.4</t>
  </si>
  <si>
    <t>Fasorrekonstrukció</t>
  </si>
  <si>
    <t>4.2.5</t>
  </si>
  <si>
    <t>Nádor utcai park rekonstrukciója I. ütem</t>
  </si>
  <si>
    <t>4.2.6</t>
  </si>
  <si>
    <t>Parktáblázás program</t>
  </si>
  <si>
    <t>4.2.7</t>
  </si>
  <si>
    <t>Nagyerdő - Békás tó - Stadion zöldfelület fejlesztése</t>
  </si>
  <si>
    <t>4.2.8</t>
  </si>
  <si>
    <t>LIFE IP HUNGAirY</t>
  </si>
  <si>
    <t>4.2.9</t>
  </si>
  <si>
    <t>DEHUSZ Nonprofit Kft. közterületi feladataihoz szükséges anyagbeszerzésének támogatása</t>
  </si>
  <si>
    <t>4.2.10</t>
  </si>
  <si>
    <t>Tócóvölgyi nyárfa állomány rekonstrukciója II. ütem</t>
  </si>
  <si>
    <t>4.3.1</t>
  </si>
  <si>
    <t>(5.4. melléklet a 6/2017. (II. 16.) önkormányzati rendelethez)</t>
  </si>
  <si>
    <t>Beruházási kiadások</t>
  </si>
  <si>
    <t>(5. melléklet 5. cím részletezése)</t>
  </si>
  <si>
    <t>Jogcím</t>
  </si>
  <si>
    <t>Tájékoztató adatok</t>
  </si>
  <si>
    <t>Támogatásból megvalósuló kiadás</t>
  </si>
  <si>
    <t>Támogatáshoz kapcsolódó önerő, egyéb saját forrás</t>
  </si>
  <si>
    <t>TOP-6.1.1-15 Ipari parkok, iparterületek fejlesztése</t>
  </si>
  <si>
    <t>5.2.1</t>
  </si>
  <si>
    <t xml:space="preserve">TOP-6.1.1-15-DE1-2016-00001 Debrecen déli gazdasági övezet infrastruktúrájának fejlesztése </t>
  </si>
  <si>
    <t>TOP-6.1.3-15 Helyi gazdaságfejlesztés</t>
  </si>
  <si>
    <t>5.2.2</t>
  </si>
  <si>
    <t>TOP-6.1.3-15-DE1-2016-00001 Szabadtéri piac létesítése a Tócóskertben</t>
  </si>
  <si>
    <t>TOP-6.1.4-15 Társadalmi és környezeti szempontból fenntartható turtizmusfejlesztés</t>
  </si>
  <si>
    <t>5.2.3</t>
  </si>
  <si>
    <t>TOP-6.1.4-15-DE1-2016-00003 Nagyerdei kultúrpark rekonstrukció</t>
  </si>
  <si>
    <t>TOP-6.1.5-15 Gazdaságfejlesztést és a munkaerő mobilitás ösztönzését szolgáló közlekedésfejlesztés</t>
  </si>
  <si>
    <t>5.2.4</t>
  </si>
  <si>
    <t xml:space="preserve">TOP-6.1.5-15-DE1-2016-00001 Az egykori Magyar Gördülőcsapágy Művek helyén lévő gazdasági terület jobb megközelíthetőségének biztosítása </t>
  </si>
  <si>
    <t>TOP-6.2.1-15 Családbarát, munkába állást segítő intzémyének, közszolgáltatások fejlesztése</t>
  </si>
  <si>
    <t>5.2.5</t>
  </si>
  <si>
    <t xml:space="preserve"> TOP-6.2.1-15-DE1-2016-00001 A Nagyerdei Óvoda felújítása</t>
  </si>
  <si>
    <t>5.2.6</t>
  </si>
  <si>
    <t>TOP-6.2.1-15-DE1-2016-00002 A Boldogfalva Óvoda Manninger Gusztáv Utcai Telephelyének felújítása</t>
  </si>
  <si>
    <t>5.2.7</t>
  </si>
  <si>
    <r>
      <t xml:space="preserve">TOP-6.2.1-15-DE1-2016-00004 A Liget Óvoda </t>
    </r>
    <r>
      <rPr>
        <b/>
        <sz val="18"/>
        <rFont val="Calibri"/>
        <family val="2"/>
      </rPr>
      <t xml:space="preserve">Bartók Béla úti </t>
    </r>
    <r>
      <rPr>
        <sz val="18"/>
        <rFont val="Calibri"/>
        <family val="2"/>
      </rPr>
      <t>székhelyének felújítás</t>
    </r>
  </si>
  <si>
    <t>5.2.8</t>
  </si>
  <si>
    <t>TOP-6.2.1-15-DE1-2016-00005 A Gönczy Pál Utcai Óvoda tornaszobával történő bővítése</t>
  </si>
  <si>
    <t>5.2.9</t>
  </si>
  <si>
    <r>
      <t xml:space="preserve">TOP-6.2.1-15-DE1-2016-00006 A Liget Óvoda </t>
    </r>
    <r>
      <rPr>
        <b/>
        <sz val="18"/>
        <rFont val="Calibri"/>
        <family val="2"/>
      </rPr>
      <t xml:space="preserve">Babits Mihály Utcai </t>
    </r>
    <r>
      <rPr>
        <sz val="18"/>
        <rFont val="Calibri"/>
        <family val="2"/>
      </rPr>
      <t>Telephelyének felújítása</t>
    </r>
  </si>
  <si>
    <t>5.2.10</t>
  </si>
  <si>
    <t>TOP-6.2.1-15-DE1-2016-00007 Eszközök beszerzése a Debrecen Megyei Jogú Város Egyesített Bölcsődei Intézménye Faraktár Utcai Tagintézmény és Görgey Utcai Tagintézmény számára</t>
  </si>
  <si>
    <t>5.2.11</t>
  </si>
  <si>
    <t>TOP-6.2.1-15-DE1-2016-00008  Az Alsójózsai Kerekerdő Óvoda felújítása</t>
  </si>
  <si>
    <t>5.2.12</t>
  </si>
  <si>
    <t>TOP-6.2.1-15-DE1-2016-00009 Új óvoda építése a Tócóvölgyben
 (Tócóskerti Óvoda Napsugár Tagintézménye)</t>
  </si>
  <si>
    <t>5.2.13</t>
  </si>
  <si>
    <t>TOP-6.2.1-15-DE1-2016-00010 Debrecen Megyei Jogú Város Egyesített Bölcsődei Intézmény Ősz Utcai Tagintézmény és a Mosolykert Óvoda felújítása</t>
  </si>
  <si>
    <t>5.2.14</t>
  </si>
  <si>
    <t>TOP-6.2.1-15-DE1-2016-00011 Debrecen Megyei Jogú Város Egyesített Bölcsődei Intézménye Gáborjáni Szabó Kálmán Utcai Tagintézmény felújítása</t>
  </si>
  <si>
    <t>5.2.15</t>
  </si>
  <si>
    <t>TOP-6.2.1-15-DE1-2016-00012 Debrecen Megyei Jogú Város Egyesített Bölcsődei Intézménye Karácsony György Utcai Tagintézmény felújítása</t>
  </si>
  <si>
    <t>TOP-6.3.2-15 Zöld város kialakítása</t>
  </si>
  <si>
    <t>5.2.16</t>
  </si>
  <si>
    <t>TOP-6.3.2.-15-DE1-2016-00001 A Vénkert gazdaságélénkítő környezeti megújítása"</t>
  </si>
  <si>
    <t>5.2.17</t>
  </si>
  <si>
    <t>TOP-6.3.2.-15-DE1-2016-00002. Debrecen Belvárosának innovatív rekonstrukciója"</t>
  </si>
  <si>
    <t>5.2.18</t>
  </si>
  <si>
    <t>TOP-6.3.2.-15-DE1-2016-00003 A Dobozi lakótelep gazdaságélénkítő környezeti megújítása"</t>
  </si>
  <si>
    <t>5.2.19</t>
  </si>
  <si>
    <t>TOP-6.3.2.-15-DE1-2016-00004 A Libakert gazdaságélénkítő környezeti megújítása"</t>
  </si>
  <si>
    <t>5.2.20</t>
  </si>
  <si>
    <t>TOP-6.3.2.-15-DE1-2016-00005 A Sestakert gazdaságélénkítő környezeti megújítása"</t>
  </si>
  <si>
    <t>5.2.21</t>
  </si>
  <si>
    <t>TOP-6.3.2.-15-DE1-2016-00006. "Az Újkert gazdaságélénkítő környezeti megújítása"</t>
  </si>
  <si>
    <t>TOP-6.4.1-15 Fenntartható városi közlekedésfejlesztés</t>
  </si>
  <si>
    <t>5.2.22</t>
  </si>
  <si>
    <t>TOP-6.4.1-15-DE1-2016-00002 A belváros forgalomtechnikájának javítása és kerékpárosbaráttá tétele</t>
  </si>
  <si>
    <t>5.2.23</t>
  </si>
  <si>
    <t>TOP-6.4.1-15-DE1-2016-00003 Nyugati városrész forgalomszervezése és kerékpárút kialakítása</t>
  </si>
  <si>
    <t>5.2.24</t>
  </si>
  <si>
    <t>TOP-6.4.1-15-DE1-2016-00004  Északi városrész forgalomszervezése és kerékpárút kialakítása</t>
  </si>
  <si>
    <t>TOP-6.5.1-15 Önkormányzati épületek energetikai korszerűsítése</t>
  </si>
  <si>
    <t>5.2.25</t>
  </si>
  <si>
    <t>TOP-6.5.1-15-DE1-2016-00001 A Régi Városháza épületének energetikai korszerűsítése</t>
  </si>
  <si>
    <t>5.2.26</t>
  </si>
  <si>
    <t>TOP-6.5.1-15-DE1-2016-00002 A Debrecen, Jerikó u. 17. szám alatti intézmények épületegyüttesének energetikai korszerűsítése</t>
  </si>
  <si>
    <t>5.2.27</t>
  </si>
  <si>
    <t>TOP-6.5.1-15-DE1-2016-00003 A Debreceni Dózsa György Általános Iskola épületének energetikai korszerűsítése</t>
  </si>
  <si>
    <t>5.2.28</t>
  </si>
  <si>
    <t>TOP-6.5.1-15-DE1-2016-00004 A Zenede energetikai korszerűsítése</t>
  </si>
  <si>
    <t>5.2.29</t>
  </si>
  <si>
    <t>TOP-6.5.1-15-DE1-2016-00005 A Lehel Utcai Óvoda épületének energetikai korszerűsítése</t>
  </si>
  <si>
    <t>5.2.30</t>
  </si>
  <si>
    <t>TOP-6.5.1-15-DE1-2016-00006 A Közép Utcai Óvoda épületének energetikai korszerűsítése</t>
  </si>
  <si>
    <t>5.2.31</t>
  </si>
  <si>
    <t>TOP-6.5.1-15-DE1-2016-00007 A Lilla Téri Általános Iskola épületének energetikai korszerűsítése</t>
  </si>
  <si>
    <t>5.2.32</t>
  </si>
  <si>
    <t>TOP-6.5.1-15-DE1-2016-00008 A Görgey Utcai Óvoda épületének energetikai korszerűsítése</t>
  </si>
  <si>
    <t>5.2.33</t>
  </si>
  <si>
    <t>TOP-6.5.1-15-DE1-2016-00009 A Gulyás Pál Kollégium épületének energetikai korszerűsítése</t>
  </si>
  <si>
    <t>5.2.34</t>
  </si>
  <si>
    <t>TOP-6.5.1-15-DE1-2016-00010 A Debreceni Bocskai István Általános Iskola épületének energetikai korszerűsítése</t>
  </si>
  <si>
    <t>5.2.35</t>
  </si>
  <si>
    <t>TOP-6.5.1-15-DE1-2016-00011 A József Attila-telepi Könyvtár épületének energetikai korszerűsítése</t>
  </si>
  <si>
    <t>5.2.36</t>
  </si>
  <si>
    <r>
      <t>TOP-6.5.1-15-DE1-2016-00012 A Hajó Utcai Óvoda</t>
    </r>
    <r>
      <rPr>
        <b/>
        <sz val="18"/>
        <rFont val="Calibri"/>
        <family val="2"/>
      </rPr>
      <t xml:space="preserve"> </t>
    </r>
    <r>
      <rPr>
        <sz val="18"/>
        <rFont val="Calibri"/>
        <family val="2"/>
      </rPr>
      <t>épületének energetikai korszerűsítése</t>
    </r>
  </si>
  <si>
    <t>5.2.37</t>
  </si>
  <si>
    <t>TOP-6.5.1-15-DE1-2016-00013 Az egykori megyei könyvtár épületének energetikai korszerűsítése</t>
  </si>
  <si>
    <t>5.2.38</t>
  </si>
  <si>
    <t>TOP-6.5.1-15-DE1-2016-00014 A Boldogfalva Óvoda épületének energetikai korszerűsítése</t>
  </si>
  <si>
    <t>5.2.39</t>
  </si>
  <si>
    <t>TOP-6.5.1-15-DE1-2016-00015 A Fazekas Mihály Gimnázium Tóth Árpád utcai épületének energetikai korszerűsítése</t>
  </si>
  <si>
    <t>5.2.40</t>
  </si>
  <si>
    <t>TOP-6.5.1-15-DE1-2016-00016  A Csapókerti Közösségi Ház épületének energetikai korszerűsítése</t>
  </si>
  <si>
    <t>5.2.41</t>
  </si>
  <si>
    <t>TOP-6.5.1-15-DE1-2016-00017 Az Ondódi Közösségi Ház épületének energetikai korszerűsítése</t>
  </si>
  <si>
    <t>5.2.42</t>
  </si>
  <si>
    <t>TOP-6.5.1-15-DE1-2016-00018 A Honvéd utcai bölcsöde épületének energetikai korszerűsítése</t>
  </si>
  <si>
    <t>5.2.43</t>
  </si>
  <si>
    <t>TOP-6.5.1-15-DE1-2016-00019 A Szivárvány Óvoda épületének energetikai korszerűsítése</t>
  </si>
  <si>
    <t>TOP-6.6.1-15 Egészségügyi alapellátás infrastrukturális fejleszése</t>
  </si>
  <si>
    <t>5.2.44</t>
  </si>
  <si>
    <t>TOP-6.6.1-15-DE1-2016-00001 Debrecen, Füredi út 42. sz. alatti háziorvosi és fogorvosi alapellátás infrastrukturális fejlesztése</t>
  </si>
  <si>
    <t>5.2.45</t>
  </si>
  <si>
    <t>TOP-6.6.1-15-DE1-2016-00002 Debrecen, Jánosi utca 14. sz. alatti háziorvosi alapellátás infrastrukturális fejlesztése</t>
  </si>
  <si>
    <t>5.2.46</t>
  </si>
  <si>
    <t>TOP-6.6.1-15-DE1-2016-00003 Debrecen, Böszörményi út 136. sz. alatti házi gyermekorvosi és védőnői ellátás infrastrukturális fejlesztése</t>
  </si>
  <si>
    <t>5.2.47</t>
  </si>
  <si>
    <t>TOP-6.6.1-15-DE1-2016-00004 Debrecen, Szentgyörgyfalvi utca 7. sz. alatti házi gyermekorvosi és fogorvosi alapellátás infrastrukturális fejlesztése</t>
  </si>
  <si>
    <t>5.2.48</t>
  </si>
  <si>
    <t>TOP-6.6.1-15-DE1-2016-00005 Debrecen, Híd utca 14. sz. alatti házi gyermekorvosi és védőnői alapellátás infrastrukturális fejlesztése</t>
  </si>
  <si>
    <t>5.2.49</t>
  </si>
  <si>
    <t>TOP-6.6.1-15-DE1-2016-00006 Debrecen, Szabó Pál utca 61-63. sz. alatti egészségügyi alapellátás infrastrukturális fejlesztése</t>
  </si>
  <si>
    <t>5.2.50</t>
  </si>
  <si>
    <t>TOP-6.6.1-15-DE1-2016-00007 Debrecen, Víztorony utca 11. sz. alatti gyermekorvosi rendelő és védőnői szolgálat infrastrukturális fejlesztése</t>
  </si>
  <si>
    <t>5.2.51</t>
  </si>
  <si>
    <t>TOP-6.6.1-15-DE1-2016-00008 Debrecen, Apafi utca 30. sz. alatti háziorvosi rendelő infrastrukturális fejlesztése</t>
  </si>
  <si>
    <t>5.2.52</t>
  </si>
  <si>
    <t>TOP-6.6.1-15-DE1-2016-00009 Debrecen, Cegléd utca 6. sz. alatti háziorvosi rendelő infrastrukturális fejlesztése</t>
  </si>
  <si>
    <t>5.2.53</t>
  </si>
  <si>
    <t>TOP-6.6.1-15-DE1-2016-00010 Debrecen, Nagysándor-telepi egészségügyi alapellátás infrastrukturális fejlesztése</t>
  </si>
  <si>
    <t>5.2.54</t>
  </si>
  <si>
    <t>TOP-6.6.1-15-DE1-2016-00011 Debrecen, Bajcsy-Zsilinszky utca 32. sz. alatti házi gyermekorvosi és védőnői alapellátás infrastrukturális fejlesztése</t>
  </si>
  <si>
    <t>TOP-6.6.2-15 Szociális alapszálgáltatások infrastruktúrájának fejlesztése</t>
  </si>
  <si>
    <t>5.2.55</t>
  </si>
  <si>
    <t>TOP 6.6.2-15-DE1-2016-00001 Családsegítő és Gyermekjóléti Központ infrastrukturális fejlesztése Debrecenben</t>
  </si>
  <si>
    <t>GINOP</t>
  </si>
  <si>
    <t>5.2.56</t>
  </si>
  <si>
    <t>GINOP-7.1.3.-15 Négyévszakos turisztikai központ létrehozása a Nagyerdei parkerdőben</t>
  </si>
  <si>
    <t>Modern Városok</t>
  </si>
  <si>
    <t>5.2.57</t>
  </si>
  <si>
    <t xml:space="preserve">Modern Városok Program, Debreceni Innovációs Program </t>
  </si>
  <si>
    <t>5.2.58</t>
  </si>
  <si>
    <t xml:space="preserve">Modern Városok Program, Debreceni Nemzetközi Repülőtér technikai fejlesztése </t>
  </si>
  <si>
    <t>5.2.59</t>
  </si>
  <si>
    <t>Modern Városok Program, Angol nyelvű alap- és középfokú oktatási intézmény létrehozása</t>
  </si>
  <si>
    <t>5.2.60</t>
  </si>
  <si>
    <t>Modern Városok Program, A debreceni Nagyerdő program befejezése, fürdőfejlesztés</t>
  </si>
  <si>
    <t>2017 Év közben induló pályázatok</t>
  </si>
  <si>
    <t>5.2.61</t>
  </si>
  <si>
    <t>5.2.62</t>
  </si>
  <si>
    <t xml:space="preserve"> TOP-6.2.1-16-DE1-2016-00003 Új bölcsőde létesítése a Postakert u. 7. szám alatt</t>
  </si>
  <si>
    <t>5.2.63</t>
  </si>
  <si>
    <t>A bölcsődei ellátás feltételeinek javítása a meglévő bölcsődei intézményekben - 2. ütem</t>
  </si>
  <si>
    <t>5.2.64</t>
  </si>
  <si>
    <t>Óvodafejlesztés a meglévő intézményekben - 2. ütem</t>
  </si>
  <si>
    <t>5.2.65</t>
  </si>
  <si>
    <t>A bölcsődei ellátás feltételeinek javítása új bölcsődék kialakításával tervezett Debrecen Debrecenben</t>
  </si>
  <si>
    <t>5.2.66</t>
  </si>
  <si>
    <t>5.2.67</t>
  </si>
  <si>
    <t>5.2.68</t>
  </si>
  <si>
    <t>5.2.69</t>
  </si>
  <si>
    <t xml:space="preserve">Oktatási és nevelési intézmények fejlesztése fenntartható energia akcióprogram készítésével (SC) - 2. ütem </t>
  </si>
  <si>
    <t>5.2.70</t>
  </si>
  <si>
    <t>Oktatási és nevelési intézmények fejlesztése fenntartható energia akcióprogram készítésével (SC) - 3. ütem</t>
  </si>
  <si>
    <t>5.2.71</t>
  </si>
  <si>
    <t xml:space="preserve">Városi intézmények energetikai korszerűsítése - 2. ütem </t>
  </si>
  <si>
    <t>5.2.72</t>
  </si>
  <si>
    <t>Egészségügyi alapellátás korszerűsítése Debrecenben - 2. ütem</t>
  </si>
  <si>
    <t>5.2.73</t>
  </si>
  <si>
    <t>Szociális intézmények fejlesztése</t>
  </si>
  <si>
    <t>5.2.74</t>
  </si>
  <si>
    <t>Időskorúak gondozásának, otthoni ellátásának fejlesztése</t>
  </si>
  <si>
    <t>5.2.75</t>
  </si>
  <si>
    <t>Debreceni Innovációs program (TOP)</t>
  </si>
  <si>
    <t>5.2.76</t>
  </si>
  <si>
    <t>5.2.77</t>
  </si>
  <si>
    <t>5.2.78</t>
  </si>
  <si>
    <t>5.2.79</t>
  </si>
  <si>
    <t>Agráripari park Infrastrukturális fejlesztése (TOP-6.1.5)</t>
  </si>
  <si>
    <t>5.2.80</t>
  </si>
  <si>
    <t>Egyéb, nem pályázati forrásból megvalósuló beruházások</t>
  </si>
  <si>
    <t>5.2.81</t>
  </si>
  <si>
    <t>Térfigyelő kamerarendszer kiépítése Debrecenben</t>
  </si>
  <si>
    <t>5.2.82</t>
  </si>
  <si>
    <t xml:space="preserve">Sportmúzeum interaktív fejlesztése </t>
  </si>
  <si>
    <t>5.2.83</t>
  </si>
  <si>
    <t>Eu-s pályázatokkal kapcsolatban év közben felmerülő költségek</t>
  </si>
  <si>
    <t>5.2.84</t>
  </si>
  <si>
    <t>Hatósági díjak, beruházásokhoz kapcsolódó közmű számlák</t>
  </si>
  <si>
    <t>5.2.85</t>
  </si>
  <si>
    <t>Tervezés, szakértés, intézmények állapotfelmérése és tervezési koncepció kialakítása</t>
  </si>
  <si>
    <t>5.2.86</t>
  </si>
  <si>
    <t>Pavilonok beszerzése</t>
  </si>
  <si>
    <t>5.2.87</t>
  </si>
  <si>
    <t>ISPA eszközök felújítása, pótlása</t>
  </si>
  <si>
    <t>5.2.88</t>
  </si>
  <si>
    <t>Ifjúsági ház előadó terem hangszigetelési és klimatizálási beruházási munkái</t>
  </si>
  <si>
    <t>5.2.89</t>
  </si>
  <si>
    <t>Nyugati kiskörút II. ütem</t>
  </si>
  <si>
    <t>5.2.90</t>
  </si>
  <si>
    <t>Debrecen, Hospice ház kialakítása</t>
  </si>
  <si>
    <t>5.2.91</t>
  </si>
  <si>
    <t>Józsa Sportközpont</t>
  </si>
  <si>
    <t>5.2.92</t>
  </si>
  <si>
    <t>Balásházy János Gyakorló Szakközépiskola Kollégiumi épületének belső felújítási munkái saját forrás</t>
  </si>
  <si>
    <t>5.2.93</t>
  </si>
  <si>
    <t>Műfüves pályaépítés</t>
  </si>
  <si>
    <t>5.2.94</t>
  </si>
  <si>
    <t>Latinovits Színház belső kialakítása</t>
  </si>
  <si>
    <t>5.2.95</t>
  </si>
  <si>
    <t xml:space="preserve">Salakmotor pálya rekonstrukció II. ütem </t>
  </si>
  <si>
    <t>5.2.96</t>
  </si>
  <si>
    <t>Önkormányzati tulajdonú épületekkel kapcsolatban az év közben felmerülő kiadások</t>
  </si>
  <si>
    <t>5.2.97</t>
  </si>
  <si>
    <t>Mobil jégpálya kialakítása</t>
  </si>
  <si>
    <t>5.2.98</t>
  </si>
  <si>
    <t>Debreceni Nemzetközi Repülőtér fejlesztése (EASA tanusítvány)</t>
  </si>
  <si>
    <t>5.2.99</t>
  </si>
  <si>
    <t xml:space="preserve">2-es villamosvonal építése nem támogatott költség </t>
  </si>
  <si>
    <t>5.2.100</t>
  </si>
  <si>
    <t>IKKK nem támogatott költség</t>
  </si>
  <si>
    <t>5.2.101</t>
  </si>
  <si>
    <t>Reformáció 500. évfordulójára emlékmű állítás - tervezés</t>
  </si>
  <si>
    <t>5.2.102</t>
  </si>
  <si>
    <t>Szabó Magda írónő születésének 100. évfordulójára állítandó szobor költsége</t>
  </si>
  <si>
    <t>5.2.103</t>
  </si>
  <si>
    <t>Ovi-Sport Program</t>
  </si>
  <si>
    <t>5.2.104</t>
  </si>
  <si>
    <t xml:space="preserve">Árpád téri templom tető és homlokzat felújítás </t>
  </si>
  <si>
    <t>5.2.105</t>
  </si>
  <si>
    <t>Agóra légtechnika kiépítés</t>
  </si>
  <si>
    <t>5.2.106</t>
  </si>
  <si>
    <t>Epreskerti Általános iskola tornaterem kivitelezés</t>
  </si>
  <si>
    <t>5.2.107</t>
  </si>
  <si>
    <t>Országzászló felállítása</t>
  </si>
  <si>
    <t>5.2.108</t>
  </si>
  <si>
    <t>Honvédtemető emlékhely felújítása</t>
  </si>
  <si>
    <t>5.2.109</t>
  </si>
  <si>
    <t>Lakossági hozzájárulással megvalósuló közműépítés 25%-os állami támogatás</t>
  </si>
  <si>
    <t>5.2.110</t>
  </si>
  <si>
    <t>Közlekedési csomópontok és útszakaszok  forgalomtechnikai átalakítása</t>
  </si>
  <si>
    <t>5.2.111</t>
  </si>
  <si>
    <t>Komplex hulladékgazdálkodási rendszer fejlesztése Hajdú-Bihar megyében KEHOP-3.2.1.</t>
  </si>
  <si>
    <t>5.2.112</t>
  </si>
  <si>
    <t>CLLD projekt 2017. évi megvalósításához szükséges összeg (megosztott közösségi infrastruktúra, kulturális kapcs. háza, Debrecen háza alprojekt)</t>
  </si>
  <si>
    <t>5.2.113</t>
  </si>
  <si>
    <t>Ady Endre Gimnázium energetikai felújítása - Norvég Alap</t>
  </si>
  <si>
    <t>5.2.114</t>
  </si>
  <si>
    <t>Hatvani István Általános Iskola energetikai felújítása - Norvég Alap</t>
  </si>
  <si>
    <t>5.2.115</t>
  </si>
  <si>
    <t>Nagyerdei parkerdő - játszótér bővítése</t>
  </si>
  <si>
    <t>5.2.116</t>
  </si>
  <si>
    <t>Martonfalvi Óvoda felújítása</t>
  </si>
  <si>
    <t>5.2.117</t>
  </si>
  <si>
    <t>Görgey utcai Bölcsőde felújítása</t>
  </si>
  <si>
    <t>5.2.118</t>
  </si>
  <si>
    <t>Boldogfalva Óvoda kerítés felújítás</t>
  </si>
  <si>
    <t>5.2.119</t>
  </si>
  <si>
    <t>Parkerdő - Szabadtéri Színpad állagmegóvási munkái</t>
  </si>
  <si>
    <t>(5.5. melléklet a 6/2017. (II. 16.) önkormányzati rendelethez)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</si>
  <si>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</si>
  <si>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</si>
  <si>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</si>
  <si>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</si>
  <si>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</si>
  <si>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</si>
  <si>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</si>
  <si>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</si>
  <si>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</si>
  <si>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</si>
  <si>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</si>
  <si>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</si>
  <si>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</si>
  <si>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</si>
  <si>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</si>
  <si>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(5.6. melléklet a 6/2017. (II. 16.) önkormányzati rendelethez)</t>
  </si>
  <si>
    <t>Kertségi fejlesztési program</t>
  </si>
  <si>
    <t>(5. melléklet 8. cím részletezése)</t>
  </si>
  <si>
    <t>8.2.1</t>
  </si>
  <si>
    <t>Öntözés fejlesztések, meglévő zöldfelületekhez</t>
  </si>
  <si>
    <t>8.2.2</t>
  </si>
  <si>
    <t xml:space="preserve">Bevezető út program 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</si>
  <si>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</si>
  <si>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</si>
  <si>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</si>
  <si>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</si>
  <si>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</si>
  <si>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</si>
  <si>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</si>
  <si>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Közlekedési csomópontok visszaszámláló berendezésének cseréje</t>
  </si>
  <si>
    <t>8.2.7</t>
  </si>
  <si>
    <t>Közvilágítási hálózat bővítése</t>
  </si>
  <si>
    <t>8.2.8</t>
  </si>
  <si>
    <t>Csapadékvíz-elvezető csatornák vízjogi engedélyezése</t>
  </si>
  <si>
    <t>8.2.9</t>
  </si>
  <si>
    <t>TOP-6.3.3-15-DE1-2016-00001 Debrecen, keleti városrész csapadékvíz elvezetésének rendezése</t>
  </si>
  <si>
    <t>8.2.10</t>
  </si>
  <si>
    <t>TOP-6.3.3-DE1-2016-00002 Nagysándor telep- vulkántelep csapadékvíz elvezetés</t>
  </si>
  <si>
    <t>8.2.11</t>
  </si>
  <si>
    <t>Haláp-Nagycsere ivóvíz ellátása</t>
  </si>
  <si>
    <t>8.2.12</t>
  </si>
  <si>
    <t>Csapadékvíz befogadók rekonstrukciója</t>
  </si>
  <si>
    <t>8.2.13</t>
  </si>
  <si>
    <t>Debrecen – Mikepércs kerékpárút építése</t>
  </si>
  <si>
    <t>8.2.14</t>
  </si>
  <si>
    <t>Szabó Lőrinc u. szennyvízcsatorna -tervezés</t>
  </si>
  <si>
    <t>8.2.15</t>
  </si>
  <si>
    <t>Tócóvölgy mögötti gyalogoshíd  tervezése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</si>
  <si>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</si>
  <si>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</si>
  <si>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</si>
  <si>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</si>
  <si>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</si>
  <si>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VP6-7.2.1-7.4.1.2-16 Külterületi helyi közutak fejlesztése és munkagép beszerzése pályázat</t>
  </si>
  <si>
    <t>8.2.19</t>
  </si>
  <si>
    <t>Szeged u. útépítéshez kapcsolódó csapadékcsatorna építés</t>
  </si>
  <si>
    <t>8.2.20</t>
  </si>
  <si>
    <t>TOP-6.1.4-15-DE1-2016-00001 Turisztikai célú kerékpárút fejlesztése Biczó István kert és a Panoráma út között</t>
  </si>
  <si>
    <t>8.2.21</t>
  </si>
  <si>
    <t>TOP-6.1.4-15-DE1-2016-00002 Turisztikai célú kerékpárút fejlesztése Debrecen-Kismacs és a Látóképi tó között</t>
  </si>
  <si>
    <t>8.2.22</t>
  </si>
  <si>
    <t>TOP-6.4.1-15-DE1-2016-00005 Kismacsra vezető kerékpárút kialakítása</t>
  </si>
  <si>
    <t>8.2.23</t>
  </si>
  <si>
    <t>TOP-6.4.1-15DE1-2016-00006 Keleti városrész forgalomszervezése és kerékpárút kialakítása</t>
  </si>
  <si>
    <t>8.2.24</t>
  </si>
  <si>
    <t>TOP 2017. csapadékvíz csatorna építés (900 MFt) (TOP-6.3.3)</t>
  </si>
  <si>
    <t>8.2.25</t>
  </si>
  <si>
    <t>Út-, közmű-, járdaépítés</t>
  </si>
  <si>
    <t>8.2.25.1</t>
  </si>
  <si>
    <t xml:space="preserve">Modern Városok pályázat - Debrecen közösségi közlekedési feltételeinek javítása utak és járdák burkolatainak cseréjével </t>
  </si>
  <si>
    <t>8.2.25.2</t>
  </si>
  <si>
    <t xml:space="preserve">Modern Városok pályázat - Debrecen közösségi közlekedési feltételeinek javítása új utak építésével </t>
  </si>
  <si>
    <t>8.2.25.3</t>
  </si>
  <si>
    <t>Önkormányzati forrásból megvalósuló út-, közmű-, járdaépítés</t>
  </si>
  <si>
    <t>(5.7. melléklet a 6/2017. (II. 16.) önkormányzati rendelethez)</t>
  </si>
  <si>
    <t>Egészségügyi feladatok</t>
  </si>
  <si>
    <t>(5. melléklet 10. cím részletezése)</t>
  </si>
  <si>
    <t>10.1.1</t>
  </si>
  <si>
    <t>Bírósági végzés alapján baleseti járadék</t>
  </si>
  <si>
    <t>10.1.2</t>
  </si>
  <si>
    <t>Foglalkozás-egészségügyi alapszolgáltatás</t>
  </si>
  <si>
    <t>10.1.3</t>
  </si>
  <si>
    <t>Egészségügyi alapellátás biztosítása</t>
  </si>
  <si>
    <t>10.1.4</t>
  </si>
  <si>
    <t>Egészségügyi szolgáltatás nyújtása (anyatejgyűjtés)</t>
  </si>
  <si>
    <t>10.1.5</t>
  </si>
  <si>
    <t>NEAK finanszírozás háziorvosi ellátásra</t>
  </si>
  <si>
    <t>10.1.6</t>
  </si>
  <si>
    <t>Gyógyhely adatok aktualizálása</t>
  </si>
  <si>
    <t>10.2.1</t>
  </si>
  <si>
    <t>Háziorvosok támogatása</t>
  </si>
  <si>
    <t>10.2.2</t>
  </si>
  <si>
    <t>DEKOM támogatása</t>
  </si>
  <si>
    <t xml:space="preserve"> </t>
  </si>
  <si>
    <t>(5.8. melléklet a 6/2017. (II. 16.) önkormányzati rendelethez)</t>
  </si>
  <si>
    <t>Népjóléti feladatok</t>
  </si>
  <si>
    <t>(5. melléklet 11. cím részletezése)</t>
  </si>
  <si>
    <t>11.1.1</t>
  </si>
  <si>
    <t>Ellátási szerződések az önkormányzat által kötelezően ellátandó szociális- és gyermekjóléti feladatokra</t>
  </si>
  <si>
    <t>11.1.2</t>
  </si>
  <si>
    <t>Hátrányos helyzetű gyermekek hétvégi étkeztetésének megvalósítása a Magyar Máltai Szeretetszolgálat Debreceni Csoportja által</t>
  </si>
  <si>
    <t>11.1.3</t>
  </si>
  <si>
    <t>A szociális és gyermekjóléti intézmények szolgáltatói nyilvántartásba történő bejegyzéséhez, az adatok módosításához, hatósági eljárásokhoz kapcsolódó kiadások</t>
  </si>
  <si>
    <t>11.1.4</t>
  </si>
  <si>
    <t>Hátrányos helyzetű gyermekek nyári üdültetése</t>
  </si>
  <si>
    <t>11.2.1</t>
  </si>
  <si>
    <t>Bursa Hungarica Felsőoktatási Önkormányzati Ösztöndíjpályázat</t>
  </si>
  <si>
    <t>11.2.2</t>
  </si>
  <si>
    <t>DE Klinikai Központ Gyermekgyógyászati Intézménynél tartós gyógykezelés alatt álló gyermekek tankötelezettségének támogatása</t>
  </si>
  <si>
    <t>11.2.3</t>
  </si>
  <si>
    <t>Szent Anna Főplébánia Caritas Szervezetének támogatása</t>
  </si>
  <si>
    <t>(5.9. melléklet a 6/2017. (II. 16.) önkormányzati rendelethez)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</si>
  <si>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</si>
  <si>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</si>
  <si>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</si>
  <si>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</si>
  <si>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</si>
  <si>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</si>
  <si>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</si>
  <si>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</si>
  <si>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</si>
  <si>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</si>
  <si>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</si>
  <si>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Nemzetközi és utánpótlásversenyek, olimpikonok felkészülése</t>
  </si>
  <si>
    <t>12.2.1</t>
  </si>
  <si>
    <t>Sportuszoda használat támogatása</t>
  </si>
  <si>
    <t>12.2.2</t>
  </si>
  <si>
    <t>Békessy Béla Sport ösztöndíj</t>
  </si>
  <si>
    <t>12.2.3</t>
  </si>
  <si>
    <t>Debreceni Sportcentrum Kft. Főnixfitt2017 támogatása</t>
  </si>
  <si>
    <t>12.2.4</t>
  </si>
  <si>
    <t>Friss Oxigén Alapítvány Oxigén Kupa támogatása</t>
  </si>
  <si>
    <t>(5.10. melléklet a 6/2017. (II. 16.) önkormányzati rendelethez)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</si>
  <si>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</si>
  <si>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</si>
  <si>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</si>
  <si>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</si>
  <si>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</si>
  <si>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</si>
  <si>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</si>
  <si>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</si>
  <si>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</si>
  <si>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Rendkívüli, időszaki, nevelési támogatás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</si>
  <si>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</si>
  <si>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</si>
  <si>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</si>
  <si>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</si>
  <si>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</si>
  <si>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</si>
  <si>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</si>
  <si>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</si>
  <si>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</si>
  <si>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</si>
  <si>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</si>
  <si>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</si>
  <si>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</si>
  <si>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</si>
  <si>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13.1.4</t>
  </si>
  <si>
    <t>Szünidei gyermekétkeztetés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</si>
  <si>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</si>
  <si>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</si>
  <si>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</si>
  <si>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</si>
  <si>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</si>
  <si>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</si>
  <si>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(5.11. melléklet a 6/2017. (II. 16.) önkormányzati rendelethez)</t>
  </si>
  <si>
    <t>Közművelődési feladatok</t>
  </si>
  <si>
    <t>(5. melléklet 15. cím részletezése)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</si>
  <si>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</si>
  <si>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</si>
  <si>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</si>
  <si>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</si>
  <si>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</si>
  <si>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 xml:space="preserve">Kiadványok és debreceni programajánló támogatása </t>
  </si>
  <si>
    <t>15.1.4</t>
  </si>
  <si>
    <t>Gyermek, Ifjúsági és KEF pályázatok önrész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</si>
  <si>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</si>
  <si>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</si>
  <si>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</si>
  <si>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</si>
  <si>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</si>
  <si>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</si>
  <si>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</si>
  <si>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</si>
  <si>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</si>
  <si>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</si>
  <si>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</si>
  <si>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</si>
  <si>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</si>
  <si>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Reformáció Emlékév</t>
  </si>
  <si>
    <t>15.1.12</t>
  </si>
  <si>
    <t>Irodalmi emlékév</t>
  </si>
  <si>
    <t>15.1.13</t>
  </si>
  <si>
    <t>Helyi Esélyegyenlőségi Program 2017. évi felülvizsgálata</t>
  </si>
  <si>
    <t>15.1.14</t>
  </si>
  <si>
    <t>Szent József Általános Iskola, Gimnázium, Szakgimnázium és Kollégium támogatása</t>
  </si>
  <si>
    <t>15.1.15</t>
  </si>
  <si>
    <t>"Kezdeményezések támogatása a drogpolitika területén" program önrész</t>
  </si>
  <si>
    <t>15.1.16</t>
  </si>
  <si>
    <t>Európa Kulturális Fővárosa Pályázat adminisztrációs költségei</t>
  </si>
  <si>
    <t>15.1.17</t>
  </si>
  <si>
    <t>Alapítványok önkormányzati támogatása</t>
  </si>
  <si>
    <t>15.1.17.1</t>
  </si>
  <si>
    <t>Alföld Alapítvány támogatása</t>
  </si>
  <si>
    <t>15.1.17.2</t>
  </si>
  <si>
    <t>Debrecen Kultúrájáért Alapítvány támogatása</t>
  </si>
  <si>
    <t>15.1.17.3</t>
  </si>
  <si>
    <t>Őrváros Debrecen Közalapítvány támogatása</t>
  </si>
  <si>
    <t>15.1.17.4</t>
  </si>
  <si>
    <t>Tehetséges Debreceni Fiatalokért Közalapítvány támogatása</t>
  </si>
  <si>
    <t>15.1.17.5</t>
  </si>
  <si>
    <t>15.1.17.6</t>
  </si>
  <si>
    <t>Egyéb alapítványok évközi támogatása</t>
  </si>
  <si>
    <t>15.1.17.7</t>
  </si>
  <si>
    <t>"Műszaki Mérnökképzésért" Képzést Támogató Alapítvány támogatása</t>
  </si>
  <si>
    <t>15.1.17.8</t>
  </si>
  <si>
    <t>Magyar Református Szeretetszolgálat Közhasznú Alapítvány támogatása</t>
  </si>
  <si>
    <t>(5.12. melléklet a 6/2017. (II. 16.) önkormányzati rendelethez)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</si>
  <si>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</si>
  <si>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</si>
  <si>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</si>
  <si>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</si>
  <si>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</si>
  <si>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Agóra Közhasznú Nonprofit Kft. Támogatása</t>
  </si>
  <si>
    <t>16.1.1.2</t>
  </si>
  <si>
    <t>DENOK Közhasznú Nonprofit Kft támogatása</t>
  </si>
  <si>
    <t>16.1.1.3</t>
  </si>
  <si>
    <t>Debreceni Ifjúsági Nonprofit Kft. támogatása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</si>
  <si>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</si>
  <si>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</si>
  <si>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</si>
  <si>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</si>
  <si>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</si>
  <si>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Debreceni Sportcentrum Közhasznú Nonprofit Kft.  TAO támogatás önrésze</t>
  </si>
  <si>
    <t>16.1.1.7</t>
  </si>
  <si>
    <t>DEHUSZ Nonprofit Kft. támogatása</t>
  </si>
  <si>
    <t>16.1.1.8</t>
  </si>
  <si>
    <t>EDC Debrecen Nonprofit Kft. támogatása</t>
  </si>
  <si>
    <t>16.1.1.9</t>
  </si>
  <si>
    <t>EKF Debrecen 2023 Nonprofit Kft. támogatása</t>
  </si>
  <si>
    <t>16.1.1.10</t>
  </si>
  <si>
    <t>Főnix Rendezvényszervező Közhasznú Nonprofit Kft. támogatása</t>
  </si>
  <si>
    <t>16.1.1.11</t>
  </si>
  <si>
    <t>Modem Modern Debreceni Nonprofit Kft. Támogatása</t>
  </si>
  <si>
    <t>16.1.1.12</t>
  </si>
  <si>
    <t>"NAGYERDEI KULTÚRPARK" Nonprofit Kft. támogatása</t>
  </si>
  <si>
    <t>16.2.1</t>
  </si>
  <si>
    <t>Sportszervezetek támogatásai összesen</t>
  </si>
  <si>
    <t>16.2.1.1</t>
  </si>
  <si>
    <t>Debreceni Sportcentrum Közhasznú Nonprofit Kft. „Minden gyermek tanuljon meg úszni, korcsolyázni „program támogatása</t>
  </si>
  <si>
    <t>16.2.1.2</t>
  </si>
  <si>
    <t>DVSC Futball Szervező Zrt. Támogatása</t>
  </si>
  <si>
    <t>16.2.1.3</t>
  </si>
  <si>
    <t>Debreceni Labdarúgó Akadémia  Nonprofit Kft. TAO támogatás önrésze</t>
  </si>
  <si>
    <t>16.2.1.4</t>
  </si>
  <si>
    <t>DLA Utánpótlás Nevelő Nonprofit Kft. TAO támogatás önrésze</t>
  </si>
  <si>
    <t>16.2.1.5</t>
  </si>
  <si>
    <t>DVSC Kézilabda Kft. Támogatása</t>
  </si>
  <si>
    <t>16.2.1.6</t>
  </si>
  <si>
    <t>Debreceni Hoki Klub támogatása</t>
  </si>
  <si>
    <t>16.2.1.7</t>
  </si>
  <si>
    <t>Cívis Póló Vízilabda Sportegyesület támogatása</t>
  </si>
  <si>
    <t>16.2.1.8</t>
  </si>
  <si>
    <t>LOKI Focisuli Debrecen KSE támogatása</t>
  </si>
  <si>
    <t>16.2.2</t>
  </si>
  <si>
    <t>Egyéb támogatások</t>
  </si>
  <si>
    <t>16.2.2.1</t>
  </si>
  <si>
    <t>Polgárőr szövetségek támogatása</t>
  </si>
  <si>
    <t>16.2.2.2</t>
  </si>
  <si>
    <t>Térfigyelő rendszer üzemeltetés bérköltségének támogatása</t>
  </si>
  <si>
    <t>16.2.2.3</t>
  </si>
  <si>
    <t>Debrecen-Hortobágy Turizmusáért Egyesület támogatása</t>
  </si>
  <si>
    <t>16.2.2.4</t>
  </si>
  <si>
    <t>Nagyerdei Stadion Rekonstrukciós Kft. támogatása</t>
  </si>
  <si>
    <t>16.2.2.5</t>
  </si>
  <si>
    <t>Debreceni Nagyerdei Stadion-üzemeltető Kft.</t>
  </si>
  <si>
    <t>16.2.2.6</t>
  </si>
  <si>
    <t>Zsuzsi Erdei Vasút Nonprofit Kft. Támogatása</t>
  </si>
  <si>
    <t>16.2.2.7</t>
  </si>
  <si>
    <t>Debreceni repülőtér támogatása</t>
  </si>
  <si>
    <t>16.2.2.8</t>
  </si>
  <si>
    <t>Cívis Ház Zrt. beruházási támogatása</t>
  </si>
  <si>
    <t>16.2.2.9</t>
  </si>
  <si>
    <t>Kárpátaljai települések és szervezetek támogatása</t>
  </si>
  <si>
    <t>16.2.2.10</t>
  </si>
  <si>
    <t>Salánkért Társadalmi Szervezet  támogatása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</si>
  <si>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</si>
  <si>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</si>
  <si>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</si>
  <si>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</si>
  <si>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</si>
  <si>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</si>
  <si>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</si>
  <si>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</si>
  <si>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</si>
  <si>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</si>
  <si>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</si>
  <si>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</si>
  <si>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</si>
  <si>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</si>
  <si>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(5.13. melléklet a 6/2017. (II. 16.) önkormányzati rendelethez)</t>
  </si>
  <si>
    <t>Egyéb kiadások</t>
  </si>
  <si>
    <t>(5. melléklet 21. cím részletezése)</t>
  </si>
  <si>
    <t>21.1.1</t>
  </si>
  <si>
    <t>Postaköltség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</si>
  <si>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</si>
  <si>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</si>
  <si>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</si>
  <si>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</si>
  <si>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</si>
  <si>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</si>
  <si>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</si>
  <si>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21.1.6</t>
  </si>
  <si>
    <t>Helyi közösségi közlekedés 2017. évi állami támogatása</t>
  </si>
  <si>
    <t>21.1.7</t>
  </si>
  <si>
    <t>Helyi közösségi közlekedés 2017. évi állami támogatásához kapcsolódó önkormányzati önrész és egyéb támogatás</t>
  </si>
  <si>
    <t>21.1.8</t>
  </si>
  <si>
    <t>DKV Zrt. 2015. évi veszteség kompenzációja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</si>
  <si>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</si>
  <si>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</si>
  <si>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</si>
  <si>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</si>
  <si>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</si>
  <si>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</si>
  <si>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</si>
  <si>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</si>
  <si>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</si>
  <si>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</si>
  <si>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</si>
  <si>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Előző költségvetési éveket érintő visszatérítések</t>
  </si>
  <si>
    <t>21.1.15</t>
  </si>
  <si>
    <t>Intézmények részére átadott maradvány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</si>
  <si>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</si>
  <si>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</si>
  <si>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</si>
  <si>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</si>
  <si>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</si>
  <si>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Olajfa Lakópark Víziközmű Társulat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</si>
  <si>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</si>
  <si>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</si>
  <si>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</si>
  <si>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</si>
  <si>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</si>
  <si>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</si>
  <si>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</si>
  <si>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</si>
  <si>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21.1.23</t>
  </si>
  <si>
    <t>2017. évi állami támogatás megelőlegezése</t>
  </si>
  <si>
    <t>21.1.24</t>
  </si>
  <si>
    <t>Műsoridő vásárlás</t>
  </si>
  <si>
    <t>21.1.25</t>
  </si>
  <si>
    <t>Nemzetközi Iskola megvalósítása</t>
  </si>
  <si>
    <t>21.3.1</t>
  </si>
  <si>
    <t>Honvédelem, polgári védelem, katasztrófavédelem</t>
  </si>
  <si>
    <t>(5.14. melléklet a 6/2017. (II. 16.) önkormányzati rendelethez)</t>
  </si>
  <si>
    <t>Városmarketing feladatok</t>
  </si>
  <si>
    <t>(5. melléklet 22. cím részletezése)</t>
  </si>
  <si>
    <t>2017. évi módosítottelőirányzat összege</t>
  </si>
  <si>
    <t>22.2.1</t>
  </si>
  <si>
    <t>Média-megjelenések és kiadványok</t>
  </si>
  <si>
    <t>22.2.2</t>
  </si>
  <si>
    <t>Kiemelkedő tevékenységek és kiemelt városi rendezvények támogatása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</si>
  <si>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</si>
  <si>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</si>
  <si>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</si>
  <si>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</si>
  <si>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</si>
  <si>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</si>
  <si>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</si>
  <si>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</si>
  <si>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</si>
  <si>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</si>
  <si>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</si>
  <si>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Sience on stage 2017 fesztivál</t>
  </si>
  <si>
    <t>22.2.9</t>
  </si>
  <si>
    <t>Nemzetközi kapcsolatok</t>
  </si>
  <si>
    <t>22.2.10</t>
  </si>
  <si>
    <t>Hortobágyi lovasnapok</t>
  </si>
  <si>
    <t>22.2.11</t>
  </si>
  <si>
    <t>Bocskai István ökölvívó emlékverseny 2017</t>
  </si>
  <si>
    <t>Nemzetközi és hazai támogatású pályázatok</t>
  </si>
  <si>
    <t>(5. melléklet 23. cím részletezése)</t>
  </si>
  <si>
    <t>23.1.1</t>
  </si>
  <si>
    <t>TÁMOP 3.1.3. - 11/2-2012-0043 "A természettudományos oktatás megújítása Debrecenben, Öveges program a TÁG-ban"</t>
  </si>
  <si>
    <t>23.1.2</t>
  </si>
  <si>
    <t>TOP-6.8.2-15 Foglalkoztatási paktum kialakítása</t>
  </si>
  <si>
    <t>23.1.3</t>
  </si>
  <si>
    <t>TOP-6.9.1-15 Társadalmi együttműködés erősítés Nagymacs városrészen</t>
  </si>
  <si>
    <t>23.1.4</t>
  </si>
  <si>
    <t>HU11-0002-A1-2013 Egészséges és aktív időskor</t>
  </si>
  <si>
    <t>23.1.5</t>
  </si>
  <si>
    <t>String projekt</t>
  </si>
  <si>
    <t>23.1.6</t>
  </si>
  <si>
    <t>Év közben induló pályázatok</t>
  </si>
  <si>
    <t>23.1.7</t>
  </si>
  <si>
    <t>"TTP-KP-1-2017/1-000371 Bethlen Gábor Alap-Debrecen és Salánk kapcsolatépítése</t>
  </si>
  <si>
    <t>(5.16. melléklet a 6/2017. (II. 16.) önkormányzati rendelethez)</t>
  </si>
  <si>
    <t>Vagyongazdálkodási feladatok</t>
  </si>
  <si>
    <t>(5. melléklet 24. cím részletezése)</t>
  </si>
  <si>
    <t>24.1.1</t>
  </si>
  <si>
    <t>Üzemeltetési költség</t>
  </si>
  <si>
    <t>24.1.2</t>
  </si>
  <si>
    <t xml:space="preserve">Ingatlanértékesítés előkészítése </t>
  </si>
  <si>
    <t>24.1.3</t>
  </si>
  <si>
    <t xml:space="preserve">Önkormányzattal szembeni követelések, kártérítések </t>
  </si>
  <si>
    <t>24.1.4</t>
  </si>
  <si>
    <t>Vagyonkataszter karbantartás</t>
  </si>
  <si>
    <t>24.1.5</t>
  </si>
  <si>
    <t xml:space="preserve">Egyéb vagyonkezelési költség </t>
  </si>
  <si>
    <t>24.1.6</t>
  </si>
  <si>
    <t>Térítési díjak önkormányzati lakások kiürítéséhez</t>
  </si>
  <si>
    <t>24.1.7</t>
  </si>
  <si>
    <t>Stratégiai vagyonalap</t>
  </si>
  <si>
    <t>24.1.8</t>
  </si>
  <si>
    <t>Szabályozási tervi korlátozás, kisajátítás, adásvétel</t>
  </si>
  <si>
    <t>24.1.9</t>
  </si>
  <si>
    <t xml:space="preserve">Ingatlan forgalmi értékének a szabályozási tervi előírások miatti értékcsökkenéséből adódó kártalanítás </t>
  </si>
  <si>
    <t>24.1.10</t>
  </si>
  <si>
    <t xml:space="preserve">Bontási költség </t>
  </si>
  <si>
    <t>24.1.11</t>
  </si>
  <si>
    <t>Színház funkció befogadására létesített ingatlan állagmegóvásával és vagyonvédelmével kapcsolatos kiadások</t>
  </si>
  <si>
    <t>24.1.12</t>
  </si>
  <si>
    <t>Bérleti díj beszámítással végzett beruházások, felújítások elszámolása</t>
  </si>
  <si>
    <t>24.1.13</t>
  </si>
  <si>
    <t>Ingatlancserék</t>
  </si>
  <si>
    <t>24.1.14</t>
  </si>
  <si>
    <t>Felújítások</t>
  </si>
  <si>
    <t>24.1.15</t>
  </si>
  <si>
    <t>Nem lakás célú önkormányzati tulajdonú helyiségek közös költségei</t>
  </si>
  <si>
    <t>24.1.16</t>
  </si>
  <si>
    <t>Riasztórendszerek kiépítése, figyelőszolgáltatása, karbantartása</t>
  </si>
  <si>
    <t>24.1.17</t>
  </si>
  <si>
    <t>Cívis Ház Zrt. által végzett felújítás</t>
  </si>
  <si>
    <t>24.1.18</t>
  </si>
  <si>
    <t>Stadion lebegő járda földhasználati díj ellentételezése</t>
  </si>
  <si>
    <t>24.1.19</t>
  </si>
  <si>
    <t>Kölcsey, Modem társasházzá alakítása (felmérés)</t>
  </si>
  <si>
    <t>24.1.20</t>
  </si>
  <si>
    <t>Tócóvölgyi csererdősítés</t>
  </si>
  <si>
    <t>24.1.21</t>
  </si>
  <si>
    <t>Repülőtéri út és közművek ingyenes átvételének áfája</t>
  </si>
  <si>
    <t>(5.17. melléklet a 6/2017. (II. 16.) önkormányzati rendelethez)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</si>
  <si>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</si>
  <si>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</si>
  <si>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</si>
  <si>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</si>
  <si>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</si>
  <si>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</si>
  <si>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</si>
  <si>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</si>
  <si>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</si>
  <si>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</si>
  <si>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</si>
  <si>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</si>
  <si>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</si>
  <si>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</si>
  <si>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</si>
  <si>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</si>
  <si>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(5.18. melléklet a 6/2017. (II. 16.) önkormányzati rendelethez)</t>
  </si>
  <si>
    <t>Céltartalék</t>
  </si>
  <si>
    <t>(5. melléklet 27. cím részletezése)</t>
  </si>
  <si>
    <t>27.1.1</t>
  </si>
  <si>
    <t>Bérkompenzáció 2016. évi elszámolása</t>
  </si>
  <si>
    <t>27.1.2</t>
  </si>
  <si>
    <t>Bérkompenzáció 2016. évről áthúzódó támogatása</t>
  </si>
  <si>
    <t>27.1.3</t>
  </si>
  <si>
    <t>Bérkompenzáció 2017. évi különbözete</t>
  </si>
  <si>
    <t>27.1.4</t>
  </si>
  <si>
    <t>Megyei Könyvtár Kistelepülési könyvtári célú kiegészítő támogatása</t>
  </si>
  <si>
    <t>27.1.5</t>
  </si>
  <si>
    <t>Óvodapedagógusok nevelő munkáját segítők bértámogatása (pótlólagos összeg)</t>
  </si>
  <si>
    <t>27.1.6</t>
  </si>
  <si>
    <t>Óvodapedagógusok bértámogatása (pótlólagos összeg)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</si>
  <si>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</si>
  <si>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</si>
  <si>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</si>
  <si>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</si>
  <si>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</si>
  <si>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</si>
  <si>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</si>
  <si>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</si>
  <si>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27.1.11</t>
  </si>
  <si>
    <t>Nagypiac felújítási munkái</t>
  </si>
  <si>
    <t>KGR adatok</t>
  </si>
  <si>
    <t>eltérés</t>
  </si>
  <si>
    <t>15.1.17.9</t>
  </si>
  <si>
    <t>15.1.17.10</t>
  </si>
  <si>
    <t>15.1.17.11</t>
  </si>
  <si>
    <t>15.1.17.12</t>
  </si>
  <si>
    <t>15.1.17.13</t>
  </si>
  <si>
    <t>15.1.17.14</t>
  </si>
  <si>
    <t>15.1.17.15</t>
  </si>
  <si>
    <t>15.1.17.16</t>
  </si>
  <si>
    <t>15.1.17.17</t>
  </si>
  <si>
    <t>15.1.17.18</t>
  </si>
  <si>
    <t>Matúra és Natúra Alapítvány támogatása</t>
  </si>
  <si>
    <t>Ethnica Alapítvány támogatása</t>
  </si>
  <si>
    <t>Család a Jövő Alapja Közhasznú Alapítvány támogatása</t>
  </si>
  <si>
    <t>Csodakutya Állatasszisztált Terápiás Közhasznú Alapítvány támogatása</t>
  </si>
  <si>
    <t>Debreceni Mentőalapítvány támogatása</t>
  </si>
  <si>
    <t>Hungaricum Művészeti Közhasznú Alapítvány támogatása</t>
  </si>
  <si>
    <t>Józsa Fejlődéséért Alapítvány támogatása</t>
  </si>
  <si>
    <t>Kézműves Alapítvány támogatása</t>
  </si>
  <si>
    <t>15.1.17.19</t>
  </si>
  <si>
    <t>15.1.17.20</t>
  </si>
  <si>
    <t>15.1.17.21</t>
  </si>
  <si>
    <t>15.1.17.22</t>
  </si>
  <si>
    <t>15.1.17.23</t>
  </si>
  <si>
    <t>Új Egészség Alapítvány támogatása</t>
  </si>
  <si>
    <t>Debrecen Vívásáért Alapítvány támogatása</t>
  </si>
  <si>
    <t>Roma Tehetséggondozó Közhasznú Alapítvány támogatása</t>
  </si>
  <si>
    <t>Friss Oxigén Alapítvány támogatása</t>
  </si>
  <si>
    <t>Önfejlesztő Műhely Alapítvány támogatása</t>
  </si>
  <si>
    <t>Vörösmarty Mihály Általános Iskoláért Alapítvány támogatása</t>
  </si>
  <si>
    <t>Sol Oriens az Amatőr Kórusmozgalomért Alapítvány támogatása</t>
  </si>
  <si>
    <t>Hajdú-Táncegyüttesért Közhasznú Alapítvány támogatása</t>
  </si>
  <si>
    <t>23.1.8</t>
  </si>
  <si>
    <t>23.1.9</t>
  </si>
  <si>
    <t>23.1.10</t>
  </si>
  <si>
    <t>23.1.11</t>
  </si>
  <si>
    <t>23.1.12</t>
  </si>
  <si>
    <t>23.1.13</t>
  </si>
  <si>
    <t>23.1.14</t>
  </si>
  <si>
    <t>Közösségfejlesztő, képzési és felzárkóztató programok megvalósítása a Nagysándortelep-Vulkántelepen (soft)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</si>
  <si>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</si>
  <si>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</si>
  <si>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</si>
  <si>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</si>
  <si>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</si>
  <si>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</si>
  <si>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3.1.24</t>
  </si>
  <si>
    <t>Parkolóalap kiadásai</t>
  </si>
  <si>
    <t>5.2.120</t>
  </si>
  <si>
    <t>TOP-6.1.5-16-DE1-2017-00001 Egyetemi Innovációs Park elérhetőségének javítása</t>
  </si>
  <si>
    <t>5.2.121</t>
  </si>
  <si>
    <t>TOP-6.1.5-16-DE1-2017-00005 Debrecen déli gazdasági övezet elérhetőségének javítása</t>
  </si>
  <si>
    <t>5.2.122</t>
  </si>
  <si>
    <t>TOP-6.1.5-16-DE1-2017-00003 A Köntösgát soron lévő ipari terület elérhetőségének javítása</t>
  </si>
  <si>
    <t>5.2.123</t>
  </si>
  <si>
    <t>TOP-6.1.2-16 Debreceni Inkubációs Központ létrehozása</t>
  </si>
  <si>
    <t>5.2.124</t>
  </si>
  <si>
    <t>TOP-6.1.4-16 Debreceni Görögkatolikus Egyházközség projektje</t>
  </si>
  <si>
    <t>5.2.125</t>
  </si>
  <si>
    <t>TOP-6.1.4-16 Debreceni Zsidó Hitközség projektje</t>
  </si>
  <si>
    <t>5.2.126</t>
  </si>
  <si>
    <t>TOP-6.6.2-16-DE1-2017-00001 VSzSz Süveg utcai telephelyének infrastrukturális fejlesztése</t>
  </si>
  <si>
    <t>5.2.127</t>
  </si>
  <si>
    <t>TOP-6.6.2-16-DE1-2017-00002 Fogyatékos Személyek Ifjúság Utcai Nappali Intézményének infrastrukturális fejlesztése</t>
  </si>
  <si>
    <t>5.2.128</t>
  </si>
  <si>
    <t>TOP-6.6.2-16-DE1-2017-00003 VSzSz Csapó utcai telephelyének infrastrukturális fejlesztése</t>
  </si>
  <si>
    <t>5.2.129</t>
  </si>
  <si>
    <t>TOP-6.6.2-16-DE1-2017-00004 VSzSz Pósa utcai telephelyének infrastrukturális fejlesztése</t>
  </si>
  <si>
    <t>5.2.130</t>
  </si>
  <si>
    <t>TOP-6.6.2-16-DE1-2017-00005 VSzSz Thomas Mann utcai telephelyének infrastrukturális fejlesztése</t>
  </si>
  <si>
    <t>5.2.131</t>
  </si>
  <si>
    <t>Csokonai Színház és színészház felújítása - Modern Városok Program</t>
  </si>
  <si>
    <t>5.2.132</t>
  </si>
  <si>
    <t>GZR-T-Ö-2016-0009 "Jedlik Ányos Terv" Elektromos töltőállomás alapján helyi önkormányzatok részére</t>
  </si>
  <si>
    <t>5.2.133</t>
  </si>
  <si>
    <t>GINOP-7.1.9 Turisztikai Központ-Ötholdas pagonyban</t>
  </si>
  <si>
    <t>5.2.134</t>
  </si>
  <si>
    <t>Nagyerdei tréningpálya-rendszer kiépítése  </t>
  </si>
  <si>
    <t>5.2.135</t>
  </si>
  <si>
    <t>„Debi" –Közösségi bringaprogram krékpárút építés és kerékpár beszerzés</t>
  </si>
  <si>
    <t>5.2.136</t>
  </si>
  <si>
    <t>Adrenalin-kötélpálya kialakítása a Nagyerdei Víztoronynál </t>
  </si>
  <si>
    <t>5.2.137</t>
  </si>
  <si>
    <t>Aquaticum Mediterrán Élményfürdő szolgáltatásbővítése </t>
  </si>
  <si>
    <t>5.2.138</t>
  </si>
  <si>
    <t>Interaktív Vizes Gyermekközpont kialakítása</t>
  </si>
  <si>
    <t>5.2.139</t>
  </si>
  <si>
    <t>Nagyerdei Szabadtéri Színpad fejlesztése </t>
  </si>
  <si>
    <t>5.2.140</t>
  </si>
  <si>
    <t>A debreceni állatkert fejlesztése II. ütem </t>
  </si>
  <si>
    <t>5.2.141</t>
  </si>
  <si>
    <t>A debreceni vidámpark fejlesztése </t>
  </si>
  <si>
    <t>5.2.142</t>
  </si>
  <si>
    <t>Varázserdő-Debrecen Nagyerdő  </t>
  </si>
  <si>
    <t>5.2.143</t>
  </si>
  <si>
    <t>Panorámalift és Visitdebrecen Kávézó kialakítása  </t>
  </si>
  <si>
    <t>5.2.144</t>
  </si>
  <si>
    <t>Vojtina Bábmúzeum létrehozása   </t>
  </si>
  <si>
    <t>5.2.145</t>
  </si>
  <si>
    <t>4 évszakos városközpont kialakítása a Simonffy utcán </t>
  </si>
  <si>
    <t>5.2.146</t>
  </si>
  <si>
    <t>Kerekestelepi fürdőfejlesztés   </t>
  </si>
  <si>
    <t>5.2.147</t>
  </si>
  <si>
    <t>Péterfia u. 2. sz. alatti trafó áthelyezése </t>
  </si>
  <si>
    <t>5.2.148</t>
  </si>
  <si>
    <t>Nemzeti Szabadidős-Egészség Sportpark program</t>
  </si>
  <si>
    <t>5.2.149</t>
  </si>
  <si>
    <t>Gyulai István Atlétikai Stadion és futófolyosó felújítása </t>
  </si>
  <si>
    <t>5.2.150</t>
  </si>
  <si>
    <t>Élőfüves labdarúgó pálya kialakítása a Zsálya köz 4. sz. alatt </t>
  </si>
  <si>
    <t>5.2.151</t>
  </si>
  <si>
    <t>Kossuth szobor felújítása  </t>
  </si>
  <si>
    <t>5.2.152</t>
  </si>
  <si>
    <t>Rigó Dezső tekecsarnok felújítása, Oláh Gábor u. 5. sz.  </t>
  </si>
  <si>
    <t>5.2.153</t>
  </si>
  <si>
    <t>Családok Átmeneti Otthona Mester u 30. (EFOP-2.2.3-17) </t>
  </si>
  <si>
    <t>5.2.154</t>
  </si>
  <si>
    <t>Dombos tanyai közösségi ház kialakítása      </t>
  </si>
  <si>
    <t>5.2.155</t>
  </si>
  <si>
    <t xml:space="preserve">TOP-6.7.1-16 Szociális városrehabilitáció a Nagysándortelep-Vulkántelepen </t>
  </si>
  <si>
    <t>TOP-6.3.2-16 A Bem tér gazdaságélénkítő környezeti megújítása</t>
  </si>
  <si>
    <t>TOP-6.4.1-16 A kiskörút nyugati része befejező szakaszának megépítése</t>
  </si>
  <si>
    <t xml:space="preserve">TOP-6.1.5-16-DE1-2017-00002 Határ úti ipari park elérhetőségének javítása </t>
  </si>
  <si>
    <t>TOP-6.1.5-16-DE1-2017-00001 Innovációs iparterület elérhetőségének javítása</t>
  </si>
  <si>
    <t xml:space="preserve">TOP-6.3.2-16 A Tócóskerti lakótelep gazdaságélénkítő környezeti megújítása </t>
  </si>
  <si>
    <t xml:space="preserve">TOP-6.3.2-16 A Tócóvölgyi lakótelep gazdaságélénkítő környezeti megújítása </t>
  </si>
  <si>
    <t>TOP-6.3.2-16 A Sóház lakótelep gazdaságélénkítő környezet megújítása</t>
  </si>
  <si>
    <t>TOP 6.3.2-15 Petőfi tér rekonstrukciója - Zöld város</t>
  </si>
  <si>
    <t>8.2.26</t>
  </si>
  <si>
    <t>8.2.27</t>
  </si>
  <si>
    <t>8.2.28</t>
  </si>
  <si>
    <t>TOP-6.3.3-2016 Capadékvíz elvezető rendszer kiépítése - Létai</t>
  </si>
  <si>
    <t>TOP-6.3.3-2016 Capadékvíz elvezető rendszer kiépítése - Tarján</t>
  </si>
  <si>
    <t>TOP-6.3.3-2016 Capadékvíz elvezető rendszer kiépítése - Nagysándortelep II. ütem</t>
  </si>
  <si>
    <t>15.1.17.24</t>
  </si>
  <si>
    <t>Vásáry Tamás Alapítvány támogatása</t>
  </si>
  <si>
    <t>Könyvelés</t>
  </si>
  <si>
    <t>könyvelés</t>
  </si>
  <si>
    <t>(5.15. melléklet a 6/2017. (II. 16.)önkormányzati rendelethez)</t>
  </si>
  <si>
    <t>15. melléklet a 8/2018. (IV. 26.) önkormányzati rendelethez</t>
  </si>
  <si>
    <t>16. melléklet a 8/2018. (IV. 26.) önkormányzati rendelethez</t>
  </si>
  <si>
    <t>17. melléklet a 8/2018. (IV. 26.) önkormányzati rendelethez</t>
  </si>
  <si>
    <t>18. melléklet a 8/2018. (IV. 26.) önkormányzati rendelethez</t>
  </si>
  <si>
    <t>19. melléklet a 8/2018. (IV. 26.) önkormányzati rendelethez</t>
  </si>
  <si>
    <t>20. melléklet a 8/2018. (IV. 26.) önkormányzati rendelethez</t>
  </si>
  <si>
    <t>21. melléklet a 8/2018. (IV. 26.) önkormányzati rendelethez</t>
  </si>
  <si>
    <t>22. melléklet a 8/2018. (IV. 26.) önkormányzati rendelethez</t>
  </si>
  <si>
    <t>23. melléklet a 8/2018. (IV. 26.) önkormányzati rendelethez</t>
  </si>
  <si>
    <t>24. melléklet a 8/2018. (IV. 26.) önkormányzati rendelethez</t>
  </si>
  <si>
    <t>25. melléklet a 8/2018. (IV. 26.) önkormányzati rendelethez</t>
  </si>
  <si>
    <t>26. melléklet a 8/2018. (IV. 26.) önkormányzati rendelethez</t>
  </si>
  <si>
    <t>27. melléklet a 8/2018. (IV. 26.) önkormányzati rendelethez</t>
  </si>
  <si>
    <t>28. melléklet a 8/2018. (IV. 26.) önkormányzati rendelethez</t>
  </si>
  <si>
    <t>29. melléklet a 8/2018. (IV. 26.) önkormányzati rendelethez</t>
  </si>
  <si>
    <t>30. melléklet a 8/2018. (IV. 26.) önkormányzati rendelethez</t>
  </si>
  <si>
    <t>31. melléklet a 8/2018. (IV. 26.) önkormányzati rendelethez</t>
  </si>
  <si>
    <t>32. melléklet a 8/2018. (IV. 26.) önkormányzati rendelethez</t>
  </si>
  <si>
    <t>33. melléklet a 8/2018. (IV. 26.)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</si>
</sst>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\-dd;@"/>
    <numFmt numFmtId="166" formatCode="#,##0&quot; Ft&quot;"/>
    <numFmt numFmtId="167" formatCode="_-* #,##0.00\ _F_t_-;\-* #,##0.00\ _F_t_-;_-* \-??\ _F_t_-;_-@_-"/>
    <numFmt numFmtId="168" formatCode="_-* #,##0\ _F_t_-;\-* #,##0\ _F_t_-;_-* \-??\ _F_t_-;_-@_-"/>
    <numFmt numFmtId="169" formatCode="#,##0;\-#,##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0" fontId="23" fillId="22" borderId="6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0" fillId="23" borderId="8" applyNumberFormat="0" applyFont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10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1" borderId="1" applyNumberFormat="0" applyAlignment="0" applyProtection="0"/>
    <xf numFmtId="9" fontId="0" fillId="0" borderId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34" borderId="13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vertical="center" wrapText="1"/>
    </xf>
    <xf numFmtId="3" fontId="11" fillId="34" borderId="15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3" fontId="11" fillId="34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11" fillId="34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 applyProtection="1">
      <alignment vertical="center"/>
      <protection/>
    </xf>
    <xf numFmtId="3" fontId="6" fillId="0" borderId="2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3" fontId="11" fillId="34" borderId="1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 applyProtection="1">
      <alignment vertical="center"/>
      <protection/>
    </xf>
    <xf numFmtId="3" fontId="6" fillId="0" borderId="24" xfId="0" applyNumberFormat="1" applyFont="1" applyFill="1" applyBorder="1" applyAlignment="1" applyProtection="1">
      <alignment vertical="center"/>
      <protection/>
    </xf>
    <xf numFmtId="3" fontId="6" fillId="0" borderId="28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11" fillId="34" borderId="17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57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1" xfId="56" applyFont="1" applyBorder="1" applyAlignment="1">
      <alignment horizontal="center"/>
      <protection/>
    </xf>
    <xf numFmtId="0" fontId="0" fillId="34" borderId="11" xfId="57" applyFont="1" applyFill="1" applyBorder="1" applyAlignment="1">
      <alignment horizontal="center" vertical="center" wrapText="1"/>
      <protection/>
    </xf>
    <xf numFmtId="0" fontId="0" fillId="34" borderId="11" xfId="57" applyFont="1" applyFill="1" applyBorder="1" applyAlignment="1">
      <alignment horizontal="center" vertical="center"/>
      <protection/>
    </xf>
    <xf numFmtId="0" fontId="13" fillId="0" borderId="0" xfId="56" applyFont="1" applyAlignment="1">
      <alignment horizontal="right"/>
      <protection/>
    </xf>
    <xf numFmtId="49" fontId="14" fillId="34" borderId="11" xfId="56" applyNumberFormat="1" applyFont="1" applyFill="1" applyBorder="1" applyAlignment="1">
      <alignment horizontal="right" vertical="center"/>
      <protection/>
    </xf>
    <xf numFmtId="0" fontId="14" fillId="34" borderId="11" xfId="56" applyFont="1" applyFill="1" applyBorder="1" applyAlignment="1">
      <alignment horizontal="right"/>
      <protection/>
    </xf>
    <xf numFmtId="0" fontId="14" fillId="34" borderId="11" xfId="57" applyFont="1" applyFill="1" applyBorder="1" applyAlignment="1">
      <alignment horizontal="right" vertical="center" wrapText="1"/>
      <protection/>
    </xf>
    <xf numFmtId="0" fontId="14" fillId="34" borderId="11" xfId="57" applyFont="1" applyFill="1" applyBorder="1" applyAlignment="1">
      <alignment horizontal="right" vertical="center" textRotation="90" wrapText="1"/>
      <protection/>
    </xf>
    <xf numFmtId="3" fontId="14" fillId="34" borderId="11" xfId="57" applyNumberFormat="1" applyFont="1" applyFill="1" applyBorder="1" applyAlignment="1">
      <alignment horizontal="right" vertical="center" wrapText="1"/>
      <protection/>
    </xf>
    <xf numFmtId="49" fontId="0" fillId="0" borderId="11" xfId="56" applyNumberFormat="1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164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textRotation="90" wrapText="1"/>
      <protection/>
    </xf>
    <xf numFmtId="3" fontId="13" fillId="0" borderId="11" xfId="57" applyNumberFormat="1" applyFont="1" applyBorder="1" applyAlignment="1">
      <alignment vertical="center"/>
      <protection/>
    </xf>
    <xf numFmtId="4" fontId="13" fillId="0" borderId="11" xfId="57" applyNumberFormat="1" applyFont="1" applyBorder="1" applyAlignment="1">
      <alignment vertical="center"/>
      <protection/>
    </xf>
    <xf numFmtId="3" fontId="13" fillId="0" borderId="11" xfId="57" applyNumberFormat="1" applyFont="1" applyBorder="1" applyAlignment="1">
      <alignment horizontal="right" vertical="center"/>
      <protection/>
    </xf>
    <xf numFmtId="3" fontId="14" fillId="0" borderId="11" xfId="57" applyNumberFormat="1" applyFont="1" applyBorder="1" applyAlignment="1">
      <alignment horizontal="right" vertical="center"/>
      <protection/>
    </xf>
    <xf numFmtId="3" fontId="14" fillId="34" borderId="11" xfId="57" applyNumberFormat="1" applyFont="1" applyFill="1" applyBorder="1" applyAlignment="1">
      <alignment horizontal="right" vertical="center"/>
      <protection/>
    </xf>
    <xf numFmtId="0" fontId="0" fillId="0" borderId="11" xfId="57" applyFont="1" applyBorder="1" applyAlignment="1">
      <alignment vertical="center" wrapText="1"/>
      <protection/>
    </xf>
    <xf numFmtId="165" fontId="0" fillId="0" borderId="11" xfId="57" applyNumberFormat="1" applyFont="1" applyBorder="1" applyAlignment="1">
      <alignment horizontal="center" vertical="center" wrapText="1"/>
      <protection/>
    </xf>
    <xf numFmtId="3" fontId="14" fillId="0" borderId="11" xfId="57" applyNumberFormat="1" applyFont="1" applyBorder="1" applyAlignment="1">
      <alignment vertical="center"/>
      <protection/>
    </xf>
    <xf numFmtId="3" fontId="13" fillId="0" borderId="11" xfId="57" applyNumberFormat="1" applyFont="1" applyFill="1" applyBorder="1" applyAlignment="1">
      <alignment vertical="center"/>
      <protection/>
    </xf>
    <xf numFmtId="3" fontId="14" fillId="34" borderId="11" xfId="57" applyNumberFormat="1" applyFont="1" applyFill="1" applyBorder="1" applyAlignment="1">
      <alignment vertical="center"/>
      <protection/>
    </xf>
    <xf numFmtId="3" fontId="14" fillId="34" borderId="11" xfId="57" applyNumberFormat="1" applyFont="1" applyFill="1" applyBorder="1" applyAlignment="1">
      <alignment horizontal="right" vertical="center" textRotation="90"/>
      <protection/>
    </xf>
    <xf numFmtId="3" fontId="0" fillId="35" borderId="11" xfId="57" applyNumberFormat="1" applyFont="1" applyFill="1" applyBorder="1" applyAlignment="1">
      <alignment horizontal="left" vertical="center" wrapText="1"/>
      <protection/>
    </xf>
    <xf numFmtId="164" fontId="0" fillId="35" borderId="11" xfId="57" applyNumberFormat="1" applyFont="1" applyFill="1" applyBorder="1" applyAlignment="1">
      <alignment horizontal="center" vertical="center" wrapText="1"/>
      <protection/>
    </xf>
    <xf numFmtId="164" fontId="0" fillId="35" borderId="11" xfId="57" applyNumberFormat="1" applyFont="1" applyFill="1" applyBorder="1" applyAlignment="1">
      <alignment horizontal="center" vertical="center" textRotation="90" wrapText="1"/>
      <protection/>
    </xf>
    <xf numFmtId="3" fontId="13" fillId="35" borderId="11" xfId="57" applyNumberFormat="1" applyFont="1" applyFill="1" applyBorder="1" applyAlignment="1">
      <alignment vertical="center"/>
      <protection/>
    </xf>
    <xf numFmtId="3" fontId="0" fillId="35" borderId="11" xfId="57" applyNumberFormat="1" applyFont="1" applyFill="1" applyBorder="1" applyAlignment="1">
      <alignment vertical="center"/>
      <protection/>
    </xf>
    <xf numFmtId="3" fontId="14" fillId="35" borderId="11" xfId="57" applyNumberFormat="1" applyFont="1" applyFill="1" applyBorder="1" applyAlignment="1">
      <alignment vertical="center"/>
      <protection/>
    </xf>
    <xf numFmtId="0" fontId="13" fillId="0" borderId="0" xfId="56" applyFont="1">
      <alignment/>
      <protection/>
    </xf>
    <xf numFmtId="49" fontId="14" fillId="34" borderId="11" xfId="56" applyNumberFormat="1" applyFont="1" applyFill="1" applyBorder="1" applyAlignment="1">
      <alignment horizontal="center" vertical="center"/>
      <protection/>
    </xf>
    <xf numFmtId="3" fontId="14" fillId="34" borderId="11" xfId="57" applyNumberFormat="1" applyFont="1" applyFill="1" applyBorder="1" applyAlignment="1">
      <alignment horizontal="center" vertical="center" wrapText="1"/>
      <protection/>
    </xf>
    <xf numFmtId="3" fontId="14" fillId="34" borderId="11" xfId="57" applyNumberFormat="1" applyFont="1" applyFill="1" applyBorder="1" applyAlignment="1">
      <alignment horizontal="center" vertical="center" textRotation="90" wrapText="1"/>
      <protection/>
    </xf>
    <xf numFmtId="3" fontId="12" fillId="35" borderId="11" xfId="57" applyNumberFormat="1" applyFont="1" applyFill="1" applyBorder="1" applyAlignment="1">
      <alignment horizontal="center" vertical="center" textRotation="90" wrapText="1"/>
      <protection/>
    </xf>
    <xf numFmtId="0" fontId="9" fillId="0" borderId="0" xfId="0" applyFont="1" applyBorder="1" applyAlignment="1">
      <alignment horizontal="right" vertical="center"/>
    </xf>
    <xf numFmtId="0" fontId="0" fillId="0" borderId="0" xfId="56" applyFont="1" applyAlignment="1">
      <alignment horizontal="right"/>
      <protection/>
    </xf>
    <xf numFmtId="0" fontId="12" fillId="34" borderId="11" xfId="57" applyFont="1" applyFill="1" applyBorder="1" applyAlignment="1">
      <alignment horizontal="center" vertical="center" wrapText="1"/>
      <protection/>
    </xf>
    <xf numFmtId="0" fontId="12" fillId="34" borderId="11" xfId="57" applyFont="1" applyFill="1" applyBorder="1" applyAlignment="1">
      <alignment horizontal="center" vertical="center"/>
      <protection/>
    </xf>
    <xf numFmtId="0" fontId="13" fillId="0" borderId="11" xfId="56" applyFont="1" applyBorder="1" applyAlignment="1">
      <alignment horizontal="right" vertical="center"/>
      <protection/>
    </xf>
    <xf numFmtId="0" fontId="14" fillId="34" borderId="11" xfId="56" applyFont="1" applyFill="1" applyBorder="1" applyAlignment="1">
      <alignment horizontal="right" vertical="center"/>
      <protection/>
    </xf>
    <xf numFmtId="0" fontId="0" fillId="0" borderId="11" xfId="56" applyFont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3" fontId="12" fillId="35" borderId="11" xfId="57" applyNumberFormat="1" applyFont="1" applyFill="1" applyBorder="1" applyAlignment="1">
      <alignment vertical="center"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10" fillId="0" borderId="0" xfId="58" applyFont="1" applyAlignme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>
      <alignment/>
      <protection/>
    </xf>
    <xf numFmtId="0" fontId="9" fillId="0" borderId="0" xfId="58" applyFont="1" applyAlignment="1">
      <alignment horizontal="right"/>
      <protection/>
    </xf>
    <xf numFmtId="0" fontId="9" fillId="0" borderId="0" xfId="58" applyFont="1" applyBorder="1">
      <alignment/>
      <protection/>
    </xf>
    <xf numFmtId="0" fontId="10" fillId="0" borderId="0" xfId="58" applyFont="1" applyBorder="1" applyAlignment="1">
      <alignment horizontal="center" vertical="center"/>
      <protection/>
    </xf>
    <xf numFmtId="0" fontId="13" fillId="0" borderId="30" xfId="58" applyFont="1" applyBorder="1" applyAlignment="1">
      <alignment vertical="center"/>
      <protection/>
    </xf>
    <xf numFmtId="0" fontId="0" fillId="0" borderId="11" xfId="58" applyFont="1" applyBorder="1" applyAlignment="1">
      <alignment horizontal="center"/>
      <protection/>
    </xf>
    <xf numFmtId="0" fontId="14" fillId="34" borderId="16" xfId="58" applyFont="1" applyFill="1" applyBorder="1" applyAlignment="1">
      <alignment horizontal="center" vertical="center" wrapText="1"/>
      <protection/>
    </xf>
    <xf numFmtId="0" fontId="14" fillId="34" borderId="11" xfId="57" applyFont="1" applyFill="1" applyBorder="1" applyAlignment="1">
      <alignment horizontal="center" vertical="center" wrapText="1"/>
      <protection/>
    </xf>
    <xf numFmtId="0" fontId="14" fillId="34" borderId="11" xfId="57" applyFont="1" applyFill="1" applyBorder="1" applyAlignment="1">
      <alignment horizontal="center" vertical="center" textRotation="90" wrapText="1"/>
      <protection/>
    </xf>
    <xf numFmtId="0" fontId="14" fillId="34" borderId="11" xfId="58" applyFont="1" applyFill="1" applyBorder="1" applyAlignment="1">
      <alignment horizontal="center" vertical="center" textRotation="90"/>
      <protection/>
    </xf>
    <xf numFmtId="3" fontId="14" fillId="34" borderId="11" xfId="58" applyNumberFormat="1" applyFont="1" applyFill="1" applyBorder="1" applyAlignment="1">
      <alignment horizontal="right" vertical="center"/>
      <protection/>
    </xf>
    <xf numFmtId="3" fontId="0" fillId="0" borderId="11" xfId="58" applyNumberFormat="1" applyFont="1" applyBorder="1" applyAlignment="1" applyProtection="1">
      <alignment vertical="center"/>
      <protection locked="0"/>
    </xf>
    <xf numFmtId="164" fontId="0" fillId="0" borderId="11" xfId="57" applyNumberFormat="1" applyFont="1" applyBorder="1" applyAlignment="1">
      <alignment horizontal="right" vertical="center" wrapText="1"/>
      <protection/>
    </xf>
    <xf numFmtId="3" fontId="0" fillId="0" borderId="11" xfId="57" applyNumberFormat="1" applyFont="1" applyBorder="1" applyAlignment="1" applyProtection="1">
      <alignment vertical="center"/>
      <protection locked="0"/>
    </xf>
    <xf numFmtId="3" fontId="0" fillId="35" borderId="11" xfId="57" applyNumberFormat="1" applyFont="1" applyFill="1" applyBorder="1" applyAlignment="1">
      <alignment horizontal="center" vertical="center" wrapText="1"/>
      <protection/>
    </xf>
    <xf numFmtId="164" fontId="0" fillId="35" borderId="11" xfId="57" applyNumberFormat="1" applyFont="1" applyFill="1" applyBorder="1" applyAlignment="1">
      <alignment horizontal="center" vertical="center" textRotation="90"/>
      <protection/>
    </xf>
    <xf numFmtId="3" fontId="0" fillId="35" borderId="11" xfId="5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3" fontId="11" fillId="34" borderId="11" xfId="0" applyNumberFormat="1" applyFont="1" applyFill="1" applyBorder="1" applyAlignment="1">
      <alignment vertical="center" wrapText="1"/>
    </xf>
    <xf numFmtId="3" fontId="11" fillId="34" borderId="11" xfId="0" applyNumberFormat="1" applyFont="1" applyFill="1" applyBorder="1" applyAlignment="1" applyProtection="1">
      <alignment vertical="center" wrapText="1"/>
      <protection/>
    </xf>
    <xf numFmtId="3" fontId="9" fillId="0" borderId="20" xfId="59" applyNumberFormat="1" applyFont="1" applyFill="1" applyBorder="1" applyAlignment="1">
      <alignment horizontal="left" vertical="center" wrapText="1"/>
      <protection/>
    </xf>
    <xf numFmtId="3" fontId="6" fillId="34" borderId="11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Fill="1" applyBorder="1" applyAlignment="1">
      <alignment vertical="center" wrapText="1"/>
    </xf>
    <xf numFmtId="3" fontId="9" fillId="0" borderId="11" xfId="59" applyNumberFormat="1" applyFont="1" applyFill="1" applyBorder="1" applyAlignment="1">
      <alignment vertical="center" wrapText="1"/>
      <protection/>
    </xf>
    <xf numFmtId="3" fontId="9" fillId="0" borderId="20" xfId="59" applyNumberFormat="1" applyFont="1" applyFill="1" applyBorder="1" applyAlignment="1">
      <alignment vertical="center" wrapText="1"/>
      <protection/>
    </xf>
    <xf numFmtId="49" fontId="9" fillId="0" borderId="20" xfId="59" applyNumberFormat="1" applyFont="1" applyFill="1" applyBorder="1" applyAlignment="1">
      <alignment horizontal="left" vertical="center" wrapText="1"/>
      <protection/>
    </xf>
    <xf numFmtId="0" fontId="9" fillId="35" borderId="20" xfId="59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16" fillId="35" borderId="2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3" fontId="18" fillId="34" borderId="11" xfId="0" applyNumberFormat="1" applyFont="1" applyFill="1" applyBorder="1" applyAlignment="1">
      <alignment vertical="center"/>
    </xf>
    <xf numFmtId="3" fontId="18" fillId="34" borderId="11" xfId="0" applyNumberFormat="1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>
      <alignment vertical="center" wrapText="1"/>
    </xf>
    <xf numFmtId="3" fontId="8" fillId="34" borderId="12" xfId="0" applyNumberFormat="1" applyFont="1" applyFill="1" applyBorder="1" applyAlignment="1">
      <alignment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3" fontId="8" fillId="34" borderId="2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>
      <alignment vertical="center"/>
      <protection/>
    </xf>
    <xf numFmtId="166" fontId="19" fillId="35" borderId="11" xfId="0" applyNumberFormat="1" applyFont="1" applyFill="1" applyBorder="1" applyAlignment="1">
      <alignment vertical="center"/>
    </xf>
    <xf numFmtId="3" fontId="8" fillId="35" borderId="11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3" fontId="8" fillId="35" borderId="31" xfId="0" applyNumberFormat="1" applyFont="1" applyFill="1" applyBorder="1" applyAlignment="1">
      <alignment vertical="center"/>
    </xf>
    <xf numFmtId="3" fontId="8" fillId="35" borderId="2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18" fillId="35" borderId="21" xfId="0" applyNumberFormat="1" applyFont="1" applyFill="1" applyBorder="1" applyAlignment="1">
      <alignment vertical="center"/>
    </xf>
    <xf numFmtId="49" fontId="8" fillId="35" borderId="11" xfId="0" applyNumberFormat="1" applyFont="1" applyFill="1" applyBorder="1" applyAlignment="1">
      <alignment horizontal="center" vertical="center" wrapText="1"/>
    </xf>
    <xf numFmtId="49" fontId="8" fillId="35" borderId="20" xfId="0" applyNumberFormat="1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left" vertical="center" wrapText="1"/>
    </xf>
    <xf numFmtId="0" fontId="8" fillId="35" borderId="0" xfId="0" applyFont="1" applyFill="1" applyAlignment="1">
      <alignment/>
    </xf>
    <xf numFmtId="168" fontId="8" fillId="35" borderId="11" xfId="41" applyNumberFormat="1" applyFont="1" applyFill="1" applyBorder="1" applyAlignment="1" applyProtection="1">
      <alignment horizontal="right" vertical="center" wrapText="1"/>
      <protection/>
    </xf>
    <xf numFmtId="3" fontId="8" fillId="35" borderId="11" xfId="0" applyNumberFormat="1" applyFont="1" applyFill="1" applyBorder="1" applyAlignment="1">
      <alignment vertical="center"/>
    </xf>
    <xf numFmtId="168" fontId="8" fillId="35" borderId="11" xfId="41" applyNumberFormat="1" applyFont="1" applyFill="1" applyBorder="1" applyAlignment="1" applyProtection="1">
      <alignment vertical="center" wrapText="1"/>
      <protection/>
    </xf>
    <xf numFmtId="0" fontId="20" fillId="0" borderId="21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wrapText="1"/>
    </xf>
    <xf numFmtId="49" fontId="18" fillId="35" borderId="20" xfId="0" applyNumberFormat="1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wrapText="1"/>
    </xf>
    <xf numFmtId="3" fontId="8" fillId="0" borderId="3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17" fillId="34" borderId="16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3" fontId="8" fillId="34" borderId="11" xfId="0" applyNumberFormat="1" applyFont="1" applyFill="1" applyBorder="1" applyAlignment="1" applyProtection="1">
      <alignment vertical="center"/>
      <protection/>
    </xf>
    <xf numFmtId="3" fontId="8" fillId="34" borderId="20" xfId="0" applyNumberFormat="1" applyFont="1" applyFill="1" applyBorder="1" applyAlignment="1" applyProtection="1">
      <alignment vertical="center"/>
      <protection/>
    </xf>
    <xf numFmtId="3" fontId="8" fillId="34" borderId="11" xfId="0" applyNumberFormat="1" applyFont="1" applyFill="1" applyBorder="1" applyAlignment="1">
      <alignment vertical="center"/>
    </xf>
    <xf numFmtId="3" fontId="18" fillId="34" borderId="2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wrapText="1"/>
    </xf>
    <xf numFmtId="3" fontId="11" fillId="34" borderId="11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3" fontId="11" fillId="34" borderId="20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3" fontId="11" fillId="34" borderId="2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11" fillId="0" borderId="11" xfId="0" applyNumberFormat="1" applyFont="1" applyFill="1" applyBorder="1" applyAlignment="1" applyProtection="1">
      <alignment vertical="center"/>
      <protection/>
    </xf>
    <xf numFmtId="0" fontId="0" fillId="0" borderId="34" xfId="0" applyBorder="1" applyAlignment="1">
      <alignment/>
    </xf>
    <xf numFmtId="0" fontId="16" fillId="0" borderId="11" xfId="0" applyFont="1" applyBorder="1" applyAlignment="1">
      <alignment vertical="center" wrapText="1"/>
    </xf>
    <xf numFmtId="3" fontId="6" fillId="0" borderId="21" xfId="0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169" fontId="6" fillId="0" borderId="11" xfId="0" applyNumberFormat="1" applyFont="1" applyFill="1" applyBorder="1" applyAlignment="1">
      <alignment vertical="center" wrapText="1"/>
    </xf>
    <xf numFmtId="11" fontId="9" fillId="0" borderId="11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center"/>
    </xf>
    <xf numFmtId="3" fontId="0" fillId="34" borderId="12" xfId="0" applyNumberFormat="1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3" fontId="10" fillId="34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0" fontId="9" fillId="34" borderId="20" xfId="0" applyFont="1" applyFill="1" applyBorder="1" applyAlignment="1">
      <alignment vertical="center" wrapText="1"/>
    </xf>
    <xf numFmtId="3" fontId="11" fillId="34" borderId="11" xfId="0" applyNumberFormat="1" applyFont="1" applyFill="1" applyBorder="1" applyAlignment="1">
      <alignment/>
    </xf>
    <xf numFmtId="0" fontId="9" fillId="0" borderId="12" xfId="0" applyFont="1" applyBorder="1" applyAlignment="1">
      <alignment vertical="center" wrapText="1"/>
    </xf>
    <xf numFmtId="3" fontId="6" fillId="34" borderId="21" xfId="0" applyNumberFormat="1" applyFont="1" applyFill="1" applyBorder="1" applyAlignment="1">
      <alignment vertical="center"/>
    </xf>
    <xf numFmtId="0" fontId="9" fillId="34" borderId="16" xfId="0" applyFont="1" applyFill="1" applyBorder="1" applyAlignment="1">
      <alignment vertical="center" wrapText="1"/>
    </xf>
    <xf numFmtId="3" fontId="9" fillId="0" borderId="0" xfId="0" applyNumberFormat="1" applyFont="1" applyAlignment="1">
      <alignment/>
    </xf>
    <xf numFmtId="3" fontId="9" fillId="36" borderId="0" xfId="0" applyNumberFormat="1" applyFont="1" applyFill="1" applyAlignment="1">
      <alignment/>
    </xf>
    <xf numFmtId="3" fontId="0" fillId="0" borderId="0" xfId="56" applyNumberFormat="1" applyFont="1">
      <alignment/>
      <protection/>
    </xf>
    <xf numFmtId="3" fontId="8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34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textRotation="90"/>
    </xf>
    <xf numFmtId="0" fontId="0" fillId="34" borderId="12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3" fontId="14" fillId="34" borderId="11" xfId="57" applyNumberFormat="1" applyFont="1" applyFill="1" applyBorder="1" applyAlignment="1">
      <alignment horizontal="center" vertical="center" wrapText="1"/>
      <protection/>
    </xf>
    <xf numFmtId="3" fontId="14" fillId="34" borderId="11" xfId="57" applyNumberFormat="1" applyFont="1" applyFill="1" applyBorder="1" applyAlignment="1">
      <alignment horizontal="left" vertical="center"/>
      <protection/>
    </xf>
    <xf numFmtId="3" fontId="0" fillId="35" borderId="11" xfId="57" applyNumberFormat="1" applyFont="1" applyFill="1" applyBorder="1" applyAlignment="1">
      <alignment horizontal="left" vertical="center" wrapText="1"/>
      <protection/>
    </xf>
    <xf numFmtId="3" fontId="14" fillId="34" borderId="11" xfId="57" applyNumberFormat="1" applyFont="1" applyFill="1" applyBorder="1" applyAlignment="1">
      <alignment horizontal="left" vertical="center" wrapText="1"/>
      <protection/>
    </xf>
    <xf numFmtId="0" fontId="14" fillId="34" borderId="11" xfId="57" applyFont="1" applyFill="1" applyBorder="1" applyAlignment="1">
      <alignment horizontal="left" vertical="center" wrapText="1"/>
      <protection/>
    </xf>
    <xf numFmtId="0" fontId="0" fillId="34" borderId="11" xfId="57" applyFont="1" applyFill="1" applyBorder="1" applyAlignment="1">
      <alignment horizontal="center" vertical="center" wrapText="1"/>
      <protection/>
    </xf>
    <xf numFmtId="0" fontId="0" fillId="34" borderId="11" xfId="57" applyFont="1" applyFill="1" applyBorder="1" applyAlignment="1">
      <alignment horizontal="center" vertical="center" textRotation="90" wrapText="1"/>
      <protection/>
    </xf>
    <xf numFmtId="0" fontId="0" fillId="34" borderId="11" xfId="5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34" borderId="11" xfId="56" applyFont="1" applyFill="1" applyBorder="1" applyAlignment="1">
      <alignment horizontal="center" vertical="center" textRotation="90"/>
      <protection/>
    </xf>
    <xf numFmtId="0" fontId="12" fillId="34" borderId="11" xfId="57" applyFont="1" applyFill="1" applyBorder="1" applyAlignment="1">
      <alignment horizontal="center" vertical="center" wrapText="1"/>
      <protection/>
    </xf>
    <xf numFmtId="0" fontId="12" fillId="34" borderId="11" xfId="57" applyFont="1" applyFill="1" applyBorder="1" applyAlignment="1">
      <alignment horizontal="center" vertical="center" textRotation="90" wrapText="1"/>
      <protection/>
    </xf>
    <xf numFmtId="0" fontId="12" fillId="34" borderId="11" xfId="57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34" borderId="16" xfId="56" applyFont="1" applyFill="1" applyBorder="1" applyAlignment="1">
      <alignment horizontal="center" vertical="center" textRotation="90"/>
      <protection/>
    </xf>
    <xf numFmtId="0" fontId="12" fillId="34" borderId="11" xfId="56" applyFont="1" applyFill="1" applyBorder="1" applyAlignment="1">
      <alignment horizontal="center" vertical="center" textRotation="90"/>
      <protection/>
    </xf>
    <xf numFmtId="164" fontId="0" fillId="0" borderId="11" xfId="57" applyNumberFormat="1" applyFont="1" applyBorder="1" applyAlignment="1">
      <alignment horizontal="center" vertical="center" wrapText="1"/>
      <protection/>
    </xf>
    <xf numFmtId="49" fontId="0" fillId="0" borderId="11" xfId="58" applyNumberFormat="1" applyFont="1" applyBorder="1" applyAlignment="1">
      <alignment horizontal="center" vertical="center" wrapText="1"/>
      <protection/>
    </xf>
    <xf numFmtId="0" fontId="14" fillId="34" borderId="11" xfId="57" applyFont="1" applyFill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vertical="center"/>
      <protection/>
    </xf>
    <xf numFmtId="49" fontId="1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textRotation="90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textRotation="90"/>
    </xf>
    <xf numFmtId="0" fontId="17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1" fontId="0" fillId="34" borderId="11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Input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_adósság régi tábla" xfId="56"/>
    <cellStyle name="Normál_Csilla1" xfId="57"/>
    <cellStyle name="Normál_Lalának-adósság új szerint 245-290" xfId="58"/>
    <cellStyle name="Normál_Melléklet-5_III_1 számú (1)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125"/>
  <sheetViews>
    <sheetView view="pageBreakPreview" zoomScale="70" zoomScaleNormal="70" zoomScaleSheetLayoutView="70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:U2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57.140625" style="0" customWidth="1"/>
    <col min="4" max="4" width="35.7109375" style="0" bestFit="1" customWidth="1"/>
    <col min="5" max="6" width="18.7109375" style="0" customWidth="1"/>
    <col min="7" max="7" width="21.7109375" style="0" bestFit="1" customWidth="1"/>
    <col min="8" max="8" width="18.7109375" style="0" customWidth="1"/>
    <col min="9" max="9" width="22.421875" style="0" bestFit="1" customWidth="1"/>
    <col min="10" max="10" width="22.8515625" style="0" customWidth="1"/>
    <col min="11" max="11" width="21.28125" style="0" bestFit="1" customWidth="1"/>
    <col min="12" max="12" width="18.7109375" style="0" customWidth="1"/>
    <col min="13" max="13" width="22.8515625" style="0" customWidth="1"/>
    <col min="14" max="14" width="18.8515625" style="0" bestFit="1" customWidth="1"/>
    <col min="15" max="15" width="29.57421875" style="0" bestFit="1" customWidth="1"/>
    <col min="16" max="16" width="21.28125" style="0" bestFit="1" customWidth="1"/>
    <col min="17" max="17" width="27.57421875" style="0" bestFit="1" customWidth="1"/>
    <col min="18" max="18" width="20.140625" style="0" customWidth="1"/>
    <col min="19" max="19" width="23.421875" style="0" bestFit="1" customWidth="1"/>
    <col min="20" max="20" width="21.7109375" style="0" bestFit="1" customWidth="1"/>
    <col min="21" max="21" width="28.421875" style="0" customWidth="1"/>
    <col min="22" max="22" width="25.8515625" style="0" bestFit="1" customWidth="1"/>
    <col min="23" max="30" width="20.7109375" style="0" customWidth="1"/>
  </cols>
  <sheetData>
    <row r="1" spans="1:21" s="1" customFormat="1" ht="18">
      <c r="A1" s="248" t="s">
        <v>1284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s="1" customFormat="1" ht="18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s="1" customFormat="1" ht="41.25" customHeight="1">
      <c r="A3" s="250" t="s">
        <v>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</row>
    <row r="4" spans="1:12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30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2</v>
      </c>
      <c r="V5"/>
      <c r="W5"/>
      <c r="X5"/>
      <c r="Y5"/>
      <c r="Z5"/>
      <c r="AA5"/>
      <c r="AB5"/>
      <c r="AC5"/>
      <c r="AD5"/>
    </row>
    <row r="6" spans="1:30" s="1" customFormat="1" ht="12.75">
      <c r="A6" s="4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6" t="s">
        <v>15</v>
      </c>
      <c r="N6" s="4" t="s">
        <v>16</v>
      </c>
      <c r="O6" s="6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/>
      <c r="W6"/>
      <c r="X6"/>
      <c r="Y6"/>
      <c r="Z6"/>
      <c r="AA6"/>
      <c r="AB6"/>
      <c r="AC6"/>
      <c r="AD6"/>
    </row>
    <row r="7" spans="1:21" s="8" customFormat="1" ht="16.5" customHeight="1">
      <c r="A7" s="251" t="s">
        <v>24</v>
      </c>
      <c r="B7" s="251" t="s">
        <v>25</v>
      </c>
      <c r="C7" s="252" t="s">
        <v>26</v>
      </c>
      <c r="D7" s="253" t="s">
        <v>27</v>
      </c>
      <c r="E7" s="254" t="s">
        <v>28</v>
      </c>
      <c r="F7" s="254"/>
      <c r="G7" s="254"/>
      <c r="H7" s="254"/>
      <c r="I7" s="254"/>
      <c r="J7" s="254"/>
      <c r="K7" s="254"/>
      <c r="L7" s="254"/>
      <c r="M7" s="253" t="s">
        <v>29</v>
      </c>
      <c r="N7" s="254" t="s">
        <v>30</v>
      </c>
      <c r="O7" s="254"/>
      <c r="P7" s="254"/>
      <c r="Q7" s="254"/>
      <c r="R7" s="254"/>
      <c r="S7" s="254"/>
      <c r="T7" s="254"/>
      <c r="U7" s="254"/>
    </row>
    <row r="8" spans="1:21" s="8" customFormat="1" ht="19.5" customHeight="1">
      <c r="A8" s="251"/>
      <c r="B8" s="251"/>
      <c r="C8" s="252"/>
      <c r="D8" s="253"/>
      <c r="E8" s="247" t="s">
        <v>31</v>
      </c>
      <c r="F8" s="247"/>
      <c r="G8" s="247"/>
      <c r="H8" s="247"/>
      <c r="I8" s="247"/>
      <c r="J8" s="247" t="s">
        <v>32</v>
      </c>
      <c r="K8" s="247"/>
      <c r="L8" s="247"/>
      <c r="M8" s="253"/>
      <c r="N8" s="247" t="s">
        <v>31</v>
      </c>
      <c r="O8" s="247"/>
      <c r="P8" s="247"/>
      <c r="Q8" s="247"/>
      <c r="R8" s="247"/>
      <c r="S8" s="247" t="s">
        <v>32</v>
      </c>
      <c r="T8" s="247"/>
      <c r="U8" s="247"/>
    </row>
    <row r="9" spans="1:21" s="8" customFormat="1" ht="92.25" customHeight="1" thickBot="1">
      <c r="A9" s="251"/>
      <c r="B9" s="251"/>
      <c r="C9" s="252"/>
      <c r="D9" s="253"/>
      <c r="E9" s="9" t="s">
        <v>33</v>
      </c>
      <c r="F9" s="9" t="s">
        <v>34</v>
      </c>
      <c r="G9" s="9" t="s">
        <v>35</v>
      </c>
      <c r="H9" s="9" t="s">
        <v>36</v>
      </c>
      <c r="I9" s="9" t="s">
        <v>37</v>
      </c>
      <c r="J9" s="9" t="s">
        <v>38</v>
      </c>
      <c r="K9" s="9" t="s">
        <v>39</v>
      </c>
      <c r="L9" s="9" t="s">
        <v>40</v>
      </c>
      <c r="M9" s="253"/>
      <c r="N9" s="9" t="s">
        <v>33</v>
      </c>
      <c r="O9" s="9" t="s">
        <v>34</v>
      </c>
      <c r="P9" s="9" t="s">
        <v>35</v>
      </c>
      <c r="Q9" s="9" t="s">
        <v>36</v>
      </c>
      <c r="R9" s="9" t="s">
        <v>37</v>
      </c>
      <c r="S9" s="9" t="s">
        <v>38</v>
      </c>
      <c r="T9" s="9" t="s">
        <v>39</v>
      </c>
      <c r="U9" s="9" t="s">
        <v>40</v>
      </c>
    </row>
    <row r="10" spans="1:30" s="8" customFormat="1" ht="18" customHeight="1">
      <c r="A10" s="10" t="s">
        <v>41</v>
      </c>
      <c r="B10" s="243" t="s">
        <v>42</v>
      </c>
      <c r="C10" s="243"/>
      <c r="D10" s="11">
        <f aca="true" t="shared" si="0" ref="D10:D41">SUM(E10:L10)</f>
        <v>133864793</v>
      </c>
      <c r="E10" s="11">
        <f aca="true" t="shared" si="1" ref="E10:L10">SUM(E11:E13)</f>
        <v>0</v>
      </c>
      <c r="F10" s="11">
        <f t="shared" si="1"/>
        <v>0</v>
      </c>
      <c r="G10" s="11">
        <f t="shared" si="1"/>
        <v>86375000</v>
      </c>
      <c r="H10" s="11">
        <f t="shared" si="1"/>
        <v>0</v>
      </c>
      <c r="I10" s="11">
        <f t="shared" si="1"/>
        <v>5842156</v>
      </c>
      <c r="J10" s="11">
        <f t="shared" si="1"/>
        <v>0</v>
      </c>
      <c r="K10" s="11">
        <f t="shared" si="1"/>
        <v>0</v>
      </c>
      <c r="L10" s="11">
        <f t="shared" si="1"/>
        <v>41647637</v>
      </c>
      <c r="M10" s="11">
        <f aca="true" t="shared" si="2" ref="M10:M15">SUM(N10:U10)</f>
        <v>56485272</v>
      </c>
      <c r="N10" s="11">
        <f aca="true" t="shared" si="3" ref="N10:U10">SUM(N11:N13)</f>
        <v>0</v>
      </c>
      <c r="O10" s="11">
        <f t="shared" si="3"/>
        <v>0</v>
      </c>
      <c r="P10" s="11">
        <f t="shared" si="3"/>
        <v>18724445</v>
      </c>
      <c r="Q10" s="11">
        <f t="shared" si="3"/>
        <v>0</v>
      </c>
      <c r="R10" s="11">
        <f t="shared" si="3"/>
        <v>5842156</v>
      </c>
      <c r="S10" s="11">
        <f t="shared" si="3"/>
        <v>0</v>
      </c>
      <c r="T10" s="11">
        <f t="shared" si="3"/>
        <v>0</v>
      </c>
      <c r="U10" s="11">
        <f t="shared" si="3"/>
        <v>31918671</v>
      </c>
      <c r="V10"/>
      <c r="W10"/>
      <c r="X10"/>
      <c r="Y10"/>
      <c r="Z10"/>
      <c r="AA10"/>
      <c r="AB10"/>
      <c r="AC10"/>
      <c r="AD10"/>
    </row>
    <row r="11" spans="1:30" s="8" customFormat="1" ht="18.75" thickBot="1">
      <c r="A11" s="244"/>
      <c r="B11" s="12" t="s">
        <v>43</v>
      </c>
      <c r="C11" s="13" t="s">
        <v>44</v>
      </c>
      <c r="D11" s="14">
        <f t="shared" si="0"/>
        <v>133864793</v>
      </c>
      <c r="E11" s="15">
        <v>0</v>
      </c>
      <c r="F11" s="16">
        <v>0</v>
      </c>
      <c r="G11" s="16">
        <f>'5.1 D'!N17</f>
        <v>86375000</v>
      </c>
      <c r="H11" s="16">
        <v>0</v>
      </c>
      <c r="I11" s="16">
        <f>'5.1 FT, MT'!P22</f>
        <v>5842156</v>
      </c>
      <c r="J11" s="16">
        <v>0</v>
      </c>
      <c r="K11" s="16">
        <v>0</v>
      </c>
      <c r="L11" s="17">
        <f>'5.1 FT, MT'!P12</f>
        <v>41647637</v>
      </c>
      <c r="M11" s="14">
        <f t="shared" si="2"/>
        <v>56485272</v>
      </c>
      <c r="N11" s="15">
        <v>0</v>
      </c>
      <c r="O11" s="16">
        <v>0</v>
      </c>
      <c r="P11" s="16">
        <f>'5.1. Adósság'!Y11+'5.1. Adósság'!Y15</f>
        <v>18724445</v>
      </c>
      <c r="Q11" s="16">
        <v>0</v>
      </c>
      <c r="R11" s="16">
        <f>'5.1. Adósság'!Y21</f>
        <v>5842156</v>
      </c>
      <c r="S11" s="16">
        <v>0</v>
      </c>
      <c r="T11" s="16">
        <v>0</v>
      </c>
      <c r="U11" s="17">
        <f>'5.1. Adósság'!Y18</f>
        <v>31918671</v>
      </c>
      <c r="V11"/>
      <c r="W11"/>
      <c r="X11"/>
      <c r="Y11"/>
      <c r="Z11"/>
      <c r="AA11"/>
      <c r="AB11"/>
      <c r="AC11"/>
      <c r="AD11"/>
    </row>
    <row r="12" spans="1:30" s="8" customFormat="1" ht="18.75" thickBot="1">
      <c r="A12" s="244"/>
      <c r="B12" s="18" t="s">
        <v>45</v>
      </c>
      <c r="C12" s="19" t="s">
        <v>46</v>
      </c>
      <c r="D12" s="20">
        <f t="shared" si="0"/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0">
        <f t="shared" si="2"/>
        <v>0</v>
      </c>
      <c r="N12" s="21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3">
        <v>0</v>
      </c>
      <c r="V12"/>
      <c r="W12"/>
      <c r="X12"/>
      <c r="Y12"/>
      <c r="Z12"/>
      <c r="AA12"/>
      <c r="AB12"/>
      <c r="AC12"/>
      <c r="AD12"/>
    </row>
    <row r="13" spans="1:30" s="8" customFormat="1" ht="18.75" thickBot="1">
      <c r="A13" s="244"/>
      <c r="B13" s="12" t="s">
        <v>47</v>
      </c>
      <c r="C13" s="24" t="s">
        <v>48</v>
      </c>
      <c r="D13" s="25">
        <f t="shared" si="0"/>
        <v>0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8">
        <v>0</v>
      </c>
      <c r="M13" s="25">
        <f t="shared" si="2"/>
        <v>0</v>
      </c>
      <c r="N13" s="26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8">
        <v>0</v>
      </c>
      <c r="V13"/>
      <c r="W13"/>
      <c r="X13"/>
      <c r="Y13"/>
      <c r="Z13"/>
      <c r="AA13"/>
      <c r="AB13"/>
      <c r="AC13"/>
      <c r="AD13"/>
    </row>
    <row r="14" spans="1:30" s="8" customFormat="1" ht="66.75" customHeight="1">
      <c r="A14" s="10" t="s">
        <v>49</v>
      </c>
      <c r="B14" s="243" t="s">
        <v>50</v>
      </c>
      <c r="C14" s="243"/>
      <c r="D14" s="11">
        <f t="shared" si="0"/>
        <v>226424394</v>
      </c>
      <c r="E14" s="11">
        <f aca="true" t="shared" si="4" ref="E14:L14">SUM(E15:E17)</f>
        <v>176580312</v>
      </c>
      <c r="F14" s="11">
        <f t="shared" si="4"/>
        <v>37283082</v>
      </c>
      <c r="G14" s="11">
        <f t="shared" si="4"/>
        <v>11561000</v>
      </c>
      <c r="H14" s="11">
        <f t="shared" si="4"/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1">
        <f t="shared" si="4"/>
        <v>1000000</v>
      </c>
      <c r="M14" s="11">
        <f t="shared" si="2"/>
        <v>226562769</v>
      </c>
      <c r="N14" s="11">
        <f aca="true" t="shared" si="5" ref="N14:U14">SUM(N15:N17)</f>
        <v>176627852</v>
      </c>
      <c r="O14" s="11">
        <f t="shared" si="5"/>
        <v>37373917</v>
      </c>
      <c r="P14" s="11">
        <f t="shared" si="5"/>
        <v>8861000</v>
      </c>
      <c r="Q14" s="11">
        <f t="shared" si="5"/>
        <v>0</v>
      </c>
      <c r="R14" s="11">
        <f t="shared" si="5"/>
        <v>0</v>
      </c>
      <c r="S14" s="11">
        <f t="shared" si="5"/>
        <v>3700000</v>
      </c>
      <c r="T14" s="11">
        <f t="shared" si="5"/>
        <v>0</v>
      </c>
      <c r="U14" s="11">
        <f t="shared" si="5"/>
        <v>0</v>
      </c>
      <c r="V14"/>
      <c r="W14"/>
      <c r="X14"/>
      <c r="Y14"/>
      <c r="Z14"/>
      <c r="AA14"/>
      <c r="AB14"/>
      <c r="AC14"/>
      <c r="AD14"/>
    </row>
    <row r="15" spans="1:30" s="8" customFormat="1" ht="18.75" thickBot="1">
      <c r="A15" s="244"/>
      <c r="B15" s="12" t="s">
        <v>51</v>
      </c>
      <c r="C15" s="19" t="s">
        <v>44</v>
      </c>
      <c r="D15" s="25">
        <f>SUM(E15:L15)</f>
        <v>213863394</v>
      </c>
      <c r="E15" s="15">
        <f>149742312+26838000</f>
        <v>176580312</v>
      </c>
      <c r="F15" s="16">
        <f>31760070+5523012</f>
        <v>37283082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25">
        <f t="shared" si="2"/>
        <v>214001769</v>
      </c>
      <c r="N15" s="15">
        <v>176627852</v>
      </c>
      <c r="O15" s="16">
        <v>37373917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v>0</v>
      </c>
      <c r="V15"/>
      <c r="W15"/>
      <c r="X15"/>
      <c r="Y15"/>
      <c r="Z15"/>
      <c r="AA15"/>
      <c r="AB15"/>
      <c r="AC15"/>
      <c r="AD15"/>
    </row>
    <row r="16" spans="1:30" s="8" customFormat="1" ht="18.75" thickBot="1">
      <c r="A16" s="244"/>
      <c r="B16" s="12" t="s">
        <v>52</v>
      </c>
      <c r="C16" s="19" t="s">
        <v>46</v>
      </c>
      <c r="D16" s="25">
        <f t="shared" si="0"/>
        <v>12561000</v>
      </c>
      <c r="E16" s="21">
        <v>0</v>
      </c>
      <c r="F16" s="22">
        <v>0</v>
      </c>
      <c r="G16" s="29">
        <v>11561000</v>
      </c>
      <c r="H16" s="22">
        <v>0</v>
      </c>
      <c r="I16" s="22">
        <v>0</v>
      </c>
      <c r="J16" s="22">
        <v>0</v>
      </c>
      <c r="K16" s="22">
        <v>0</v>
      </c>
      <c r="L16" s="23">
        <v>1000000</v>
      </c>
      <c r="M16" s="25">
        <f aca="true" t="shared" si="6" ref="M16:M79">SUM(N16:U16)</f>
        <v>12561000</v>
      </c>
      <c r="N16" s="21">
        <v>0</v>
      </c>
      <c r="O16" s="22">
        <v>0</v>
      </c>
      <c r="P16" s="29">
        <v>8861000</v>
      </c>
      <c r="Q16" s="22">
        <v>0</v>
      </c>
      <c r="R16" s="22">
        <v>0</v>
      </c>
      <c r="S16" s="22">
        <v>3700000</v>
      </c>
      <c r="T16" s="22">
        <v>0</v>
      </c>
      <c r="U16" s="23"/>
      <c r="V16"/>
      <c r="W16"/>
      <c r="X16"/>
      <c r="Y16"/>
      <c r="Z16"/>
      <c r="AA16"/>
      <c r="AB16"/>
      <c r="AC16"/>
      <c r="AD16"/>
    </row>
    <row r="17" spans="1:30" s="8" customFormat="1" ht="18.75" thickBot="1">
      <c r="A17" s="244"/>
      <c r="B17" s="12" t="s">
        <v>53</v>
      </c>
      <c r="C17" s="30" t="s">
        <v>48</v>
      </c>
      <c r="D17" s="25">
        <f t="shared" si="0"/>
        <v>0</v>
      </c>
      <c r="E17" s="26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5">
        <f t="shared" si="6"/>
        <v>0</v>
      </c>
      <c r="N17" s="26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8">
        <v>0</v>
      </c>
      <c r="V17"/>
      <c r="W17"/>
      <c r="X17"/>
      <c r="Y17"/>
      <c r="Z17"/>
      <c r="AA17"/>
      <c r="AB17"/>
      <c r="AC17"/>
      <c r="AD17"/>
    </row>
    <row r="18" spans="1:30" s="8" customFormat="1" ht="18" customHeight="1">
      <c r="A18" s="10" t="s">
        <v>54</v>
      </c>
      <c r="B18" s="243" t="s">
        <v>55</v>
      </c>
      <c r="C18" s="243"/>
      <c r="D18" s="11">
        <f t="shared" si="0"/>
        <v>1450600000</v>
      </c>
      <c r="E18" s="11">
        <f aca="true" t="shared" si="7" ref="E18:L18">SUM(E19:E21)</f>
        <v>0</v>
      </c>
      <c r="F18" s="11">
        <f t="shared" si="7"/>
        <v>0</v>
      </c>
      <c r="G18" s="11">
        <f t="shared" si="7"/>
        <v>1352100000</v>
      </c>
      <c r="H18" s="11">
        <f t="shared" si="7"/>
        <v>0</v>
      </c>
      <c r="I18" s="11">
        <f t="shared" si="7"/>
        <v>75000000</v>
      </c>
      <c r="J18" s="11">
        <f t="shared" si="7"/>
        <v>23500000</v>
      </c>
      <c r="K18" s="11">
        <f t="shared" si="7"/>
        <v>0</v>
      </c>
      <c r="L18" s="11">
        <f t="shared" si="7"/>
        <v>0</v>
      </c>
      <c r="M18" s="11">
        <f t="shared" si="6"/>
        <v>2713658086</v>
      </c>
      <c r="N18" s="11">
        <f aca="true" t="shared" si="8" ref="N18:U18">SUM(N19:N21)</f>
        <v>762000</v>
      </c>
      <c r="O18" s="11">
        <f t="shared" si="8"/>
        <v>205740</v>
      </c>
      <c r="P18" s="11">
        <f t="shared" si="8"/>
        <v>2613016184</v>
      </c>
      <c r="Q18" s="11">
        <f t="shared" si="8"/>
        <v>0</v>
      </c>
      <c r="R18" s="11">
        <f t="shared" si="8"/>
        <v>75000000</v>
      </c>
      <c r="S18" s="11">
        <f t="shared" si="8"/>
        <v>24674162</v>
      </c>
      <c r="T18" s="11">
        <f t="shared" si="8"/>
        <v>0</v>
      </c>
      <c r="U18" s="11">
        <f t="shared" si="8"/>
        <v>0</v>
      </c>
      <c r="V18"/>
      <c r="W18"/>
      <c r="X18"/>
      <c r="Y18"/>
      <c r="Z18"/>
      <c r="AA18"/>
      <c r="AB18"/>
      <c r="AC18"/>
      <c r="AD18"/>
    </row>
    <row r="19" spans="1:30" s="8" customFormat="1" ht="18.75" thickBot="1">
      <c r="A19" s="244"/>
      <c r="B19" s="12" t="s">
        <v>56</v>
      </c>
      <c r="C19" s="19" t="s">
        <v>44</v>
      </c>
      <c r="D19" s="25">
        <f t="shared" si="0"/>
        <v>1203600000</v>
      </c>
      <c r="E19" s="15">
        <f>'5.2.Városüzem'!E10</f>
        <v>0</v>
      </c>
      <c r="F19" s="16">
        <f>'5.2.Városüzem'!F10</f>
        <v>0</v>
      </c>
      <c r="G19" s="16">
        <f>'5.2.Városüzem'!G10</f>
        <v>1128600000</v>
      </c>
      <c r="H19" s="16">
        <f>'5.2.Városüzem'!H10</f>
        <v>0</v>
      </c>
      <c r="I19" s="16">
        <f>'5.2.Városüzem'!I10</f>
        <v>75000000</v>
      </c>
      <c r="J19" s="16">
        <f>'5.2.Városüzem'!J10</f>
        <v>0</v>
      </c>
      <c r="K19" s="16">
        <f>'5.2.Városüzem'!K10</f>
        <v>0</v>
      </c>
      <c r="L19" s="31">
        <f>'5.2.Városüzem'!L10</f>
        <v>0</v>
      </c>
      <c r="M19" s="25">
        <f t="shared" si="6"/>
        <v>2468346767</v>
      </c>
      <c r="N19" s="15">
        <f>'5.2.Városüzem'!N10</f>
        <v>0</v>
      </c>
      <c r="O19" s="16">
        <f>'5.2.Városüzem'!O10</f>
        <v>0</v>
      </c>
      <c r="P19" s="16">
        <f>'5.2.Városüzem'!P10</f>
        <v>2391732165</v>
      </c>
      <c r="Q19" s="16">
        <f>'5.2.Városüzem'!Q10</f>
        <v>0</v>
      </c>
      <c r="R19" s="16">
        <f>'5.2.Városüzem'!R10</f>
        <v>75000000</v>
      </c>
      <c r="S19" s="16">
        <f>'5.2.Városüzem'!S10</f>
        <v>1614602</v>
      </c>
      <c r="T19" s="16">
        <f>'5.2.Városüzem'!T10</f>
        <v>0</v>
      </c>
      <c r="U19" s="31">
        <f>'5.2.Városüzem'!U10</f>
        <v>0</v>
      </c>
      <c r="V19"/>
      <c r="W19"/>
      <c r="X19"/>
      <c r="Y19"/>
      <c r="Z19"/>
      <c r="AA19"/>
      <c r="AB19"/>
      <c r="AC19"/>
      <c r="AD19"/>
    </row>
    <row r="20" spans="1:30" s="8" customFormat="1" ht="18.75" thickBot="1">
      <c r="A20" s="244"/>
      <c r="B20" s="12" t="s">
        <v>57</v>
      </c>
      <c r="C20" s="19" t="s">
        <v>46</v>
      </c>
      <c r="D20" s="25">
        <f t="shared" si="0"/>
        <v>247000000</v>
      </c>
      <c r="E20" s="21">
        <f>'5.2.Városüzem'!E35</f>
        <v>0</v>
      </c>
      <c r="F20" s="22">
        <f>'5.2.Városüzem'!F35</f>
        <v>0</v>
      </c>
      <c r="G20" s="22">
        <f>'5.2.Városüzem'!G35</f>
        <v>223500000</v>
      </c>
      <c r="H20" s="22">
        <f>'5.2.Városüzem'!H35</f>
        <v>0</v>
      </c>
      <c r="I20" s="22">
        <f>'5.2.Városüzem'!I35</f>
        <v>0</v>
      </c>
      <c r="J20" s="22">
        <f>'5.2.Városüzem'!J35</f>
        <v>23500000</v>
      </c>
      <c r="K20" s="22">
        <f>'5.2.Városüzem'!K35</f>
        <v>0</v>
      </c>
      <c r="L20" s="32">
        <f>'5.2.Városüzem'!L35</f>
        <v>0</v>
      </c>
      <c r="M20" s="25">
        <f t="shared" si="6"/>
        <v>245311319</v>
      </c>
      <c r="N20" s="21">
        <f>'5.2.Városüzem'!N35</f>
        <v>762000</v>
      </c>
      <c r="O20" s="22">
        <f>'5.2.Városüzem'!O35</f>
        <v>205740</v>
      </c>
      <c r="P20" s="22">
        <f>'5.2.Városüzem'!P35</f>
        <v>221284019</v>
      </c>
      <c r="Q20" s="22">
        <f>'5.2.Városüzem'!Q35</f>
        <v>0</v>
      </c>
      <c r="R20" s="22">
        <f>'5.2.Városüzem'!R35</f>
        <v>0</v>
      </c>
      <c r="S20" s="22">
        <f>'5.2.Városüzem'!S35</f>
        <v>23059560</v>
      </c>
      <c r="T20" s="22">
        <f>'5.2.Városüzem'!T35</f>
        <v>0</v>
      </c>
      <c r="U20" s="32">
        <f>'5.2.Városüzem'!U35</f>
        <v>0</v>
      </c>
      <c r="V20"/>
      <c r="W20"/>
      <c r="X20"/>
      <c r="Y20"/>
      <c r="Z20"/>
      <c r="AA20"/>
      <c r="AB20"/>
      <c r="AC20"/>
      <c r="AD20"/>
    </row>
    <row r="21" spans="1:30" s="8" customFormat="1" ht="18.75" thickBot="1">
      <c r="A21" s="244"/>
      <c r="B21" s="12" t="s">
        <v>58</v>
      </c>
      <c r="C21" s="30" t="s">
        <v>48</v>
      </c>
      <c r="D21" s="25">
        <f t="shared" si="0"/>
        <v>0</v>
      </c>
      <c r="E21" s="26">
        <f>'5.2.Városüzem'!E49</f>
        <v>0</v>
      </c>
      <c r="F21" s="27">
        <f>'5.2.Városüzem'!F49</f>
        <v>0</v>
      </c>
      <c r="G21" s="27">
        <f>'5.2.Városüzem'!G49</f>
        <v>0</v>
      </c>
      <c r="H21" s="27">
        <f>'5.2.Városüzem'!H49</f>
        <v>0</v>
      </c>
      <c r="I21" s="27">
        <f>'5.2.Városüzem'!I49</f>
        <v>0</v>
      </c>
      <c r="J21" s="27">
        <f>'5.2.Városüzem'!J49</f>
        <v>0</v>
      </c>
      <c r="K21" s="27">
        <f>'5.2.Városüzem'!K49</f>
        <v>0</v>
      </c>
      <c r="L21" s="33">
        <f>'5.2.Városüzem'!L49</f>
        <v>0</v>
      </c>
      <c r="M21" s="25">
        <f t="shared" si="6"/>
        <v>0</v>
      </c>
      <c r="N21" s="26">
        <f>'5.2.Városüzem'!N49</f>
        <v>0</v>
      </c>
      <c r="O21" s="27">
        <f>'5.2.Városüzem'!O49</f>
        <v>0</v>
      </c>
      <c r="P21" s="27">
        <f>'5.2.Városüzem'!P49</f>
        <v>0</v>
      </c>
      <c r="Q21" s="27">
        <f>'5.2.Városüzem'!Q49</f>
        <v>0</v>
      </c>
      <c r="R21" s="27">
        <f>'5.2.Városüzem'!R49</f>
        <v>0</v>
      </c>
      <c r="S21" s="27">
        <f>'5.2.Városüzem'!S49</f>
        <v>0</v>
      </c>
      <c r="T21" s="27">
        <f>'5.2.Városüzem'!T49</f>
        <v>0</v>
      </c>
      <c r="U21" s="33">
        <f>'5.2.Városüzem'!U49</f>
        <v>0</v>
      </c>
      <c r="V21"/>
      <c r="W21"/>
      <c r="X21"/>
      <c r="Y21"/>
      <c r="Z21"/>
      <c r="AA21"/>
      <c r="AB21"/>
      <c r="AC21"/>
      <c r="AD21"/>
    </row>
    <row r="22" spans="1:30" s="8" customFormat="1" ht="18" customHeight="1">
      <c r="A22" s="10" t="s">
        <v>59</v>
      </c>
      <c r="B22" s="243" t="s">
        <v>60</v>
      </c>
      <c r="C22" s="243"/>
      <c r="D22" s="11">
        <f t="shared" si="0"/>
        <v>850000000</v>
      </c>
      <c r="E22" s="11">
        <f aca="true" t="shared" si="9" ref="E22:L22">SUM(E23:E25)</f>
        <v>0</v>
      </c>
      <c r="F22" s="11">
        <f t="shared" si="9"/>
        <v>0</v>
      </c>
      <c r="G22" s="11">
        <f t="shared" si="9"/>
        <v>806100000</v>
      </c>
      <c r="H22" s="11">
        <f t="shared" si="9"/>
        <v>0</v>
      </c>
      <c r="I22" s="11">
        <f t="shared" si="9"/>
        <v>28900000</v>
      </c>
      <c r="J22" s="11">
        <f t="shared" si="9"/>
        <v>15000000</v>
      </c>
      <c r="K22" s="11">
        <f t="shared" si="9"/>
        <v>0</v>
      </c>
      <c r="L22" s="11">
        <f t="shared" si="9"/>
        <v>0</v>
      </c>
      <c r="M22" s="11">
        <f t="shared" si="6"/>
        <v>966984671</v>
      </c>
      <c r="N22" s="11">
        <f aca="true" t="shared" si="10" ref="N22:U22">SUM(N23:N25)</f>
        <v>0</v>
      </c>
      <c r="O22" s="11">
        <f t="shared" si="10"/>
        <v>0</v>
      </c>
      <c r="P22" s="11">
        <f t="shared" si="10"/>
        <v>908309479</v>
      </c>
      <c r="Q22" s="11">
        <f t="shared" si="10"/>
        <v>0</v>
      </c>
      <c r="R22" s="11">
        <f t="shared" si="10"/>
        <v>40000000</v>
      </c>
      <c r="S22" s="11">
        <f t="shared" si="10"/>
        <v>18675192</v>
      </c>
      <c r="T22" s="11">
        <f t="shared" si="10"/>
        <v>0</v>
      </c>
      <c r="U22" s="11">
        <f t="shared" si="10"/>
        <v>0</v>
      </c>
      <c r="V22"/>
      <c r="W22"/>
      <c r="X22"/>
      <c r="Y22"/>
      <c r="Z22"/>
      <c r="AA22"/>
      <c r="AB22"/>
      <c r="AC22"/>
      <c r="AD22"/>
    </row>
    <row r="23" spans="1:30" s="8" customFormat="1" ht="18.75" thickBot="1">
      <c r="A23" s="244"/>
      <c r="B23" s="12" t="s">
        <v>61</v>
      </c>
      <c r="C23" s="19" t="s">
        <v>44</v>
      </c>
      <c r="D23" s="25">
        <f t="shared" si="0"/>
        <v>772500000</v>
      </c>
      <c r="E23" s="15">
        <f>'5.3. Zöldterületi kiadások'!E11</f>
        <v>0</v>
      </c>
      <c r="F23" s="15">
        <f>'5.3. Zöldterületi kiadások'!F11</f>
        <v>0</v>
      </c>
      <c r="G23" s="15">
        <f>'5.3. Zöldterületi kiadások'!G11</f>
        <v>763600000</v>
      </c>
      <c r="H23" s="15">
        <f>'5.3. Zöldterületi kiadások'!H11</f>
        <v>0</v>
      </c>
      <c r="I23" s="15">
        <f>'5.3. Zöldterületi kiadások'!I11</f>
        <v>8900000</v>
      </c>
      <c r="J23" s="15">
        <f>'5.3. Zöldterületi kiadások'!J11</f>
        <v>0</v>
      </c>
      <c r="K23" s="15">
        <f>'5.3. Zöldterületi kiadások'!K11</f>
        <v>0</v>
      </c>
      <c r="L23" s="15">
        <f>'5.3. Zöldterületi kiadások'!L11</f>
        <v>0</v>
      </c>
      <c r="M23" s="25">
        <f t="shared" si="6"/>
        <v>847173933</v>
      </c>
      <c r="N23" s="15">
        <f>'5.3. Zöldterületi kiadások'!N11</f>
        <v>0</v>
      </c>
      <c r="O23" s="15">
        <f>'5.3. Zöldterületi kiadások'!O11</f>
        <v>0</v>
      </c>
      <c r="P23" s="15">
        <f>'5.3. Zöldterületi kiadások'!P11</f>
        <v>831545943</v>
      </c>
      <c r="Q23" s="15">
        <f>'5.3. Zöldterületi kiadások'!Q11</f>
        <v>0</v>
      </c>
      <c r="R23" s="15">
        <f>'5.3. Zöldterületi kiadások'!R11</f>
        <v>2500000</v>
      </c>
      <c r="S23" s="15">
        <f>'5.3. Zöldterületi kiadások'!S11</f>
        <v>13127990</v>
      </c>
      <c r="T23" s="15">
        <f>'5.3. Zöldterületi kiadások'!T11</f>
        <v>0</v>
      </c>
      <c r="U23" s="15">
        <f>'5.3. Zöldterületi kiadások'!U11</f>
        <v>0</v>
      </c>
      <c r="V23"/>
      <c r="W23"/>
      <c r="X23"/>
      <c r="Y23"/>
      <c r="Z23"/>
      <c r="AA23"/>
      <c r="AB23"/>
      <c r="AC23"/>
      <c r="AD23"/>
    </row>
    <row r="24" spans="1:30" s="8" customFormat="1" ht="18.75" thickBot="1">
      <c r="A24" s="244"/>
      <c r="B24" s="12" t="s">
        <v>62</v>
      </c>
      <c r="C24" s="19" t="s">
        <v>46</v>
      </c>
      <c r="D24" s="25">
        <f t="shared" si="0"/>
        <v>77500000</v>
      </c>
      <c r="E24" s="21">
        <f>'5.3. Zöldterületi kiadások'!E22</f>
        <v>0</v>
      </c>
      <c r="F24" s="21">
        <f>'5.3. Zöldterületi kiadások'!F22</f>
        <v>0</v>
      </c>
      <c r="G24" s="21">
        <f>'5.3. Zöldterületi kiadások'!G22</f>
        <v>42500000</v>
      </c>
      <c r="H24" s="21">
        <f>'5.3. Zöldterületi kiadások'!H22</f>
        <v>0</v>
      </c>
      <c r="I24" s="21">
        <f>'5.3. Zöldterületi kiadások'!I22</f>
        <v>20000000</v>
      </c>
      <c r="J24" s="21">
        <f>'5.3. Zöldterületi kiadások'!J22</f>
        <v>15000000</v>
      </c>
      <c r="K24" s="21">
        <f>'5.3. Zöldterületi kiadások'!K22</f>
        <v>0</v>
      </c>
      <c r="L24" s="21">
        <f>'5.3. Zöldterületi kiadások'!L22</f>
        <v>0</v>
      </c>
      <c r="M24" s="25">
        <f t="shared" si="6"/>
        <v>119810738</v>
      </c>
      <c r="N24" s="21">
        <f>'5.3. Zöldterületi kiadások'!N22</f>
        <v>0</v>
      </c>
      <c r="O24" s="21">
        <f>'5.3. Zöldterületi kiadások'!O22</f>
        <v>0</v>
      </c>
      <c r="P24" s="21">
        <f>'5.3. Zöldterületi kiadások'!P22</f>
        <v>76763536</v>
      </c>
      <c r="Q24" s="21">
        <f>'5.3. Zöldterületi kiadások'!Q22</f>
        <v>0</v>
      </c>
      <c r="R24" s="21">
        <f>'5.3. Zöldterületi kiadások'!R22</f>
        <v>37500000</v>
      </c>
      <c r="S24" s="21">
        <f>'5.3. Zöldterületi kiadások'!S22</f>
        <v>5547202</v>
      </c>
      <c r="T24" s="21">
        <f>'5.3. Zöldterületi kiadások'!T22</f>
        <v>0</v>
      </c>
      <c r="U24" s="21">
        <f>'5.3. Zöldterületi kiadások'!U22</f>
        <v>0</v>
      </c>
      <c r="V24"/>
      <c r="W24"/>
      <c r="X24"/>
      <c r="Y24"/>
      <c r="Z24"/>
      <c r="AA24"/>
      <c r="AB24"/>
      <c r="AC24"/>
      <c r="AD24"/>
    </row>
    <row r="25" spans="1:30" s="8" customFormat="1" ht="18.75" thickBot="1">
      <c r="A25" s="244"/>
      <c r="B25" s="12" t="s">
        <v>63</v>
      </c>
      <c r="C25" s="30" t="s">
        <v>48</v>
      </c>
      <c r="D25" s="25">
        <f t="shared" si="0"/>
        <v>0</v>
      </c>
      <c r="E25" s="26">
        <f>'5.3. Zöldterületi kiadások'!E33</f>
        <v>0</v>
      </c>
      <c r="F25" s="26">
        <f>'5.3. Zöldterületi kiadások'!F33</f>
        <v>0</v>
      </c>
      <c r="G25" s="26">
        <f>'5.3. Zöldterületi kiadások'!G33</f>
        <v>0</v>
      </c>
      <c r="H25" s="26">
        <f>'5.3. Zöldterületi kiadások'!H33</f>
        <v>0</v>
      </c>
      <c r="I25" s="26">
        <f>'5.3. Zöldterületi kiadások'!I33</f>
        <v>0</v>
      </c>
      <c r="J25" s="26">
        <f>'5.3. Zöldterületi kiadások'!J33</f>
        <v>0</v>
      </c>
      <c r="K25" s="26">
        <f>'5.3. Zöldterületi kiadások'!K33</f>
        <v>0</v>
      </c>
      <c r="L25" s="26">
        <f>'5.3. Zöldterületi kiadások'!L33</f>
        <v>0</v>
      </c>
      <c r="M25" s="25">
        <f t="shared" si="6"/>
        <v>0</v>
      </c>
      <c r="N25" s="26">
        <f>'5.3. Zöldterületi kiadások'!N33</f>
        <v>0</v>
      </c>
      <c r="O25" s="26">
        <f>'5.3. Zöldterületi kiadások'!O33</f>
        <v>0</v>
      </c>
      <c r="P25" s="26">
        <f>'5.3. Zöldterületi kiadások'!P33</f>
        <v>0</v>
      </c>
      <c r="Q25" s="26">
        <f>'5.3. Zöldterületi kiadások'!Q33</f>
        <v>0</v>
      </c>
      <c r="R25" s="26">
        <f>'5.3. Zöldterületi kiadások'!R33</f>
        <v>0</v>
      </c>
      <c r="S25" s="26">
        <f>'5.3. Zöldterületi kiadások'!S33</f>
        <v>0</v>
      </c>
      <c r="T25" s="26">
        <f>'5.3. Zöldterületi kiadások'!T33</f>
        <v>0</v>
      </c>
      <c r="U25" s="26">
        <f>'5.3. Zöldterületi kiadások'!U33</f>
        <v>0</v>
      </c>
      <c r="V25"/>
      <c r="W25"/>
      <c r="X25"/>
      <c r="Y25"/>
      <c r="Z25"/>
      <c r="AA25"/>
      <c r="AB25"/>
      <c r="AC25"/>
      <c r="AD25"/>
    </row>
    <row r="26" spans="1:30" s="8" customFormat="1" ht="18" customHeight="1">
      <c r="A26" s="10" t="s">
        <v>64</v>
      </c>
      <c r="B26" s="243" t="s">
        <v>65</v>
      </c>
      <c r="C26" s="243"/>
      <c r="D26" s="11">
        <f t="shared" si="0"/>
        <v>22672336124</v>
      </c>
      <c r="E26" s="11">
        <f aca="true" t="shared" si="11" ref="E26:L26">SUM(E27:E29)</f>
        <v>0</v>
      </c>
      <c r="F26" s="11">
        <f t="shared" si="11"/>
        <v>0</v>
      </c>
      <c r="G26" s="11">
        <f t="shared" si="11"/>
        <v>0</v>
      </c>
      <c r="H26" s="11">
        <f t="shared" si="11"/>
        <v>0</v>
      </c>
      <c r="I26" s="11">
        <f t="shared" si="11"/>
        <v>0</v>
      </c>
      <c r="J26" s="11">
        <f t="shared" si="11"/>
        <v>15066159650</v>
      </c>
      <c r="K26" s="11">
        <f t="shared" si="11"/>
        <v>7446176474</v>
      </c>
      <c r="L26" s="11">
        <f t="shared" si="11"/>
        <v>160000000</v>
      </c>
      <c r="M26" s="11">
        <f t="shared" si="6"/>
        <v>26078724107</v>
      </c>
      <c r="N26" s="11">
        <f aca="true" t="shared" si="12" ref="N26:U26">SUM(N27:N29)</f>
        <v>2438674</v>
      </c>
      <c r="O26" s="11">
        <f t="shared" si="12"/>
        <v>481948</v>
      </c>
      <c r="P26" s="11">
        <f t="shared" si="12"/>
        <v>966035074</v>
      </c>
      <c r="Q26" s="11">
        <f t="shared" si="12"/>
        <v>0</v>
      </c>
      <c r="R26" s="11">
        <f t="shared" si="12"/>
        <v>50806121</v>
      </c>
      <c r="S26" s="11">
        <f t="shared" si="12"/>
        <v>15554421428</v>
      </c>
      <c r="T26" s="11">
        <f t="shared" si="12"/>
        <v>4532800037</v>
      </c>
      <c r="U26" s="11">
        <f t="shared" si="12"/>
        <v>4971740825</v>
      </c>
      <c r="V26"/>
      <c r="W26"/>
      <c r="X26"/>
      <c r="Y26"/>
      <c r="Z26"/>
      <c r="AA26"/>
      <c r="AB26"/>
      <c r="AC26"/>
      <c r="AD26"/>
    </row>
    <row r="27" spans="1:30" s="8" customFormat="1" ht="18.75" thickBot="1">
      <c r="A27" s="244"/>
      <c r="B27" s="12" t="s">
        <v>66</v>
      </c>
      <c r="C27" s="19" t="s">
        <v>44</v>
      </c>
      <c r="D27" s="25">
        <f t="shared" si="0"/>
        <v>0</v>
      </c>
      <c r="E27" s="16">
        <f>'5.4. Beruházás'!H10</f>
        <v>0</v>
      </c>
      <c r="F27" s="16">
        <f>'5.4. Beruházás'!I10</f>
        <v>0</v>
      </c>
      <c r="G27" s="16">
        <f>'5.4. Beruházás'!J10</f>
        <v>0</v>
      </c>
      <c r="H27" s="16">
        <f>'5.4. Beruházás'!K10</f>
        <v>0</v>
      </c>
      <c r="I27" s="16">
        <f>'5.4. Beruházás'!L10</f>
        <v>0</v>
      </c>
      <c r="J27" s="16">
        <f>'5.4. Beruházás'!M10</f>
        <v>0</v>
      </c>
      <c r="K27" s="16">
        <f>'5.4. Beruházás'!N10</f>
        <v>0</v>
      </c>
      <c r="L27" s="31">
        <f>'5.4. Beruházás'!O10</f>
        <v>0</v>
      </c>
      <c r="M27" s="25">
        <f t="shared" si="6"/>
        <v>0</v>
      </c>
      <c r="N27" s="16">
        <f>'5.4. Beruházás'!Q10</f>
        <v>0</v>
      </c>
      <c r="O27" s="16">
        <f>'5.4. Beruházás'!R10</f>
        <v>0</v>
      </c>
      <c r="P27" s="16">
        <f>'5.4. Beruházás'!S10</f>
        <v>0</v>
      </c>
      <c r="Q27" s="16">
        <f>'5.4. Beruházás'!T10</f>
        <v>0</v>
      </c>
      <c r="R27" s="16">
        <f>'5.4. Beruházás'!U10</f>
        <v>0</v>
      </c>
      <c r="S27" s="16">
        <f>'5.4. Beruházás'!V10</f>
        <v>0</v>
      </c>
      <c r="T27" s="16">
        <f>'5.4. Beruházás'!W10</f>
        <v>0</v>
      </c>
      <c r="U27" s="31">
        <f>'5.4. Beruházás'!X10</f>
        <v>0</v>
      </c>
      <c r="V27"/>
      <c r="W27"/>
      <c r="X27"/>
      <c r="Y27"/>
      <c r="Z27"/>
      <c r="AA27"/>
      <c r="AB27"/>
      <c r="AC27"/>
      <c r="AD27"/>
    </row>
    <row r="28" spans="1:30" s="8" customFormat="1" ht="18.75" thickBot="1">
      <c r="A28" s="244"/>
      <c r="B28" s="12" t="s">
        <v>67</v>
      </c>
      <c r="C28" s="19" t="s">
        <v>46</v>
      </c>
      <c r="D28" s="25">
        <f t="shared" si="0"/>
        <v>22672336124</v>
      </c>
      <c r="E28" s="16">
        <f>'5.4. Beruházás'!H11</f>
        <v>0</v>
      </c>
      <c r="F28" s="16">
        <f>'5.4. Beruházás'!I11</f>
        <v>0</v>
      </c>
      <c r="G28" s="16">
        <f>'5.4. Beruházás'!J11</f>
        <v>0</v>
      </c>
      <c r="H28" s="16">
        <f>'5.4. Beruházás'!K11</f>
        <v>0</v>
      </c>
      <c r="I28" s="16">
        <f>'5.4. Beruházás'!L11</f>
        <v>0</v>
      </c>
      <c r="J28" s="16">
        <f>'5.4. Beruházás'!M11</f>
        <v>15066159650</v>
      </c>
      <c r="K28" s="16">
        <f>'5.4. Beruházás'!N11</f>
        <v>7446176474</v>
      </c>
      <c r="L28" s="16">
        <f>'5.4. Beruházás'!O11</f>
        <v>160000000</v>
      </c>
      <c r="M28" s="25">
        <f t="shared" si="6"/>
        <v>26078724107</v>
      </c>
      <c r="N28" s="16">
        <f>'5.4. Beruházás'!Q11</f>
        <v>2438674</v>
      </c>
      <c r="O28" s="16">
        <f>'5.4. Beruházás'!R11</f>
        <v>481948</v>
      </c>
      <c r="P28" s="16">
        <f>'5.4. Beruházás'!S11</f>
        <v>966035074</v>
      </c>
      <c r="Q28" s="16">
        <f>'5.4. Beruházás'!T11</f>
        <v>0</v>
      </c>
      <c r="R28" s="16">
        <f>'5.4. Beruházás'!U11</f>
        <v>50806121</v>
      </c>
      <c r="S28" s="16">
        <f>'5.4. Beruházás'!V11</f>
        <v>15554421428</v>
      </c>
      <c r="T28" s="16">
        <f>'5.4. Beruházás'!W11</f>
        <v>4532800037</v>
      </c>
      <c r="U28" s="16">
        <f>'5.4. Beruházás'!X11</f>
        <v>4971740825</v>
      </c>
      <c r="V28"/>
      <c r="W28"/>
      <c r="X28"/>
      <c r="Y28"/>
      <c r="Z28"/>
      <c r="AA28"/>
      <c r="AB28"/>
      <c r="AC28"/>
      <c r="AD28"/>
    </row>
    <row r="29" spans="1:30" s="8" customFormat="1" ht="18.75" thickBot="1">
      <c r="A29" s="244"/>
      <c r="B29" s="12" t="s">
        <v>68</v>
      </c>
      <c r="C29" s="30" t="s">
        <v>48</v>
      </c>
      <c r="D29" s="25">
        <f t="shared" si="0"/>
        <v>0</v>
      </c>
      <c r="E29" s="27">
        <f>'5.4. Beruházás'!H181</f>
        <v>0</v>
      </c>
      <c r="F29" s="27">
        <f>'5.4. Beruházás'!I181</f>
        <v>0</v>
      </c>
      <c r="G29" s="27">
        <v>0</v>
      </c>
      <c r="H29" s="27">
        <f>'5.4. Beruházás'!K181</f>
        <v>0</v>
      </c>
      <c r="I29" s="27">
        <f>'5.4. Beruházás'!L181</f>
        <v>0</v>
      </c>
      <c r="J29" s="27">
        <f>'5.4. Beruházás'!M181</f>
        <v>0</v>
      </c>
      <c r="K29" s="27">
        <f>'5.4. Beruházás'!N181</f>
        <v>0</v>
      </c>
      <c r="L29" s="33">
        <v>0</v>
      </c>
      <c r="M29" s="25">
        <f t="shared" si="6"/>
        <v>0</v>
      </c>
      <c r="N29" s="27">
        <f>'5.4. Beruházás'!Q181</f>
        <v>0</v>
      </c>
      <c r="O29" s="27">
        <f>'5.4. Beruházás'!R181</f>
        <v>0</v>
      </c>
      <c r="P29" s="27">
        <v>0</v>
      </c>
      <c r="Q29" s="27">
        <f>'5.4. Beruházás'!T181</f>
        <v>0</v>
      </c>
      <c r="R29" s="27">
        <f>'5.4. Beruházás'!U181</f>
        <v>0</v>
      </c>
      <c r="S29" s="27">
        <f>'5.4. Beruházás'!V181</f>
        <v>0</v>
      </c>
      <c r="T29" s="27">
        <f>'5.4. Beruházás'!W181</f>
        <v>0</v>
      </c>
      <c r="U29" s="33">
        <v>0</v>
      </c>
      <c r="V29"/>
      <c r="W29"/>
      <c r="X29"/>
      <c r="Y29"/>
      <c r="Z29"/>
      <c r="AA29"/>
      <c r="AB29"/>
      <c r="AC29"/>
      <c r="AD29"/>
    </row>
    <row r="30" spans="1:30" s="8" customFormat="1" ht="30.75" customHeight="1">
      <c r="A30" s="10" t="s">
        <v>69</v>
      </c>
      <c r="B30" s="243" t="s">
        <v>70</v>
      </c>
      <c r="C30" s="243"/>
      <c r="D30" s="11">
        <f t="shared" si="0"/>
        <v>339034826</v>
      </c>
      <c r="E30" s="11">
        <f aca="true" t="shared" si="13" ref="E30:L30">SUM(E31:E33)</f>
        <v>0</v>
      </c>
      <c r="F30" s="11">
        <f t="shared" si="13"/>
        <v>0</v>
      </c>
      <c r="G30" s="11">
        <f t="shared" si="13"/>
        <v>66718990</v>
      </c>
      <c r="H30" s="11">
        <f t="shared" si="13"/>
        <v>0</v>
      </c>
      <c r="I30" s="11">
        <f t="shared" si="13"/>
        <v>0</v>
      </c>
      <c r="J30" s="11">
        <f t="shared" si="13"/>
        <v>89648318</v>
      </c>
      <c r="K30" s="11">
        <f t="shared" si="13"/>
        <v>182667518</v>
      </c>
      <c r="L30" s="11">
        <f t="shared" si="13"/>
        <v>0</v>
      </c>
      <c r="M30" s="11">
        <f t="shared" si="6"/>
        <v>477295357</v>
      </c>
      <c r="N30" s="11">
        <f aca="true" t="shared" si="14" ref="N30:U30">SUM(N31:N33)</f>
        <v>0</v>
      </c>
      <c r="O30" s="11">
        <f t="shared" si="14"/>
        <v>0</v>
      </c>
      <c r="P30" s="11">
        <f t="shared" si="14"/>
        <v>204979521</v>
      </c>
      <c r="Q30" s="11">
        <f t="shared" si="14"/>
        <v>0</v>
      </c>
      <c r="R30" s="11">
        <f t="shared" si="14"/>
        <v>0</v>
      </c>
      <c r="S30" s="11">
        <f t="shared" si="14"/>
        <v>89648318</v>
      </c>
      <c r="T30" s="11">
        <f t="shared" si="14"/>
        <v>182667518</v>
      </c>
      <c r="U30" s="11">
        <f t="shared" si="14"/>
        <v>0</v>
      </c>
      <c r="V30"/>
      <c r="W30"/>
      <c r="X30"/>
      <c r="Y30"/>
      <c r="Z30"/>
      <c r="AA30"/>
      <c r="AB30"/>
      <c r="AC30"/>
      <c r="AD30"/>
    </row>
    <row r="31" spans="1:30" s="8" customFormat="1" ht="18.75" thickBot="1">
      <c r="A31" s="244"/>
      <c r="B31" s="18" t="s">
        <v>71</v>
      </c>
      <c r="C31" s="19" t="s">
        <v>44</v>
      </c>
      <c r="D31" s="20">
        <f t="shared" si="0"/>
        <v>339034826</v>
      </c>
      <c r="E31" s="15">
        <f>'5.5. Lakásalap'!E10</f>
        <v>0</v>
      </c>
      <c r="F31" s="16">
        <f>'5.5. Lakásalap'!F10</f>
        <v>0</v>
      </c>
      <c r="G31" s="16">
        <f>'5.5. Lakásalap'!G10</f>
        <v>66718990</v>
      </c>
      <c r="H31" s="16">
        <f>'5.5. Lakásalap'!H10</f>
        <v>0</v>
      </c>
      <c r="I31" s="16">
        <f>'5.5. Lakásalap'!I10</f>
        <v>0</v>
      </c>
      <c r="J31" s="16">
        <f>'5.5. Lakásalap'!J10</f>
        <v>89648318</v>
      </c>
      <c r="K31" s="16">
        <f>'5.5. Lakásalap'!K10</f>
        <v>182667518</v>
      </c>
      <c r="L31" s="31">
        <f>'5.5. Lakásalap'!L10</f>
        <v>0</v>
      </c>
      <c r="M31" s="20">
        <f t="shared" si="6"/>
        <v>477295357</v>
      </c>
      <c r="N31" s="15">
        <f>'5.5. Lakásalap'!N10</f>
        <v>0</v>
      </c>
      <c r="O31" s="16">
        <f>'5.5. Lakásalap'!O10</f>
        <v>0</v>
      </c>
      <c r="P31" s="16">
        <f>'5.5. Lakásalap'!P10</f>
        <v>204979521</v>
      </c>
      <c r="Q31" s="16">
        <f>'5.5. Lakásalap'!Q10</f>
        <v>0</v>
      </c>
      <c r="R31" s="16">
        <f>'5.5. Lakásalap'!R10</f>
        <v>0</v>
      </c>
      <c r="S31" s="16">
        <f>'5.5. Lakásalap'!S10</f>
        <v>89648318</v>
      </c>
      <c r="T31" s="16">
        <f>'5.5. Lakásalap'!T10</f>
        <v>182667518</v>
      </c>
      <c r="U31" s="31">
        <f>'5.5. Lakásalap'!U10</f>
        <v>0</v>
      </c>
      <c r="V31"/>
      <c r="W31"/>
      <c r="X31"/>
      <c r="Y31"/>
      <c r="Z31"/>
      <c r="AA31"/>
      <c r="AB31"/>
      <c r="AC31"/>
      <c r="AD31"/>
    </row>
    <row r="32" spans="1:30" s="8" customFormat="1" ht="18.75" thickBot="1">
      <c r="A32" s="244"/>
      <c r="B32" s="18" t="s">
        <v>72</v>
      </c>
      <c r="C32" s="19" t="s">
        <v>46</v>
      </c>
      <c r="D32" s="20">
        <f t="shared" si="0"/>
        <v>0</v>
      </c>
      <c r="E32" s="21">
        <f>'5.5. Lakásalap'!E18</f>
        <v>0</v>
      </c>
      <c r="F32" s="22">
        <f>'5.5. Lakásalap'!F18</f>
        <v>0</v>
      </c>
      <c r="G32" s="22">
        <f>'5.5. Lakásalap'!G18</f>
        <v>0</v>
      </c>
      <c r="H32" s="22">
        <f>'5.5. Lakásalap'!H18</f>
        <v>0</v>
      </c>
      <c r="I32" s="22">
        <f>'5.5. Lakásalap'!I18</f>
        <v>0</v>
      </c>
      <c r="J32" s="22">
        <f>'5.5. Lakásalap'!J18</f>
        <v>0</v>
      </c>
      <c r="K32" s="22">
        <f>'5.5. Lakásalap'!K18</f>
        <v>0</v>
      </c>
      <c r="L32" s="32">
        <f>'5.5. Lakásalap'!L18</f>
        <v>0</v>
      </c>
      <c r="M32" s="20">
        <f t="shared" si="6"/>
        <v>0</v>
      </c>
      <c r="N32" s="21">
        <f>'5.5. Lakásalap'!N18</f>
        <v>0</v>
      </c>
      <c r="O32" s="22">
        <f>'5.5. Lakásalap'!O18</f>
        <v>0</v>
      </c>
      <c r="P32" s="22">
        <f>'5.5. Lakásalap'!P18</f>
        <v>0</v>
      </c>
      <c r="Q32" s="22">
        <f>'5.5. Lakásalap'!Q18</f>
        <v>0</v>
      </c>
      <c r="R32" s="22">
        <f>'5.5. Lakásalap'!R18</f>
        <v>0</v>
      </c>
      <c r="S32" s="22">
        <f>'5.5. Lakásalap'!S18</f>
        <v>0</v>
      </c>
      <c r="T32" s="22">
        <f>'5.5. Lakásalap'!T18</f>
        <v>0</v>
      </c>
      <c r="U32" s="32">
        <f>'5.5. Lakásalap'!U18</f>
        <v>0</v>
      </c>
      <c r="V32"/>
      <c r="W32"/>
      <c r="X32"/>
      <c r="Y32"/>
      <c r="Z32"/>
      <c r="AA32"/>
      <c r="AB32"/>
      <c r="AC32"/>
      <c r="AD32"/>
    </row>
    <row r="33" spans="1:30" s="8" customFormat="1" ht="18.75" thickBot="1">
      <c r="A33" s="244"/>
      <c r="B33" s="18" t="s">
        <v>73</v>
      </c>
      <c r="C33" s="19" t="s">
        <v>48</v>
      </c>
      <c r="D33" s="20">
        <f t="shared" si="0"/>
        <v>0</v>
      </c>
      <c r="E33" s="26">
        <f>'5.5. Lakásalap'!E19</f>
        <v>0</v>
      </c>
      <c r="F33" s="27">
        <f>'5.5. Lakásalap'!F19</f>
        <v>0</v>
      </c>
      <c r="G33" s="27">
        <f>'5.5. Lakásalap'!G19</f>
        <v>0</v>
      </c>
      <c r="H33" s="27">
        <f>'5.5. Lakásalap'!H19</f>
        <v>0</v>
      </c>
      <c r="I33" s="27">
        <f>'5.5. Lakásalap'!I19</f>
        <v>0</v>
      </c>
      <c r="J33" s="27">
        <f>'5.5. Lakásalap'!J19</f>
        <v>0</v>
      </c>
      <c r="K33" s="27">
        <f>'5.5. Lakásalap'!K19</f>
        <v>0</v>
      </c>
      <c r="L33" s="33">
        <f>'5.5. Lakásalap'!L19</f>
        <v>0</v>
      </c>
      <c r="M33" s="20">
        <f t="shared" si="6"/>
        <v>0</v>
      </c>
      <c r="N33" s="26">
        <f>'5.5. Lakásalap'!N19</f>
        <v>0</v>
      </c>
      <c r="O33" s="27">
        <f>'5.5. Lakásalap'!O19</f>
        <v>0</v>
      </c>
      <c r="P33" s="27">
        <f>'5.5. Lakásalap'!P19</f>
        <v>0</v>
      </c>
      <c r="Q33" s="27">
        <f>'5.5. Lakásalap'!Q19</f>
        <v>0</v>
      </c>
      <c r="R33" s="27">
        <f>'5.5. Lakásalap'!R19</f>
        <v>0</v>
      </c>
      <c r="S33" s="27">
        <f>'5.5. Lakásalap'!S19</f>
        <v>0</v>
      </c>
      <c r="T33" s="27">
        <f>'5.5. Lakásalap'!T19</f>
        <v>0</v>
      </c>
      <c r="U33" s="33">
        <f>'5.5. Lakásalap'!U19</f>
        <v>0</v>
      </c>
      <c r="V33"/>
      <c r="W33"/>
      <c r="X33"/>
      <c r="Y33"/>
      <c r="Z33"/>
      <c r="AA33"/>
      <c r="AB33"/>
      <c r="AC33"/>
      <c r="AD33"/>
    </row>
    <row r="34" spans="1:30" s="8" customFormat="1" ht="18" customHeight="1">
      <c r="A34" s="10" t="s">
        <v>74</v>
      </c>
      <c r="B34" s="243" t="s">
        <v>75</v>
      </c>
      <c r="C34" s="243"/>
      <c r="D34" s="11">
        <f t="shared" si="0"/>
        <v>179104148</v>
      </c>
      <c r="E34" s="11">
        <f aca="true" t="shared" si="15" ref="E34:L34">SUM(E35:E37)</f>
        <v>9333975</v>
      </c>
      <c r="F34" s="11">
        <f t="shared" si="15"/>
        <v>2520173</v>
      </c>
      <c r="G34" s="11">
        <f t="shared" si="15"/>
        <v>167250000</v>
      </c>
      <c r="H34" s="11">
        <f t="shared" si="15"/>
        <v>0</v>
      </c>
      <c r="I34" s="11">
        <f t="shared" si="15"/>
        <v>0</v>
      </c>
      <c r="J34" s="11">
        <f t="shared" si="15"/>
        <v>0</v>
      </c>
      <c r="K34" s="11">
        <f t="shared" si="15"/>
        <v>0</v>
      </c>
      <c r="L34" s="11">
        <f t="shared" si="15"/>
        <v>0</v>
      </c>
      <c r="M34" s="11">
        <f t="shared" si="6"/>
        <v>190442842</v>
      </c>
      <c r="N34" s="11">
        <f aca="true" t="shared" si="16" ref="N34:U34">SUM(N35:N37)</f>
        <v>13137035</v>
      </c>
      <c r="O34" s="11">
        <f t="shared" si="16"/>
        <v>3061207</v>
      </c>
      <c r="P34" s="11">
        <f t="shared" si="16"/>
        <v>174201900</v>
      </c>
      <c r="Q34" s="11">
        <f t="shared" si="16"/>
        <v>0</v>
      </c>
      <c r="R34" s="11">
        <f t="shared" si="16"/>
        <v>42700</v>
      </c>
      <c r="S34" s="11">
        <f t="shared" si="16"/>
        <v>0</v>
      </c>
      <c r="T34" s="11">
        <f t="shared" si="16"/>
        <v>0</v>
      </c>
      <c r="U34" s="11">
        <f t="shared" si="16"/>
        <v>0</v>
      </c>
      <c r="V34"/>
      <c r="W34"/>
      <c r="X34"/>
      <c r="Y34"/>
      <c r="Z34"/>
      <c r="AA34"/>
      <c r="AB34"/>
      <c r="AC34"/>
      <c r="AD34"/>
    </row>
    <row r="35" spans="1:30" s="8" customFormat="1" ht="18.75" thickBot="1">
      <c r="A35" s="244"/>
      <c r="B35" s="12" t="s">
        <v>76</v>
      </c>
      <c r="C35" s="19" t="s">
        <v>44</v>
      </c>
      <c r="D35" s="25">
        <f t="shared" si="0"/>
        <v>88854148</v>
      </c>
      <c r="E35" s="15">
        <v>9333975</v>
      </c>
      <c r="F35" s="16">
        <v>2520173</v>
      </c>
      <c r="G35" s="16">
        <v>77000000</v>
      </c>
      <c r="H35" s="16">
        <v>0</v>
      </c>
      <c r="I35" s="16">
        <v>0</v>
      </c>
      <c r="J35" s="16">
        <v>0</v>
      </c>
      <c r="K35" s="16">
        <v>0</v>
      </c>
      <c r="L35" s="17">
        <v>0</v>
      </c>
      <c r="M35" s="25">
        <f t="shared" si="6"/>
        <v>138198242</v>
      </c>
      <c r="N35" s="15">
        <v>13137035</v>
      </c>
      <c r="O35" s="16">
        <v>3061207</v>
      </c>
      <c r="P35" s="16">
        <v>122000000</v>
      </c>
      <c r="Q35" s="16">
        <v>0</v>
      </c>
      <c r="R35" s="16">
        <v>0</v>
      </c>
      <c r="S35" s="16">
        <v>0</v>
      </c>
      <c r="T35" s="16">
        <v>0</v>
      </c>
      <c r="U35" s="17">
        <v>0</v>
      </c>
      <c r="V35"/>
      <c r="W35"/>
      <c r="X35"/>
      <c r="Y35"/>
      <c r="Z35"/>
      <c r="AA35"/>
      <c r="AB35"/>
      <c r="AC35"/>
      <c r="AD35"/>
    </row>
    <row r="36" spans="1:30" s="8" customFormat="1" ht="18.75" thickBot="1">
      <c r="A36" s="244"/>
      <c r="B36" s="12" t="s">
        <v>77</v>
      </c>
      <c r="C36" s="19" t="s">
        <v>46</v>
      </c>
      <c r="D36" s="25">
        <f t="shared" si="0"/>
        <v>90250000</v>
      </c>
      <c r="E36" s="21">
        <v>0</v>
      </c>
      <c r="F36" s="22">
        <v>0</v>
      </c>
      <c r="G36" s="22">
        <v>90250000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25">
        <f t="shared" si="6"/>
        <v>52244600</v>
      </c>
      <c r="N36" s="21">
        <v>0</v>
      </c>
      <c r="O36" s="22">
        <v>0</v>
      </c>
      <c r="P36" s="22">
        <v>52201900</v>
      </c>
      <c r="Q36" s="22">
        <v>0</v>
      </c>
      <c r="R36" s="22">
        <v>42700</v>
      </c>
      <c r="S36" s="22">
        <v>0</v>
      </c>
      <c r="T36" s="22">
        <v>0</v>
      </c>
      <c r="U36" s="23">
        <v>0</v>
      </c>
      <c r="V36"/>
      <c r="W36"/>
      <c r="X36"/>
      <c r="Y36"/>
      <c r="Z36"/>
      <c r="AA36"/>
      <c r="AB36"/>
      <c r="AC36"/>
      <c r="AD36"/>
    </row>
    <row r="37" spans="1:30" s="8" customFormat="1" ht="18.75" thickBot="1">
      <c r="A37" s="244"/>
      <c r="B37" s="12" t="s">
        <v>78</v>
      </c>
      <c r="C37" s="30" t="s">
        <v>48</v>
      </c>
      <c r="D37" s="25">
        <f t="shared" si="0"/>
        <v>0</v>
      </c>
      <c r="E37" s="26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8">
        <v>0</v>
      </c>
      <c r="M37" s="25">
        <f t="shared" si="6"/>
        <v>0</v>
      </c>
      <c r="N37" s="26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8">
        <v>0</v>
      </c>
      <c r="V37"/>
      <c r="W37"/>
      <c r="X37"/>
      <c r="Y37"/>
      <c r="Z37"/>
      <c r="AA37"/>
      <c r="AB37"/>
      <c r="AC37"/>
      <c r="AD37"/>
    </row>
    <row r="38" spans="1:30" s="8" customFormat="1" ht="18" customHeight="1">
      <c r="A38" s="10" t="s">
        <v>79</v>
      </c>
      <c r="B38" s="243" t="s">
        <v>80</v>
      </c>
      <c r="C38" s="243"/>
      <c r="D38" s="11">
        <f t="shared" si="0"/>
        <v>2700555000</v>
      </c>
      <c r="E38" s="11">
        <f aca="true" t="shared" si="17" ref="E38:L38">SUM(E39:E41)</f>
        <v>0</v>
      </c>
      <c r="F38" s="11">
        <f t="shared" si="17"/>
        <v>0</v>
      </c>
      <c r="G38" s="11">
        <f t="shared" si="17"/>
        <v>73000000</v>
      </c>
      <c r="H38" s="11">
        <f t="shared" si="17"/>
        <v>0</v>
      </c>
      <c r="I38" s="11">
        <f t="shared" si="17"/>
        <v>0</v>
      </c>
      <c r="J38" s="11">
        <f t="shared" si="17"/>
        <v>2627555000</v>
      </c>
      <c r="K38" s="11">
        <f t="shared" si="17"/>
        <v>0</v>
      </c>
      <c r="L38" s="11">
        <f t="shared" si="17"/>
        <v>0</v>
      </c>
      <c r="M38" s="11">
        <f t="shared" si="6"/>
        <v>3359083980</v>
      </c>
      <c r="N38" s="11">
        <f aca="true" t="shared" si="18" ref="N38:U38">SUM(N39:N41)</f>
        <v>0</v>
      </c>
      <c r="O38" s="11">
        <f t="shared" si="18"/>
        <v>0</v>
      </c>
      <c r="P38" s="11">
        <f t="shared" si="18"/>
        <v>149066038</v>
      </c>
      <c r="Q38" s="11">
        <f t="shared" si="18"/>
        <v>0</v>
      </c>
      <c r="R38" s="11">
        <f t="shared" si="18"/>
        <v>2880000</v>
      </c>
      <c r="S38" s="11">
        <f t="shared" si="18"/>
        <v>3200037942</v>
      </c>
      <c r="T38" s="11">
        <f t="shared" si="18"/>
        <v>0</v>
      </c>
      <c r="U38" s="11">
        <f t="shared" si="18"/>
        <v>7100000</v>
      </c>
      <c r="V38"/>
      <c r="W38"/>
      <c r="X38"/>
      <c r="Y38"/>
      <c r="Z38"/>
      <c r="AA38"/>
      <c r="AB38"/>
      <c r="AC38"/>
      <c r="AD38"/>
    </row>
    <row r="39" spans="1:30" s="8" customFormat="1" ht="18.75" thickBot="1">
      <c r="A39" s="244"/>
      <c r="B39" s="12" t="s">
        <v>81</v>
      </c>
      <c r="C39" s="19" t="s">
        <v>44</v>
      </c>
      <c r="D39" s="25">
        <f t="shared" si="0"/>
        <v>0</v>
      </c>
      <c r="E39" s="15">
        <f>'5.6. Kertség'!H10</f>
        <v>0</v>
      </c>
      <c r="F39" s="16">
        <f>'5.6. Kertség'!I10</f>
        <v>0</v>
      </c>
      <c r="G39" s="16">
        <f>'5.6. Kertség'!J10</f>
        <v>0</v>
      </c>
      <c r="H39" s="16">
        <f>'5.6. Kertség'!K10</f>
        <v>0</v>
      </c>
      <c r="I39" s="16">
        <f>'5.6. Kertség'!L10</f>
        <v>0</v>
      </c>
      <c r="J39" s="16">
        <f>'5.6. Kertség'!M10</f>
        <v>0</v>
      </c>
      <c r="K39" s="16">
        <f>'5.6. Kertség'!N10</f>
        <v>0</v>
      </c>
      <c r="L39" s="31">
        <f>'5.6. Kertség'!O10</f>
        <v>0</v>
      </c>
      <c r="M39" s="25">
        <f t="shared" si="6"/>
        <v>0</v>
      </c>
      <c r="N39" s="15">
        <f>'5.6. Kertség'!Q10</f>
        <v>0</v>
      </c>
      <c r="O39" s="16">
        <f>'5.6. Kertség'!R10</f>
        <v>0</v>
      </c>
      <c r="P39" s="16">
        <f>'5.6. Kertség'!S10</f>
        <v>0</v>
      </c>
      <c r="Q39" s="16">
        <f>'5.6. Kertség'!T10</f>
        <v>0</v>
      </c>
      <c r="R39" s="16">
        <f>'5.6. Kertség'!U10</f>
        <v>0</v>
      </c>
      <c r="S39" s="16">
        <f>'5.6. Kertség'!V10</f>
        <v>0</v>
      </c>
      <c r="T39" s="16">
        <f>'5.6. Kertség'!W10</f>
        <v>0</v>
      </c>
      <c r="U39" s="31">
        <f>'5.6. Kertség'!X10</f>
        <v>0</v>
      </c>
      <c r="V39"/>
      <c r="W39"/>
      <c r="X39"/>
      <c r="Y39"/>
      <c r="Z39"/>
      <c r="AA39"/>
      <c r="AB39"/>
      <c r="AC39"/>
      <c r="AD39"/>
    </row>
    <row r="40" spans="1:30" s="34" customFormat="1" ht="18.75" thickBot="1">
      <c r="A40" s="244"/>
      <c r="B40" s="12" t="s">
        <v>82</v>
      </c>
      <c r="C40" s="19" t="s">
        <v>46</v>
      </c>
      <c r="D40" s="25">
        <f t="shared" si="0"/>
        <v>2700555000</v>
      </c>
      <c r="E40" s="21">
        <f>'5.6. Kertség'!H11</f>
        <v>0</v>
      </c>
      <c r="F40" s="22">
        <f>'5.6. Kertség'!I11</f>
        <v>0</v>
      </c>
      <c r="G40" s="22">
        <f>'5.6. Kertség'!J11</f>
        <v>73000000</v>
      </c>
      <c r="H40" s="22">
        <f>'5.6. Kertség'!K11</f>
        <v>0</v>
      </c>
      <c r="I40" s="22">
        <f>'5.6. Kertség'!L11</f>
        <v>0</v>
      </c>
      <c r="J40" s="22">
        <f>'5.6. Kertség'!M11</f>
        <v>2627555000</v>
      </c>
      <c r="K40" s="22">
        <f>'5.6. Kertség'!N11</f>
        <v>0</v>
      </c>
      <c r="L40" s="32">
        <f>'5.6. Kertség'!O11</f>
        <v>0</v>
      </c>
      <c r="M40" s="25">
        <f t="shared" si="6"/>
        <v>3359083980</v>
      </c>
      <c r="N40" s="21">
        <f>'5.6. Kertség'!Q11</f>
        <v>0</v>
      </c>
      <c r="O40" s="22">
        <f>'5.6. Kertség'!R11</f>
        <v>0</v>
      </c>
      <c r="P40" s="22">
        <f>'5.6. Kertség'!S11</f>
        <v>149066038</v>
      </c>
      <c r="Q40" s="22">
        <f>'5.6. Kertség'!T11</f>
        <v>0</v>
      </c>
      <c r="R40" s="22">
        <f>'5.6. Kertség'!U11</f>
        <v>2880000</v>
      </c>
      <c r="S40" s="22">
        <f>'5.6. Kertség'!V11</f>
        <v>3200037942</v>
      </c>
      <c r="T40" s="22">
        <f>'5.6. Kertség'!W11</f>
        <v>0</v>
      </c>
      <c r="U40" s="32">
        <f>'5.6. Kertség'!X11</f>
        <v>7100000</v>
      </c>
      <c r="V40"/>
      <c r="W40"/>
      <c r="X40"/>
      <c r="Y40"/>
      <c r="Z40"/>
      <c r="AA40"/>
      <c r="AB40"/>
      <c r="AC40"/>
      <c r="AD40"/>
    </row>
    <row r="41" spans="1:30" s="34" customFormat="1" ht="18.75" thickBot="1">
      <c r="A41" s="244"/>
      <c r="B41" s="12" t="s">
        <v>83</v>
      </c>
      <c r="C41" s="30" t="s">
        <v>48</v>
      </c>
      <c r="D41" s="25">
        <f t="shared" si="0"/>
        <v>0</v>
      </c>
      <c r="E41" s="26">
        <f>'5.6. Kertség'!H43</f>
        <v>0</v>
      </c>
      <c r="F41" s="27">
        <f>'5.6. Kertség'!I43</f>
        <v>0</v>
      </c>
      <c r="G41" s="27">
        <v>0</v>
      </c>
      <c r="H41" s="27">
        <f>'5.6. Kertség'!K43</f>
        <v>0</v>
      </c>
      <c r="I41" s="27">
        <f>'5.6. Kertség'!L43</f>
        <v>0</v>
      </c>
      <c r="J41" s="27">
        <v>0</v>
      </c>
      <c r="K41" s="27">
        <f>'5.6. Kertség'!N43</f>
        <v>0</v>
      </c>
      <c r="L41" s="33">
        <v>0</v>
      </c>
      <c r="M41" s="25">
        <f t="shared" si="6"/>
        <v>0</v>
      </c>
      <c r="N41" s="26">
        <f>'5.6. Kertség'!Q43</f>
        <v>0</v>
      </c>
      <c r="O41" s="27">
        <f>'5.6. Kertség'!R43</f>
        <v>0</v>
      </c>
      <c r="P41" s="27">
        <v>0</v>
      </c>
      <c r="Q41" s="27">
        <f>'5.6. Kertség'!T43</f>
        <v>0</v>
      </c>
      <c r="R41" s="27">
        <f>'5.6. Kertség'!U43</f>
        <v>0</v>
      </c>
      <c r="S41" s="27">
        <v>0</v>
      </c>
      <c r="T41" s="27">
        <f>'5.6. Kertség'!W43</f>
        <v>0</v>
      </c>
      <c r="U41" s="33">
        <v>0</v>
      </c>
      <c r="V41"/>
      <c r="W41"/>
      <c r="X41"/>
      <c r="Y41"/>
      <c r="Z41"/>
      <c r="AA41"/>
      <c r="AB41"/>
      <c r="AC41"/>
      <c r="AD41"/>
    </row>
    <row r="42" spans="1:30" s="34" customFormat="1" ht="18" customHeight="1">
      <c r="A42" s="10" t="s">
        <v>84</v>
      </c>
      <c r="B42" s="243" t="s">
        <v>85</v>
      </c>
      <c r="C42" s="243"/>
      <c r="D42" s="11">
        <f aca="true" t="shared" si="19" ref="D42:D73">SUM(E42:L42)</f>
        <v>10460000</v>
      </c>
      <c r="E42" s="11">
        <f aca="true" t="shared" si="20" ref="E42:L42">SUM(E43:E45)</f>
        <v>0</v>
      </c>
      <c r="F42" s="11">
        <f t="shared" si="20"/>
        <v>0</v>
      </c>
      <c r="G42" s="11">
        <f t="shared" si="20"/>
        <v>460000</v>
      </c>
      <c r="H42" s="11">
        <f t="shared" si="20"/>
        <v>0</v>
      </c>
      <c r="I42" s="11">
        <f t="shared" si="20"/>
        <v>10000000</v>
      </c>
      <c r="J42" s="11">
        <f t="shared" si="20"/>
        <v>0</v>
      </c>
      <c r="K42" s="11">
        <f t="shared" si="20"/>
        <v>0</v>
      </c>
      <c r="L42" s="11">
        <f t="shared" si="20"/>
        <v>0</v>
      </c>
      <c r="M42" s="11">
        <f t="shared" si="6"/>
        <v>10460000</v>
      </c>
      <c r="N42" s="11">
        <f aca="true" t="shared" si="21" ref="N42:U42">SUM(N43:N45)</f>
        <v>0</v>
      </c>
      <c r="O42" s="11">
        <f t="shared" si="21"/>
        <v>0</v>
      </c>
      <c r="P42" s="11">
        <f t="shared" si="21"/>
        <v>100000</v>
      </c>
      <c r="Q42" s="11">
        <f t="shared" si="21"/>
        <v>360000</v>
      </c>
      <c r="R42" s="11">
        <f t="shared" si="21"/>
        <v>7900000</v>
      </c>
      <c r="S42" s="11">
        <f t="shared" si="21"/>
        <v>0</v>
      </c>
      <c r="T42" s="11">
        <f t="shared" si="21"/>
        <v>0</v>
      </c>
      <c r="U42" s="11">
        <f t="shared" si="21"/>
        <v>2100000</v>
      </c>
      <c r="V42"/>
      <c r="W42"/>
      <c r="X42"/>
      <c r="Y42"/>
      <c r="Z42"/>
      <c r="AA42"/>
      <c r="AB42"/>
      <c r="AC42"/>
      <c r="AD42"/>
    </row>
    <row r="43" spans="1:30" s="34" customFormat="1" ht="18.75" thickBot="1">
      <c r="A43" s="244"/>
      <c r="B43" s="12" t="s">
        <v>86</v>
      </c>
      <c r="C43" s="19" t="s">
        <v>44</v>
      </c>
      <c r="D43" s="25">
        <f t="shared" si="19"/>
        <v>460000</v>
      </c>
      <c r="E43" s="16">
        <v>0</v>
      </c>
      <c r="F43" s="16">
        <v>0</v>
      </c>
      <c r="G43" s="16">
        <v>460000</v>
      </c>
      <c r="H43" s="16">
        <v>0</v>
      </c>
      <c r="I43" s="16">
        <v>0</v>
      </c>
      <c r="J43" s="16">
        <v>0</v>
      </c>
      <c r="K43" s="16">
        <v>0</v>
      </c>
      <c r="L43" s="31">
        <v>0</v>
      </c>
      <c r="M43" s="25">
        <f t="shared" si="6"/>
        <v>460000</v>
      </c>
      <c r="N43" s="16">
        <v>0</v>
      </c>
      <c r="O43" s="16">
        <v>0</v>
      </c>
      <c r="P43" s="16">
        <v>100000</v>
      </c>
      <c r="Q43" s="16">
        <v>360000</v>
      </c>
      <c r="R43" s="16">
        <v>0</v>
      </c>
      <c r="S43" s="16">
        <v>0</v>
      </c>
      <c r="T43" s="16">
        <v>0</v>
      </c>
      <c r="U43" s="31">
        <v>0</v>
      </c>
      <c r="V43"/>
      <c r="W43"/>
      <c r="X43"/>
      <c r="Y43"/>
      <c r="Z43"/>
      <c r="AA43"/>
      <c r="AB43"/>
      <c r="AC43"/>
      <c r="AD43"/>
    </row>
    <row r="44" spans="1:30" s="34" customFormat="1" ht="18.75" thickBot="1">
      <c r="A44" s="244"/>
      <c r="B44" s="12" t="s">
        <v>87</v>
      </c>
      <c r="C44" s="19" t="s">
        <v>46</v>
      </c>
      <c r="D44" s="25">
        <f t="shared" si="19"/>
        <v>10000000</v>
      </c>
      <c r="E44" s="21">
        <v>0</v>
      </c>
      <c r="F44" s="22">
        <v>0</v>
      </c>
      <c r="G44" s="22">
        <v>0</v>
      </c>
      <c r="H44" s="22">
        <v>0</v>
      </c>
      <c r="I44" s="22">
        <v>10000000</v>
      </c>
      <c r="J44" s="22">
        <v>0</v>
      </c>
      <c r="K44" s="22">
        <v>0</v>
      </c>
      <c r="L44" s="32">
        <v>0</v>
      </c>
      <c r="M44" s="25">
        <f t="shared" si="6"/>
        <v>10000000</v>
      </c>
      <c r="N44" s="21">
        <v>0</v>
      </c>
      <c r="O44" s="22">
        <v>0</v>
      </c>
      <c r="P44" s="22">
        <v>0</v>
      </c>
      <c r="Q44" s="22">
        <v>0</v>
      </c>
      <c r="R44" s="22">
        <v>7900000</v>
      </c>
      <c r="S44" s="22">
        <v>0</v>
      </c>
      <c r="T44" s="22">
        <v>0</v>
      </c>
      <c r="U44" s="32">
        <v>2100000</v>
      </c>
      <c r="V44"/>
      <c r="W44"/>
      <c r="X44"/>
      <c r="Y44"/>
      <c r="Z44"/>
      <c r="AA44"/>
      <c r="AB44"/>
      <c r="AC44"/>
      <c r="AD44"/>
    </row>
    <row r="45" spans="1:30" s="34" customFormat="1" ht="18.75" thickBot="1">
      <c r="A45" s="244"/>
      <c r="B45" s="12" t="s">
        <v>88</v>
      </c>
      <c r="C45" s="30" t="s">
        <v>48</v>
      </c>
      <c r="D45" s="25">
        <f t="shared" si="19"/>
        <v>0</v>
      </c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3">
        <v>0</v>
      </c>
      <c r="M45" s="25">
        <f t="shared" si="6"/>
        <v>0</v>
      </c>
      <c r="N45" s="26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33">
        <v>0</v>
      </c>
      <c r="V45"/>
      <c r="W45"/>
      <c r="X45"/>
      <c r="Y45"/>
      <c r="Z45"/>
      <c r="AA45"/>
      <c r="AB45"/>
      <c r="AC45"/>
      <c r="AD45"/>
    </row>
    <row r="46" spans="1:30" s="34" customFormat="1" ht="18" customHeight="1">
      <c r="A46" s="10" t="s">
        <v>89</v>
      </c>
      <c r="B46" s="243" t="s">
        <v>90</v>
      </c>
      <c r="C46" s="243"/>
      <c r="D46" s="11">
        <f t="shared" si="19"/>
        <v>78051136</v>
      </c>
      <c r="E46" s="11">
        <f aca="true" t="shared" si="22" ref="E46:L46">SUM(E47:E49)</f>
        <v>0</v>
      </c>
      <c r="F46" s="11">
        <f t="shared" si="22"/>
        <v>0</v>
      </c>
      <c r="G46" s="11">
        <f t="shared" si="22"/>
        <v>20000000</v>
      </c>
      <c r="H46" s="11">
        <f t="shared" si="22"/>
        <v>1501136</v>
      </c>
      <c r="I46" s="11">
        <f t="shared" si="22"/>
        <v>56550000</v>
      </c>
      <c r="J46" s="11">
        <f t="shared" si="22"/>
        <v>0</v>
      </c>
      <c r="K46" s="11">
        <f t="shared" si="22"/>
        <v>0</v>
      </c>
      <c r="L46" s="11">
        <f t="shared" si="22"/>
        <v>0</v>
      </c>
      <c r="M46" s="11">
        <f t="shared" si="6"/>
        <v>88132580</v>
      </c>
      <c r="N46" s="11">
        <f aca="true" t="shared" si="23" ref="N46:U46">SUM(N47:N49)</f>
        <v>0</v>
      </c>
      <c r="O46" s="11">
        <f t="shared" si="23"/>
        <v>0</v>
      </c>
      <c r="P46" s="11">
        <f t="shared" si="23"/>
        <v>20000000</v>
      </c>
      <c r="Q46" s="11">
        <f t="shared" si="23"/>
        <v>717680</v>
      </c>
      <c r="R46" s="11">
        <f t="shared" si="23"/>
        <v>67414900</v>
      </c>
      <c r="S46" s="11">
        <f t="shared" si="23"/>
        <v>0</v>
      </c>
      <c r="T46" s="11">
        <f t="shared" si="23"/>
        <v>0</v>
      </c>
      <c r="U46" s="11">
        <f t="shared" si="23"/>
        <v>0</v>
      </c>
      <c r="V46"/>
      <c r="W46"/>
      <c r="X46"/>
      <c r="Y46"/>
      <c r="Z46"/>
      <c r="AA46"/>
      <c r="AB46"/>
      <c r="AC46"/>
      <c r="AD46"/>
    </row>
    <row r="47" spans="1:30" s="34" customFormat="1" ht="18.75" thickBot="1">
      <c r="A47" s="244"/>
      <c r="B47" s="12" t="s">
        <v>91</v>
      </c>
      <c r="C47" s="19" t="s">
        <v>44</v>
      </c>
      <c r="D47" s="25">
        <f t="shared" si="19"/>
        <v>76551136</v>
      </c>
      <c r="E47" s="16">
        <f>'5.7. Egészségügyi'!E10</f>
        <v>0</v>
      </c>
      <c r="F47" s="16">
        <f>'5.7. Egészségügyi'!F10</f>
        <v>0</v>
      </c>
      <c r="G47" s="16">
        <f>'5.7. Egészségügyi'!G10</f>
        <v>20000000</v>
      </c>
      <c r="H47" s="16">
        <f>'5.7. Egészségügyi'!H10</f>
        <v>1501136</v>
      </c>
      <c r="I47" s="16">
        <f>'5.7. Egészségügyi'!I10</f>
        <v>55050000</v>
      </c>
      <c r="J47" s="16">
        <f>'5.7. Egészségügyi'!J10</f>
        <v>0</v>
      </c>
      <c r="K47" s="16">
        <f>'5.7. Egészségügyi'!K10</f>
        <v>0</v>
      </c>
      <c r="L47" s="16">
        <f>'5.7. Egészségügyi'!L10</f>
        <v>0</v>
      </c>
      <c r="M47" s="25">
        <f t="shared" si="6"/>
        <v>86632580</v>
      </c>
      <c r="N47" s="16">
        <f>'5.7. Egészségügyi'!N10</f>
        <v>0</v>
      </c>
      <c r="O47" s="16">
        <f>'5.7. Egészségügyi'!O10</f>
        <v>0</v>
      </c>
      <c r="P47" s="16">
        <f>'5.7. Egészségügyi'!P10</f>
        <v>20000000</v>
      </c>
      <c r="Q47" s="16">
        <f>'5.7. Egészségügyi'!Q10</f>
        <v>717680</v>
      </c>
      <c r="R47" s="16">
        <f>'5.7. Egészségügyi'!R10</f>
        <v>65914900</v>
      </c>
      <c r="S47" s="16">
        <f>'5.7. Egészségügyi'!S10</f>
        <v>0</v>
      </c>
      <c r="T47" s="16">
        <f>'5.7. Egészségügyi'!T10</f>
        <v>0</v>
      </c>
      <c r="U47" s="16">
        <f>'5.7. Egészségügyi'!U10</f>
        <v>0</v>
      </c>
      <c r="V47"/>
      <c r="W47"/>
      <c r="X47"/>
      <c r="Y47"/>
      <c r="Z47"/>
      <c r="AA47"/>
      <c r="AB47"/>
      <c r="AC47"/>
      <c r="AD47"/>
    </row>
    <row r="48" spans="1:30" s="34" customFormat="1" ht="18.75" thickBot="1">
      <c r="A48" s="244"/>
      <c r="B48" s="12" t="s">
        <v>92</v>
      </c>
      <c r="C48" s="19" t="s">
        <v>46</v>
      </c>
      <c r="D48" s="25">
        <f t="shared" si="19"/>
        <v>1500000</v>
      </c>
      <c r="E48" s="21">
        <f>'5.7. Egészségügyi'!E17</f>
        <v>0</v>
      </c>
      <c r="F48" s="21">
        <f>'5.7. Egészségügyi'!F17</f>
        <v>0</v>
      </c>
      <c r="G48" s="21">
        <f>'5.7. Egészségügyi'!G17</f>
        <v>0</v>
      </c>
      <c r="H48" s="21">
        <f>'5.7. Egészségügyi'!H17</f>
        <v>0</v>
      </c>
      <c r="I48" s="21">
        <f>'5.7. Egészségügyi'!I17</f>
        <v>1500000</v>
      </c>
      <c r="J48" s="21">
        <f>'5.7. Egészségügyi'!J17</f>
        <v>0</v>
      </c>
      <c r="K48" s="21">
        <f>'5.7. Egészségügyi'!K17</f>
        <v>0</v>
      </c>
      <c r="L48" s="21">
        <f>'5.7. Egészségügyi'!L17</f>
        <v>0</v>
      </c>
      <c r="M48" s="25">
        <f t="shared" si="6"/>
        <v>1500000</v>
      </c>
      <c r="N48" s="21">
        <f>'5.7. Egészségügyi'!N17</f>
        <v>0</v>
      </c>
      <c r="O48" s="21">
        <f>'5.7. Egészségügyi'!O17</f>
        <v>0</v>
      </c>
      <c r="P48" s="21">
        <f>'5.7. Egészségügyi'!P17</f>
        <v>0</v>
      </c>
      <c r="Q48" s="21">
        <f>'5.7. Egészségügyi'!Q17</f>
        <v>0</v>
      </c>
      <c r="R48" s="21">
        <f>'5.7. Egészségügyi'!R17</f>
        <v>1500000</v>
      </c>
      <c r="S48" s="21">
        <f>'5.7. Egészségügyi'!S17</f>
        <v>0</v>
      </c>
      <c r="T48" s="21">
        <f>'5.7. Egészségügyi'!T17</f>
        <v>0</v>
      </c>
      <c r="U48" s="21">
        <f>'5.7. Egészségügyi'!U17</f>
        <v>0</v>
      </c>
      <c r="V48"/>
      <c r="W48"/>
      <c r="X48"/>
      <c r="Y48"/>
      <c r="Z48"/>
      <c r="AA48"/>
      <c r="AB48"/>
      <c r="AC48"/>
      <c r="AD48"/>
    </row>
    <row r="49" spans="1:30" s="34" customFormat="1" ht="18.75" thickBot="1">
      <c r="A49" s="244"/>
      <c r="B49" s="12" t="s">
        <v>93</v>
      </c>
      <c r="C49" s="30" t="s">
        <v>48</v>
      </c>
      <c r="D49" s="25">
        <f t="shared" si="19"/>
        <v>0</v>
      </c>
      <c r="E49" s="26">
        <f>'5.7. Egészségügyi'!E20</f>
        <v>0</v>
      </c>
      <c r="F49" s="27">
        <f>'5.7. Egészségügyi'!F20</f>
        <v>0</v>
      </c>
      <c r="G49" s="27">
        <f>'5.7. Egészségügyi'!G20</f>
        <v>0</v>
      </c>
      <c r="H49" s="27">
        <f>'5.7. Egészségügyi'!H20</f>
        <v>0</v>
      </c>
      <c r="I49" s="27">
        <f>'5.7. Egészségügyi'!I20</f>
        <v>0</v>
      </c>
      <c r="J49" s="27">
        <f>'5.7. Egészségügyi'!J20</f>
        <v>0</v>
      </c>
      <c r="K49" s="27">
        <f>'5.7. Egészségügyi'!K20</f>
        <v>0</v>
      </c>
      <c r="L49" s="33">
        <f>'5.7. Egészségügyi'!L20</f>
        <v>0</v>
      </c>
      <c r="M49" s="25">
        <f t="shared" si="6"/>
        <v>0</v>
      </c>
      <c r="N49" s="26">
        <f>'5.7. Egészségügyi'!N20</f>
        <v>0</v>
      </c>
      <c r="O49" s="27">
        <f>'5.7. Egészségügyi'!O20</f>
        <v>0</v>
      </c>
      <c r="P49" s="27">
        <f>'5.7. Egészségügyi'!P20</f>
        <v>0</v>
      </c>
      <c r="Q49" s="27">
        <f>'5.7. Egészségügyi'!Q20</f>
        <v>0</v>
      </c>
      <c r="R49" s="27">
        <f>'5.7. Egészségügyi'!R20</f>
        <v>0</v>
      </c>
      <c r="S49" s="27">
        <f>'5.7. Egészségügyi'!S20</f>
        <v>0</v>
      </c>
      <c r="T49" s="27">
        <f>'5.7. Egészségügyi'!T20</f>
        <v>0</v>
      </c>
      <c r="U49" s="33">
        <f>'5.7. Egészségügyi'!U20</f>
        <v>0</v>
      </c>
      <c r="V49"/>
      <c r="W49"/>
      <c r="X49"/>
      <c r="Y49"/>
      <c r="Z49"/>
      <c r="AA49"/>
      <c r="AB49"/>
      <c r="AC49"/>
      <c r="AD49"/>
    </row>
    <row r="50" spans="1:30" s="34" customFormat="1" ht="18" customHeight="1">
      <c r="A50" s="10" t="s">
        <v>94</v>
      </c>
      <c r="B50" s="243" t="s">
        <v>95</v>
      </c>
      <c r="C50" s="243"/>
      <c r="D50" s="11">
        <f t="shared" si="19"/>
        <v>64200000</v>
      </c>
      <c r="E50" s="11">
        <f aca="true" t="shared" si="24" ref="E50:L50">SUM(E51:E53)</f>
        <v>0</v>
      </c>
      <c r="F50" s="11">
        <f t="shared" si="24"/>
        <v>0</v>
      </c>
      <c r="G50" s="11">
        <f t="shared" si="24"/>
        <v>6000000</v>
      </c>
      <c r="H50" s="11">
        <f t="shared" si="24"/>
        <v>7200000</v>
      </c>
      <c r="I50" s="11">
        <f t="shared" si="24"/>
        <v>51000000</v>
      </c>
      <c r="J50" s="11">
        <f t="shared" si="24"/>
        <v>0</v>
      </c>
      <c r="K50" s="11">
        <f t="shared" si="24"/>
        <v>0</v>
      </c>
      <c r="L50" s="11">
        <f t="shared" si="24"/>
        <v>0</v>
      </c>
      <c r="M50" s="11">
        <f t="shared" si="6"/>
        <v>64070000</v>
      </c>
      <c r="N50" s="11">
        <f aca="true" t="shared" si="25" ref="N50:U50">SUM(N51:N53)</f>
        <v>0</v>
      </c>
      <c r="O50" s="11">
        <f t="shared" si="25"/>
        <v>0</v>
      </c>
      <c r="P50" s="11">
        <f t="shared" si="25"/>
        <v>5870000</v>
      </c>
      <c r="Q50" s="11">
        <f t="shared" si="25"/>
        <v>0</v>
      </c>
      <c r="R50" s="11">
        <f t="shared" si="25"/>
        <v>58200000</v>
      </c>
      <c r="S50" s="11">
        <f t="shared" si="25"/>
        <v>0</v>
      </c>
      <c r="T50" s="11">
        <f t="shared" si="25"/>
        <v>0</v>
      </c>
      <c r="U50" s="11">
        <f t="shared" si="25"/>
        <v>0</v>
      </c>
      <c r="V50"/>
      <c r="W50"/>
      <c r="X50"/>
      <c r="Y50"/>
      <c r="Z50"/>
      <c r="AA50"/>
      <c r="AB50"/>
      <c r="AC50"/>
      <c r="AD50"/>
    </row>
    <row r="51" spans="1:30" s="34" customFormat="1" ht="18.75" thickBot="1">
      <c r="A51" s="244"/>
      <c r="B51" s="12" t="s">
        <v>96</v>
      </c>
      <c r="C51" s="19" t="s">
        <v>44</v>
      </c>
      <c r="D51" s="25">
        <f t="shared" si="19"/>
        <v>51500000</v>
      </c>
      <c r="E51" s="15">
        <f>'5.8. Népjólét'!E10</f>
        <v>0</v>
      </c>
      <c r="F51" s="15">
        <f>'5.8. Népjólét'!F10</f>
        <v>0</v>
      </c>
      <c r="G51" s="15">
        <f>'5.8. Népjólét'!G10</f>
        <v>6000000</v>
      </c>
      <c r="H51" s="15">
        <f>'5.8. Népjólét'!H10</f>
        <v>0</v>
      </c>
      <c r="I51" s="15">
        <f>'5.8. Népjólét'!I10</f>
        <v>45500000</v>
      </c>
      <c r="J51" s="15">
        <f>'5.8. Népjólét'!J10</f>
        <v>0</v>
      </c>
      <c r="K51" s="15">
        <f>'5.8. Népjólét'!K10</f>
        <v>0</v>
      </c>
      <c r="L51" s="15">
        <f>'5.8. Népjólét'!L10</f>
        <v>0</v>
      </c>
      <c r="M51" s="25">
        <f t="shared" si="6"/>
        <v>51370000</v>
      </c>
      <c r="N51" s="15">
        <f>'5.8. Népjólét'!N10</f>
        <v>0</v>
      </c>
      <c r="O51" s="15">
        <f>'5.8. Népjólét'!O10</f>
        <v>0</v>
      </c>
      <c r="P51" s="15">
        <f>'5.8. Népjólét'!P10</f>
        <v>5870000</v>
      </c>
      <c r="Q51" s="15">
        <f>'5.8. Népjólét'!Q10</f>
        <v>0</v>
      </c>
      <c r="R51" s="15">
        <f>'5.8. Népjólét'!R10</f>
        <v>45500000</v>
      </c>
      <c r="S51" s="15">
        <f>'5.8. Népjólét'!S10</f>
        <v>0</v>
      </c>
      <c r="T51" s="15">
        <f>'5.8. Népjólét'!T10</f>
        <v>0</v>
      </c>
      <c r="U51" s="15">
        <f>'5.8. Népjólét'!U10</f>
        <v>0</v>
      </c>
      <c r="V51"/>
      <c r="W51"/>
      <c r="X51"/>
      <c r="Y51"/>
      <c r="Z51"/>
      <c r="AA51"/>
      <c r="AB51"/>
      <c r="AC51"/>
      <c r="AD51"/>
    </row>
    <row r="52" spans="1:30" s="34" customFormat="1" ht="18.75" thickBot="1">
      <c r="A52" s="244"/>
      <c r="B52" s="12" t="s">
        <v>97</v>
      </c>
      <c r="C52" s="19" t="s">
        <v>46</v>
      </c>
      <c r="D52" s="25">
        <f t="shared" si="19"/>
        <v>12700000</v>
      </c>
      <c r="E52" s="21">
        <f>'5.8. Népjólét'!E15</f>
        <v>0</v>
      </c>
      <c r="F52" s="21">
        <f>'5.8. Népjólét'!F15</f>
        <v>0</v>
      </c>
      <c r="G52" s="21">
        <f>'5.8. Népjólét'!G15</f>
        <v>0</v>
      </c>
      <c r="H52" s="21">
        <f>'5.8. Népjólét'!H15</f>
        <v>7200000</v>
      </c>
      <c r="I52" s="21">
        <f>'5.8. Népjólét'!I15</f>
        <v>5500000</v>
      </c>
      <c r="J52" s="21">
        <f>'5.8. Népjólét'!J15</f>
        <v>0</v>
      </c>
      <c r="K52" s="21">
        <f>'5.8. Népjólét'!K15</f>
        <v>0</v>
      </c>
      <c r="L52" s="21">
        <f>'5.8. Népjólét'!L15</f>
        <v>0</v>
      </c>
      <c r="M52" s="25">
        <f t="shared" si="6"/>
        <v>12700000</v>
      </c>
      <c r="N52" s="21">
        <f>'5.8. Népjólét'!N15</f>
        <v>0</v>
      </c>
      <c r="O52" s="21">
        <f>'5.8. Népjólét'!O15</f>
        <v>0</v>
      </c>
      <c r="P52" s="21">
        <f>'5.8. Népjólét'!P15</f>
        <v>0</v>
      </c>
      <c r="Q52" s="21">
        <f>'5.8. Népjólét'!Q15</f>
        <v>0</v>
      </c>
      <c r="R52" s="21">
        <f>'5.8. Népjólét'!R15</f>
        <v>12700000</v>
      </c>
      <c r="S52" s="21">
        <f>'5.8. Népjólét'!S15</f>
        <v>0</v>
      </c>
      <c r="T52" s="21">
        <f>'5.8. Népjólét'!T15</f>
        <v>0</v>
      </c>
      <c r="U52" s="21">
        <f>'5.8. Népjólét'!U15</f>
        <v>0</v>
      </c>
      <c r="V52"/>
      <c r="W52"/>
      <c r="X52"/>
      <c r="Y52"/>
      <c r="Z52"/>
      <c r="AA52"/>
      <c r="AB52"/>
      <c r="AC52"/>
      <c r="AD52"/>
    </row>
    <row r="53" spans="1:30" s="34" customFormat="1" ht="18.75" thickBot="1">
      <c r="A53" s="244"/>
      <c r="B53" s="12" t="s">
        <v>98</v>
      </c>
      <c r="C53" s="30" t="s">
        <v>48</v>
      </c>
      <c r="D53" s="25">
        <f t="shared" si="19"/>
        <v>0</v>
      </c>
      <c r="E53" s="26">
        <f>'5.8. Népjólét'!E19</f>
        <v>0</v>
      </c>
      <c r="F53" s="27">
        <f>'5.8. Népjólét'!F19</f>
        <v>0</v>
      </c>
      <c r="G53" s="27">
        <f>'5.8. Népjólét'!G19</f>
        <v>0</v>
      </c>
      <c r="H53" s="27">
        <f>'5.8. Népjólét'!H19</f>
        <v>0</v>
      </c>
      <c r="I53" s="27">
        <f>'5.8. Népjólét'!I19</f>
        <v>0</v>
      </c>
      <c r="J53" s="27">
        <f>'5.8. Népjólét'!J19</f>
        <v>0</v>
      </c>
      <c r="K53" s="27">
        <f>'5.8. Népjólét'!K19</f>
        <v>0</v>
      </c>
      <c r="L53" s="33">
        <f>'5.8. Népjólét'!L19</f>
        <v>0</v>
      </c>
      <c r="M53" s="25">
        <f t="shared" si="6"/>
        <v>0</v>
      </c>
      <c r="N53" s="26">
        <f>'5.8. Népjólét'!N19</f>
        <v>0</v>
      </c>
      <c r="O53" s="27">
        <f>'5.8. Népjólét'!O19</f>
        <v>0</v>
      </c>
      <c r="P53" s="27">
        <f>'5.8. Népjólét'!P19</f>
        <v>0</v>
      </c>
      <c r="Q53" s="27">
        <f>'5.8. Népjólét'!Q19</f>
        <v>0</v>
      </c>
      <c r="R53" s="27">
        <f>'5.8. Népjólét'!R19</f>
        <v>0</v>
      </c>
      <c r="S53" s="27">
        <f>'5.8. Népjólét'!S19</f>
        <v>0</v>
      </c>
      <c r="T53" s="27">
        <f>'5.8. Népjólét'!T19</f>
        <v>0</v>
      </c>
      <c r="U53" s="33">
        <f>'5.8. Népjólét'!U19</f>
        <v>0</v>
      </c>
      <c r="V53"/>
      <c r="W53"/>
      <c r="X53"/>
      <c r="Y53"/>
      <c r="Z53"/>
      <c r="AA53"/>
      <c r="AB53"/>
      <c r="AC53"/>
      <c r="AD53"/>
    </row>
    <row r="54" spans="1:30" s="34" customFormat="1" ht="28.5" customHeight="1">
      <c r="A54" s="10" t="s">
        <v>99</v>
      </c>
      <c r="B54" s="243" t="s">
        <v>100</v>
      </c>
      <c r="C54" s="243"/>
      <c r="D54" s="11">
        <f t="shared" si="19"/>
        <v>29663500</v>
      </c>
      <c r="E54" s="11">
        <f aca="true" t="shared" si="26" ref="E54:L54">SUM(E55:E57)</f>
        <v>8700000</v>
      </c>
      <c r="F54" s="11">
        <f t="shared" si="26"/>
        <v>2300000</v>
      </c>
      <c r="G54" s="11">
        <f t="shared" si="26"/>
        <v>7100000</v>
      </c>
      <c r="H54" s="11">
        <f t="shared" si="26"/>
        <v>0</v>
      </c>
      <c r="I54" s="11">
        <f t="shared" si="26"/>
        <v>11563500</v>
      </c>
      <c r="J54" s="11">
        <f t="shared" si="26"/>
        <v>0</v>
      </c>
      <c r="K54" s="11">
        <f t="shared" si="26"/>
        <v>0</v>
      </c>
      <c r="L54" s="11">
        <f t="shared" si="26"/>
        <v>0</v>
      </c>
      <c r="M54" s="11">
        <f t="shared" si="6"/>
        <v>54962221</v>
      </c>
      <c r="N54" s="11">
        <f aca="true" t="shared" si="27" ref="N54:U54">SUM(N55:N57)</f>
        <v>14782815</v>
      </c>
      <c r="O54" s="11">
        <f t="shared" si="27"/>
        <v>4821481</v>
      </c>
      <c r="P54" s="11">
        <f t="shared" si="27"/>
        <v>8844425</v>
      </c>
      <c r="Q54" s="11">
        <f t="shared" si="27"/>
        <v>0</v>
      </c>
      <c r="R54" s="11">
        <f t="shared" si="27"/>
        <v>26513500</v>
      </c>
      <c r="S54" s="11">
        <f t="shared" si="27"/>
        <v>0</v>
      </c>
      <c r="T54" s="11">
        <f t="shared" si="27"/>
        <v>0</v>
      </c>
      <c r="U54" s="11">
        <f t="shared" si="27"/>
        <v>0</v>
      </c>
      <c r="V54"/>
      <c r="W54"/>
      <c r="X54"/>
      <c r="Y54"/>
      <c r="Z54"/>
      <c r="AA54"/>
      <c r="AB54"/>
      <c r="AC54"/>
      <c r="AD54"/>
    </row>
    <row r="55" spans="1:30" s="34" customFormat="1" ht="18.75" thickBot="1">
      <c r="A55" s="244"/>
      <c r="B55" s="12" t="s">
        <v>101</v>
      </c>
      <c r="C55" s="19" t="s">
        <v>44</v>
      </c>
      <c r="D55" s="25">
        <f t="shared" si="19"/>
        <v>12100000</v>
      </c>
      <c r="E55" s="15">
        <f>'5.9. Sportfeladatok'!E10</f>
        <v>0</v>
      </c>
      <c r="F55" s="16">
        <f>'5.9. Sportfeladatok'!F10</f>
        <v>0</v>
      </c>
      <c r="G55" s="16">
        <f>'5.9. Sportfeladatok'!G10</f>
        <v>7100000</v>
      </c>
      <c r="H55" s="16">
        <f>'5.9. Sportfeladatok'!H10</f>
        <v>0</v>
      </c>
      <c r="I55" s="16">
        <f>'5.9. Sportfeladatok'!I10</f>
        <v>5000000</v>
      </c>
      <c r="J55" s="16">
        <f>'5.9. Sportfeladatok'!J10</f>
        <v>0</v>
      </c>
      <c r="K55" s="16">
        <f>'5.9. Sportfeladatok'!K10</f>
        <v>0</v>
      </c>
      <c r="L55" s="31">
        <f>'5.9. Sportfeladatok'!L10</f>
        <v>0</v>
      </c>
      <c r="M55" s="25">
        <f t="shared" si="6"/>
        <v>29887585</v>
      </c>
      <c r="N55" s="15">
        <f>'5.9. Sportfeladatok'!N10</f>
        <v>243065</v>
      </c>
      <c r="O55" s="16">
        <f>'5.9. Sportfeladatok'!O10</f>
        <v>850095</v>
      </c>
      <c r="P55" s="16">
        <f>'5.9. Sportfeladatok'!P10</f>
        <v>8844425</v>
      </c>
      <c r="Q55" s="16">
        <f>'5.9. Sportfeladatok'!Q10</f>
        <v>0</v>
      </c>
      <c r="R55" s="16">
        <f>'5.9. Sportfeladatok'!R10</f>
        <v>19950000</v>
      </c>
      <c r="S55" s="16">
        <f>'5.9. Sportfeladatok'!S10</f>
        <v>0</v>
      </c>
      <c r="T55" s="16">
        <f>'5.9. Sportfeladatok'!T10</f>
        <v>0</v>
      </c>
      <c r="U55" s="31">
        <f>'5.9. Sportfeladatok'!U10</f>
        <v>0</v>
      </c>
      <c r="V55"/>
      <c r="W55"/>
      <c r="X55"/>
      <c r="Y55"/>
      <c r="Z55"/>
      <c r="AA55"/>
      <c r="AB55"/>
      <c r="AC55"/>
      <c r="AD55"/>
    </row>
    <row r="56" spans="1:30" s="34" customFormat="1" ht="18.75" thickBot="1">
      <c r="A56" s="244"/>
      <c r="B56" s="12" t="s">
        <v>102</v>
      </c>
      <c r="C56" s="19" t="s">
        <v>46</v>
      </c>
      <c r="D56" s="25">
        <f t="shared" si="19"/>
        <v>17563500</v>
      </c>
      <c r="E56" s="21">
        <f>'5.9. Sportfeladatok'!E16</f>
        <v>8700000</v>
      </c>
      <c r="F56" s="22">
        <f>'5.9. Sportfeladatok'!F16</f>
        <v>2300000</v>
      </c>
      <c r="G56" s="22">
        <f>'5.9. Sportfeladatok'!G16</f>
        <v>0</v>
      </c>
      <c r="H56" s="22">
        <f>'5.9. Sportfeladatok'!H16</f>
        <v>0</v>
      </c>
      <c r="I56" s="22">
        <f>'5.9. Sportfeladatok'!I16</f>
        <v>6563500</v>
      </c>
      <c r="J56" s="22">
        <f>'5.9. Sportfeladatok'!J16</f>
        <v>0</v>
      </c>
      <c r="K56" s="22">
        <f>'5.9. Sportfeladatok'!K16</f>
        <v>0</v>
      </c>
      <c r="L56" s="32">
        <f>'5.9. Sportfeladatok'!L16</f>
        <v>0</v>
      </c>
      <c r="M56" s="25">
        <f t="shared" si="6"/>
        <v>25074636</v>
      </c>
      <c r="N56" s="21">
        <f>'5.9. Sportfeladatok'!N16</f>
        <v>14539750</v>
      </c>
      <c r="O56" s="22">
        <f>'5.9. Sportfeladatok'!O16</f>
        <v>3971386</v>
      </c>
      <c r="P56" s="22">
        <f>'5.9. Sportfeladatok'!P16</f>
        <v>0</v>
      </c>
      <c r="Q56" s="22">
        <f>'5.9. Sportfeladatok'!Q16</f>
        <v>0</v>
      </c>
      <c r="R56" s="22">
        <f>'5.9. Sportfeladatok'!R16</f>
        <v>6563500</v>
      </c>
      <c r="S56" s="22">
        <f>'5.9. Sportfeladatok'!S16</f>
        <v>0</v>
      </c>
      <c r="T56" s="22">
        <f>'5.9. Sportfeladatok'!T16</f>
        <v>0</v>
      </c>
      <c r="U56" s="32">
        <f>'5.9. Sportfeladatok'!U16</f>
        <v>0</v>
      </c>
      <c r="V56"/>
      <c r="W56"/>
      <c r="X56"/>
      <c r="Y56"/>
      <c r="Z56"/>
      <c r="AA56"/>
      <c r="AB56"/>
      <c r="AC56"/>
      <c r="AD56"/>
    </row>
    <row r="57" spans="1:30" s="34" customFormat="1" ht="18.75" thickBot="1">
      <c r="A57" s="244"/>
      <c r="B57" s="12" t="s">
        <v>103</v>
      </c>
      <c r="C57" s="30" t="s">
        <v>48</v>
      </c>
      <c r="D57" s="25">
        <f t="shared" si="19"/>
        <v>0</v>
      </c>
      <c r="E57" s="26">
        <f>'5.9. Sportfeladatok'!E21</f>
        <v>0</v>
      </c>
      <c r="F57" s="27">
        <f>'5.9. Sportfeladatok'!F21</f>
        <v>0</v>
      </c>
      <c r="G57" s="27">
        <f>'5.9. Sportfeladatok'!G21</f>
        <v>0</v>
      </c>
      <c r="H57" s="27">
        <f>'5.9. Sportfeladatok'!H21</f>
        <v>0</v>
      </c>
      <c r="I57" s="27">
        <f>'5.9. Sportfeladatok'!I21</f>
        <v>0</v>
      </c>
      <c r="J57" s="27">
        <f>'5.9. Sportfeladatok'!J21</f>
        <v>0</v>
      </c>
      <c r="K57" s="27">
        <f>'5.9. Sportfeladatok'!K21</f>
        <v>0</v>
      </c>
      <c r="L57" s="33">
        <f>'5.9. Sportfeladatok'!L21</f>
        <v>0</v>
      </c>
      <c r="M57" s="25">
        <f t="shared" si="6"/>
        <v>0</v>
      </c>
      <c r="N57" s="26">
        <f>'5.9. Sportfeladatok'!N21</f>
        <v>0</v>
      </c>
      <c r="O57" s="27">
        <f>'5.9. Sportfeladatok'!O21</f>
        <v>0</v>
      </c>
      <c r="P57" s="27">
        <f>'5.9. Sportfeladatok'!P21</f>
        <v>0</v>
      </c>
      <c r="Q57" s="27">
        <f>'5.9. Sportfeladatok'!Q21</f>
        <v>0</v>
      </c>
      <c r="R57" s="27">
        <f>'5.9. Sportfeladatok'!R21</f>
        <v>0</v>
      </c>
      <c r="S57" s="27">
        <f>'5.9. Sportfeladatok'!S21</f>
        <v>0</v>
      </c>
      <c r="T57" s="27">
        <f>'5.9. Sportfeladatok'!T21</f>
        <v>0</v>
      </c>
      <c r="U57" s="33">
        <f>'5.9. Sportfeladatok'!U21</f>
        <v>0</v>
      </c>
      <c r="V57"/>
      <c r="W57"/>
      <c r="X57"/>
      <c r="Y57"/>
      <c r="Z57"/>
      <c r="AA57"/>
      <c r="AB57"/>
      <c r="AC57"/>
      <c r="AD57"/>
    </row>
    <row r="58" spans="1:30" s="34" customFormat="1" ht="18" customHeight="1">
      <c r="A58" s="10" t="s">
        <v>104</v>
      </c>
      <c r="B58" s="243" t="s">
        <v>105</v>
      </c>
      <c r="C58" s="243"/>
      <c r="D58" s="11">
        <f t="shared" si="19"/>
        <v>437000000</v>
      </c>
      <c r="E58" s="11">
        <f aca="true" t="shared" si="28" ref="E58:L58">SUM(E59:E60)</f>
        <v>0</v>
      </c>
      <c r="F58" s="11">
        <f t="shared" si="28"/>
        <v>0</v>
      </c>
      <c r="G58" s="11">
        <f t="shared" si="28"/>
        <v>0</v>
      </c>
      <c r="H58" s="11">
        <f t="shared" si="28"/>
        <v>437000000</v>
      </c>
      <c r="I58" s="11">
        <f t="shared" si="28"/>
        <v>0</v>
      </c>
      <c r="J58" s="11">
        <f t="shared" si="28"/>
        <v>0</v>
      </c>
      <c r="K58" s="11">
        <f t="shared" si="28"/>
        <v>0</v>
      </c>
      <c r="L58" s="11">
        <f t="shared" si="28"/>
        <v>0</v>
      </c>
      <c r="M58" s="11">
        <f t="shared" si="6"/>
        <v>427335319</v>
      </c>
      <c r="N58" s="11">
        <f aca="true" t="shared" si="29" ref="N58:U58">SUM(N59:N60)</f>
        <v>0</v>
      </c>
      <c r="O58" s="11">
        <f t="shared" si="29"/>
        <v>0</v>
      </c>
      <c r="P58" s="11">
        <f t="shared" si="29"/>
        <v>6350</v>
      </c>
      <c r="Q58" s="11">
        <f>SUM(Q59:Q60)</f>
        <v>427328969</v>
      </c>
      <c r="R58" s="11">
        <f t="shared" si="29"/>
        <v>0</v>
      </c>
      <c r="S58" s="11">
        <f t="shared" si="29"/>
        <v>0</v>
      </c>
      <c r="T58" s="11">
        <f t="shared" si="29"/>
        <v>0</v>
      </c>
      <c r="U58" s="11">
        <f t="shared" si="29"/>
        <v>0</v>
      </c>
      <c r="V58"/>
      <c r="W58"/>
      <c r="X58"/>
      <c r="Y58"/>
      <c r="Z58"/>
      <c r="AA58"/>
      <c r="AB58"/>
      <c r="AC58"/>
      <c r="AD58"/>
    </row>
    <row r="59" spans="1:30" s="34" customFormat="1" ht="18.75" thickBot="1">
      <c r="A59" s="244"/>
      <c r="B59" s="12" t="s">
        <v>106</v>
      </c>
      <c r="C59" s="19" t="s">
        <v>44</v>
      </c>
      <c r="D59" s="25">
        <f t="shared" si="19"/>
        <v>204000000</v>
      </c>
      <c r="E59" s="15">
        <f>'5.10. Szoc'!F10</f>
        <v>0</v>
      </c>
      <c r="F59" s="16">
        <f>'5.10. Szoc'!G10</f>
        <v>0</v>
      </c>
      <c r="G59" s="16">
        <f>'5.10. Szoc'!H10</f>
        <v>0</v>
      </c>
      <c r="H59" s="16">
        <f>'5.10. Szoc'!I10</f>
        <v>204000000</v>
      </c>
      <c r="I59" s="16">
        <f>'5.10. Szoc'!J10</f>
        <v>0</v>
      </c>
      <c r="J59" s="16">
        <f>'5.10. Szoc'!K10</f>
        <v>0</v>
      </c>
      <c r="K59" s="16">
        <f>'5.10. Szoc'!L10</f>
        <v>0</v>
      </c>
      <c r="L59" s="31">
        <f>'5.10. Szoc'!M10</f>
        <v>0</v>
      </c>
      <c r="M59" s="25">
        <f t="shared" si="6"/>
        <v>197335319</v>
      </c>
      <c r="N59" s="15">
        <f>'5.10. Szoc'!O10</f>
        <v>0</v>
      </c>
      <c r="O59" s="16">
        <f>'5.10. Szoc'!P10</f>
        <v>0</v>
      </c>
      <c r="P59" s="16">
        <f>'5.10. Szoc'!Q10</f>
        <v>6350</v>
      </c>
      <c r="Q59" s="16">
        <f>'5.10. Szoc'!R10</f>
        <v>197328969</v>
      </c>
      <c r="R59" s="16">
        <f>'5.10. Szoc'!S10</f>
        <v>0</v>
      </c>
      <c r="S59" s="16">
        <f>'5.10. Szoc'!T10</f>
        <v>0</v>
      </c>
      <c r="T59" s="16">
        <f>'5.10. Szoc'!U10</f>
        <v>0</v>
      </c>
      <c r="U59" s="31">
        <f>'5.10. Szoc'!V10</f>
        <v>0</v>
      </c>
      <c r="V59"/>
      <c r="W59"/>
      <c r="X59"/>
      <c r="Y59"/>
      <c r="Z59"/>
      <c r="AA59"/>
      <c r="AB59"/>
      <c r="AC59"/>
      <c r="AD59"/>
    </row>
    <row r="60" spans="1:30" s="34" customFormat="1" ht="18.75" thickBot="1">
      <c r="A60" s="244"/>
      <c r="B60" s="12" t="s">
        <v>107</v>
      </c>
      <c r="C60" s="19" t="s">
        <v>46</v>
      </c>
      <c r="D60" s="25">
        <f t="shared" si="19"/>
        <v>233000000</v>
      </c>
      <c r="E60" s="21">
        <f>'5.10. Szoc'!F23</f>
        <v>0</v>
      </c>
      <c r="F60" s="22">
        <f>'5.10. Szoc'!G23</f>
        <v>0</v>
      </c>
      <c r="G60" s="22">
        <f>'5.10. Szoc'!H23</f>
        <v>0</v>
      </c>
      <c r="H60" s="22">
        <f>'5.10. Szoc'!I23</f>
        <v>233000000</v>
      </c>
      <c r="I60" s="22">
        <f>'5.10. Szoc'!J23</f>
        <v>0</v>
      </c>
      <c r="J60" s="22">
        <f>'5.10. Szoc'!K23</f>
        <v>0</v>
      </c>
      <c r="K60" s="22">
        <f>'5.10. Szoc'!L23</f>
        <v>0</v>
      </c>
      <c r="L60" s="32">
        <f>'5.10. Szoc'!M23</f>
        <v>0</v>
      </c>
      <c r="M60" s="25">
        <f t="shared" si="6"/>
        <v>230000000</v>
      </c>
      <c r="N60" s="21">
        <f>'5.10. Szoc'!O23</f>
        <v>0</v>
      </c>
      <c r="O60" s="22">
        <f>'5.10. Szoc'!P23</f>
        <v>0</v>
      </c>
      <c r="P60" s="22">
        <f>'5.10. Szoc'!Q23</f>
        <v>0</v>
      </c>
      <c r="Q60" s="22">
        <f>'5.10. Szoc'!R23</f>
        <v>230000000</v>
      </c>
      <c r="R60" s="22">
        <f>'5.10. Szoc'!S23</f>
        <v>0</v>
      </c>
      <c r="S60" s="22">
        <f>'5.10. Szoc'!T23</f>
        <v>0</v>
      </c>
      <c r="T60" s="22">
        <f>'5.10. Szoc'!U23</f>
        <v>0</v>
      </c>
      <c r="U60" s="32">
        <f>'5.10. Szoc'!V23</f>
        <v>0</v>
      </c>
      <c r="V60"/>
      <c r="W60"/>
      <c r="X60"/>
      <c r="Y60"/>
      <c r="Z60"/>
      <c r="AA60"/>
      <c r="AB60"/>
      <c r="AC60"/>
      <c r="AD60"/>
    </row>
    <row r="61" spans="1:30" s="34" customFormat="1" ht="18.75" thickBot="1">
      <c r="A61" s="244"/>
      <c r="B61" s="12" t="s">
        <v>108</v>
      </c>
      <c r="C61" s="30" t="s">
        <v>48</v>
      </c>
      <c r="D61" s="14">
        <f t="shared" si="19"/>
        <v>0</v>
      </c>
      <c r="E61" s="26">
        <f>'5.10. Szoc'!F27</f>
        <v>0</v>
      </c>
      <c r="F61" s="27">
        <f>'5.10. Szoc'!G27</f>
        <v>0</v>
      </c>
      <c r="G61" s="27">
        <f>'5.10. Szoc'!H27</f>
        <v>0</v>
      </c>
      <c r="H61" s="27">
        <f>'5.10. Szoc'!I27</f>
        <v>0</v>
      </c>
      <c r="I61" s="27">
        <f>'5.10. Szoc'!J27</f>
        <v>0</v>
      </c>
      <c r="J61" s="27">
        <f>'5.10. Szoc'!K27</f>
        <v>0</v>
      </c>
      <c r="K61" s="27">
        <f>'5.10. Szoc'!L27</f>
        <v>0</v>
      </c>
      <c r="L61" s="33">
        <f>'5.10. Szoc'!M27</f>
        <v>0</v>
      </c>
      <c r="M61" s="14">
        <f t="shared" si="6"/>
        <v>0</v>
      </c>
      <c r="N61" s="26">
        <f>'5.10. Szoc'!O27</f>
        <v>0</v>
      </c>
      <c r="O61" s="27">
        <f>'5.10. Szoc'!P27</f>
        <v>0</v>
      </c>
      <c r="P61" s="27">
        <f>'5.10. Szoc'!Q27</f>
        <v>0</v>
      </c>
      <c r="Q61" s="27">
        <f>'5.10. Szoc'!R27</f>
        <v>0</v>
      </c>
      <c r="R61" s="27">
        <f>'5.10. Szoc'!S27</f>
        <v>0</v>
      </c>
      <c r="S61" s="27">
        <f>'5.10. Szoc'!T27</f>
        <v>0</v>
      </c>
      <c r="T61" s="27">
        <f>'5.10. Szoc'!U27</f>
        <v>0</v>
      </c>
      <c r="U61" s="33">
        <f>'5.10. Szoc'!V27</f>
        <v>0</v>
      </c>
      <c r="V61"/>
      <c r="W61"/>
      <c r="X61"/>
      <c r="Y61"/>
      <c r="Z61"/>
      <c r="AA61"/>
      <c r="AB61"/>
      <c r="AC61"/>
      <c r="AD61"/>
    </row>
    <row r="62" spans="1:30" s="34" customFormat="1" ht="18" customHeight="1">
      <c r="A62" s="10" t="s">
        <v>109</v>
      </c>
      <c r="B62" s="243" t="s">
        <v>110</v>
      </c>
      <c r="C62" s="243"/>
      <c r="D62" s="11">
        <f t="shared" si="19"/>
        <v>64000000</v>
      </c>
      <c r="E62" s="11">
        <f aca="true" t="shared" si="30" ref="E62:L62">SUM(E63:E65)</f>
        <v>0</v>
      </c>
      <c r="F62" s="11">
        <f t="shared" si="30"/>
        <v>0</v>
      </c>
      <c r="G62" s="11">
        <f t="shared" si="30"/>
        <v>0</v>
      </c>
      <c r="H62" s="11">
        <f t="shared" si="30"/>
        <v>0</v>
      </c>
      <c r="I62" s="11">
        <f t="shared" si="30"/>
        <v>64000000</v>
      </c>
      <c r="J62" s="11">
        <f t="shared" si="30"/>
        <v>0</v>
      </c>
      <c r="K62" s="11">
        <f t="shared" si="30"/>
        <v>0</v>
      </c>
      <c r="L62" s="11">
        <f t="shared" si="30"/>
        <v>0</v>
      </c>
      <c r="M62" s="11">
        <f t="shared" si="6"/>
        <v>47607459</v>
      </c>
      <c r="N62" s="11">
        <f aca="true" t="shared" si="31" ref="N62:U62">SUM(N63:N65)</f>
        <v>0</v>
      </c>
      <c r="O62" s="11">
        <f t="shared" si="31"/>
        <v>0</v>
      </c>
      <c r="P62" s="11">
        <f t="shared" si="31"/>
        <v>0</v>
      </c>
      <c r="Q62" s="11">
        <f t="shared" si="31"/>
        <v>0</v>
      </c>
      <c r="R62" s="11">
        <f t="shared" si="31"/>
        <v>46476819</v>
      </c>
      <c r="S62" s="11">
        <f t="shared" si="31"/>
        <v>0</v>
      </c>
      <c r="T62" s="11">
        <f t="shared" si="31"/>
        <v>0</v>
      </c>
      <c r="U62" s="11">
        <f t="shared" si="31"/>
        <v>1130640</v>
      </c>
      <c r="V62"/>
      <c r="W62"/>
      <c r="X62"/>
      <c r="Y62"/>
      <c r="Z62"/>
      <c r="AA62"/>
      <c r="AB62"/>
      <c r="AC62"/>
      <c r="AD62"/>
    </row>
    <row r="63" spans="1:30" s="34" customFormat="1" ht="18.75" thickBot="1">
      <c r="A63" s="244"/>
      <c r="B63" s="12" t="s">
        <v>111</v>
      </c>
      <c r="C63" s="19" t="s">
        <v>44</v>
      </c>
      <c r="D63" s="25">
        <f t="shared" si="19"/>
        <v>64000000</v>
      </c>
      <c r="E63" s="15">
        <v>0</v>
      </c>
      <c r="F63" s="16">
        <v>0</v>
      </c>
      <c r="G63" s="16">
        <v>0</v>
      </c>
      <c r="H63" s="16">
        <v>0</v>
      </c>
      <c r="I63" s="16">
        <v>64000000</v>
      </c>
      <c r="J63" s="16">
        <v>0</v>
      </c>
      <c r="K63" s="16">
        <v>0</v>
      </c>
      <c r="L63" s="17">
        <v>0</v>
      </c>
      <c r="M63" s="25">
        <f t="shared" si="6"/>
        <v>47607459</v>
      </c>
      <c r="N63" s="15">
        <v>0</v>
      </c>
      <c r="O63" s="16">
        <v>0</v>
      </c>
      <c r="P63" s="16">
        <v>0</v>
      </c>
      <c r="Q63" s="16">
        <v>0</v>
      </c>
      <c r="R63" s="16">
        <v>46476819</v>
      </c>
      <c r="S63" s="16">
        <v>0</v>
      </c>
      <c r="T63" s="16">
        <v>0</v>
      </c>
      <c r="U63" s="17">
        <v>1130640</v>
      </c>
      <c r="V63"/>
      <c r="W63"/>
      <c r="X63"/>
      <c r="Y63"/>
      <c r="Z63"/>
      <c r="AA63"/>
      <c r="AB63"/>
      <c r="AC63"/>
      <c r="AD63"/>
    </row>
    <row r="64" spans="1:30" s="34" customFormat="1" ht="18.75" thickBot="1">
      <c r="A64" s="244"/>
      <c r="B64" s="12" t="s">
        <v>112</v>
      </c>
      <c r="C64" s="19" t="s">
        <v>46</v>
      </c>
      <c r="D64" s="25">
        <f t="shared" si="19"/>
        <v>0</v>
      </c>
      <c r="E64" s="21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0</v>
      </c>
      <c r="M64" s="25">
        <f t="shared" si="6"/>
        <v>0</v>
      </c>
      <c r="N64" s="21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3">
        <v>0</v>
      </c>
      <c r="V64"/>
      <c r="W64"/>
      <c r="X64"/>
      <c r="Y64"/>
      <c r="Z64"/>
      <c r="AA64"/>
      <c r="AB64"/>
      <c r="AC64"/>
      <c r="AD64"/>
    </row>
    <row r="65" spans="1:30" s="34" customFormat="1" ht="18.75" thickBot="1">
      <c r="A65" s="244"/>
      <c r="B65" s="12" t="s">
        <v>113</v>
      </c>
      <c r="C65" s="30" t="s">
        <v>48</v>
      </c>
      <c r="D65" s="25">
        <f t="shared" si="19"/>
        <v>0</v>
      </c>
      <c r="E65" s="26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8">
        <v>0</v>
      </c>
      <c r="M65" s="25">
        <f t="shared" si="6"/>
        <v>0</v>
      </c>
      <c r="N65" s="26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8">
        <v>0</v>
      </c>
      <c r="V65"/>
      <c r="W65"/>
      <c r="X65"/>
      <c r="Y65"/>
      <c r="Z65"/>
      <c r="AA65"/>
      <c r="AB65"/>
      <c r="AC65"/>
      <c r="AD65"/>
    </row>
    <row r="66" spans="1:30" s="34" customFormat="1" ht="18" customHeight="1">
      <c r="A66" s="10" t="s">
        <v>114</v>
      </c>
      <c r="B66" s="243" t="s">
        <v>115</v>
      </c>
      <c r="C66" s="243"/>
      <c r="D66" s="11">
        <f t="shared" si="19"/>
        <v>100908400</v>
      </c>
      <c r="E66" s="11">
        <f aca="true" t="shared" si="32" ref="E66:L66">SUM(E67:E69)</f>
        <v>16800000</v>
      </c>
      <c r="F66" s="11">
        <f t="shared" si="32"/>
        <v>4128400</v>
      </c>
      <c r="G66" s="11">
        <f t="shared" si="32"/>
        <v>28374000</v>
      </c>
      <c r="H66" s="11">
        <f t="shared" si="32"/>
        <v>0</v>
      </c>
      <c r="I66" s="11">
        <f t="shared" si="32"/>
        <v>41606000</v>
      </c>
      <c r="J66" s="11">
        <f t="shared" si="32"/>
        <v>0</v>
      </c>
      <c r="K66" s="11">
        <f t="shared" si="32"/>
        <v>0</v>
      </c>
      <c r="L66" s="11">
        <f t="shared" si="32"/>
        <v>10000000</v>
      </c>
      <c r="M66" s="11">
        <f t="shared" si="6"/>
        <v>131717950</v>
      </c>
      <c r="N66" s="11">
        <f aca="true" t="shared" si="33" ref="N66:U66">SUM(N67:N69)</f>
        <v>24529059</v>
      </c>
      <c r="O66" s="11">
        <f t="shared" si="33"/>
        <v>6881874</v>
      </c>
      <c r="P66" s="11">
        <f t="shared" si="33"/>
        <v>47423746</v>
      </c>
      <c r="Q66" s="11">
        <f t="shared" si="33"/>
        <v>0</v>
      </c>
      <c r="R66" s="11">
        <f t="shared" si="33"/>
        <v>38537364</v>
      </c>
      <c r="S66" s="11">
        <f t="shared" si="33"/>
        <v>3745907</v>
      </c>
      <c r="T66" s="11">
        <f t="shared" si="33"/>
        <v>0</v>
      </c>
      <c r="U66" s="11">
        <f t="shared" si="33"/>
        <v>10600000</v>
      </c>
      <c r="V66"/>
      <c r="W66"/>
      <c r="X66"/>
      <c r="Y66"/>
      <c r="Z66"/>
      <c r="AA66"/>
      <c r="AB66"/>
      <c r="AC66"/>
      <c r="AD66"/>
    </row>
    <row r="67" spans="1:30" s="34" customFormat="1" ht="18.75" thickBot="1">
      <c r="A67" s="244"/>
      <c r="B67" s="12" t="s">
        <v>116</v>
      </c>
      <c r="C67" s="19" t="s">
        <v>44</v>
      </c>
      <c r="D67" s="25">
        <f t="shared" si="19"/>
        <v>100908400</v>
      </c>
      <c r="E67" s="15">
        <f>'5.11. Közművelődés'!F10</f>
        <v>16800000</v>
      </c>
      <c r="F67" s="16">
        <f>'5.11. Közművelődés'!G10</f>
        <v>4128400</v>
      </c>
      <c r="G67" s="16">
        <f>'5.11. Közművelődés'!H10</f>
        <v>28374000</v>
      </c>
      <c r="H67" s="16">
        <f>'5.11. Közművelődés'!I10</f>
        <v>0</v>
      </c>
      <c r="I67" s="16">
        <f>'5.11. Közművelődés'!J10</f>
        <v>41606000</v>
      </c>
      <c r="J67" s="16">
        <f>'5.11. Közművelődés'!K10</f>
        <v>0</v>
      </c>
      <c r="K67" s="16">
        <f>'5.11. Közművelődés'!L10</f>
        <v>0</v>
      </c>
      <c r="L67" s="31">
        <f>'5.11. Közművelődés'!M10</f>
        <v>10000000</v>
      </c>
      <c r="M67" s="25">
        <f t="shared" si="6"/>
        <v>131717950</v>
      </c>
      <c r="N67" s="15">
        <f>'5.11. Közművelődés'!O10</f>
        <v>24529059</v>
      </c>
      <c r="O67" s="16">
        <f>'5.11. Közművelődés'!P10</f>
        <v>6881874</v>
      </c>
      <c r="P67" s="16">
        <f>'5.11. Közművelődés'!Q10</f>
        <v>47423746</v>
      </c>
      <c r="Q67" s="16">
        <f>'5.11. Közművelődés'!R10</f>
        <v>0</v>
      </c>
      <c r="R67" s="16">
        <f>'5.11. Közművelődés'!S10</f>
        <v>38537364</v>
      </c>
      <c r="S67" s="16">
        <f>'5.11. Közművelődés'!T10</f>
        <v>3745907</v>
      </c>
      <c r="T67" s="16">
        <f>'5.11. Közművelődés'!U10</f>
        <v>0</v>
      </c>
      <c r="U67" s="31">
        <f>'5.11. Közművelődés'!V10</f>
        <v>10600000</v>
      </c>
      <c r="V67"/>
      <c r="W67"/>
      <c r="X67"/>
      <c r="Y67"/>
      <c r="Z67"/>
      <c r="AA67"/>
      <c r="AB67"/>
      <c r="AC67"/>
      <c r="AD67"/>
    </row>
    <row r="68" spans="1:30" s="34" customFormat="1" ht="18.75" thickBot="1">
      <c r="A68" s="244"/>
      <c r="B68" s="12" t="s">
        <v>117</v>
      </c>
      <c r="C68" s="19" t="s">
        <v>46</v>
      </c>
      <c r="D68" s="25">
        <f t="shared" si="19"/>
        <v>0</v>
      </c>
      <c r="E68" s="21">
        <f>'5.11. Közművelődés'!F52</f>
        <v>0</v>
      </c>
      <c r="F68" s="22">
        <f>'5.11. Közművelődés'!G52</f>
        <v>0</v>
      </c>
      <c r="G68" s="22">
        <f>'5.11. Közművelődés'!H52</f>
        <v>0</v>
      </c>
      <c r="H68" s="22">
        <f>'5.11. Közművelődés'!I52</f>
        <v>0</v>
      </c>
      <c r="I68" s="22">
        <f>'5.11. Közművelődés'!J52</f>
        <v>0</v>
      </c>
      <c r="J68" s="22">
        <f>'5.11. Közművelődés'!K52</f>
        <v>0</v>
      </c>
      <c r="K68" s="22">
        <f>'5.11. Közművelődés'!L52</f>
        <v>0</v>
      </c>
      <c r="L68" s="32">
        <f>'5.11. Közművelődés'!M52</f>
        <v>0</v>
      </c>
      <c r="M68" s="25">
        <f t="shared" si="6"/>
        <v>0</v>
      </c>
      <c r="N68" s="21">
        <f>'5.11. Közművelődés'!O52</f>
        <v>0</v>
      </c>
      <c r="O68" s="22">
        <f>'5.11. Közművelődés'!P52</f>
        <v>0</v>
      </c>
      <c r="P68" s="22">
        <f>'5.11. Közművelődés'!Q52</f>
        <v>0</v>
      </c>
      <c r="Q68" s="22">
        <f>'5.11. Közművelődés'!R52</f>
        <v>0</v>
      </c>
      <c r="R68" s="22">
        <f>'5.11. Közművelődés'!S52</f>
        <v>0</v>
      </c>
      <c r="S68" s="22">
        <f>'5.11. Közművelődés'!T52</f>
        <v>0</v>
      </c>
      <c r="T68" s="22">
        <f>'5.11. Közművelődés'!U52</f>
        <v>0</v>
      </c>
      <c r="U68" s="32">
        <f>'5.11. Közművelődés'!V52</f>
        <v>0</v>
      </c>
      <c r="V68"/>
      <c r="W68"/>
      <c r="X68"/>
      <c r="Y68"/>
      <c r="Z68"/>
      <c r="AA68"/>
      <c r="AB68"/>
      <c r="AC68"/>
      <c r="AD68"/>
    </row>
    <row r="69" spans="1:30" s="34" customFormat="1" ht="18.75" thickBot="1">
      <c r="A69" s="244"/>
      <c r="B69" s="12" t="s">
        <v>118</v>
      </c>
      <c r="C69" s="30" t="s">
        <v>48</v>
      </c>
      <c r="D69" s="25">
        <f t="shared" si="19"/>
        <v>0</v>
      </c>
      <c r="E69" s="26">
        <f>'5.11. Közművelődés'!F53</f>
        <v>0</v>
      </c>
      <c r="F69" s="27">
        <f>'5.11. Közművelődés'!G53</f>
        <v>0</v>
      </c>
      <c r="G69" s="27">
        <f>'5.11. Közművelődés'!H53</f>
        <v>0</v>
      </c>
      <c r="H69" s="27">
        <f>'5.11. Közművelődés'!I53</f>
        <v>0</v>
      </c>
      <c r="I69" s="27">
        <f>'5.11. Közművelődés'!J53</f>
        <v>0</v>
      </c>
      <c r="J69" s="27">
        <f>'5.11. Közművelődés'!K53</f>
        <v>0</v>
      </c>
      <c r="K69" s="27">
        <f>'5.11. Közművelődés'!L53</f>
        <v>0</v>
      </c>
      <c r="L69" s="33">
        <f>'5.11. Közművelődés'!M53</f>
        <v>0</v>
      </c>
      <c r="M69" s="25">
        <f t="shared" si="6"/>
        <v>0</v>
      </c>
      <c r="N69" s="26">
        <f>'5.11. Közművelődés'!O53</f>
        <v>0</v>
      </c>
      <c r="O69" s="27">
        <f>'5.11. Közművelődés'!P53</f>
        <v>0</v>
      </c>
      <c r="P69" s="27">
        <f>'5.11. Közművelődés'!Q53</f>
        <v>0</v>
      </c>
      <c r="Q69" s="27">
        <f>'5.11. Közművelődés'!R53</f>
        <v>0</v>
      </c>
      <c r="R69" s="27">
        <f>'5.11. Közművelődés'!S53</f>
        <v>0</v>
      </c>
      <c r="S69" s="27">
        <f>'5.11. Közművelődés'!T53</f>
        <v>0</v>
      </c>
      <c r="T69" s="27">
        <f>'5.11. Közművelődés'!U53</f>
        <v>0</v>
      </c>
      <c r="U69" s="33">
        <f>'5.11. Közművelődés'!V53</f>
        <v>0</v>
      </c>
      <c r="V69"/>
      <c r="W69"/>
      <c r="X69"/>
      <c r="Y69"/>
      <c r="Z69"/>
      <c r="AA69"/>
      <c r="AB69"/>
      <c r="AC69"/>
      <c r="AD69"/>
    </row>
    <row r="70" spans="1:30" s="34" customFormat="1" ht="18" customHeight="1">
      <c r="A70" s="10" t="s">
        <v>119</v>
      </c>
      <c r="B70" s="243" t="s">
        <v>120</v>
      </c>
      <c r="C70" s="243"/>
      <c r="D70" s="11">
        <f t="shared" si="19"/>
        <v>2344179532</v>
      </c>
      <c r="E70" s="11">
        <f aca="true" t="shared" si="34" ref="E70:L70">SUM(E71:E73)</f>
        <v>0</v>
      </c>
      <c r="F70" s="11">
        <f t="shared" si="34"/>
        <v>0</v>
      </c>
      <c r="G70" s="11">
        <f t="shared" si="34"/>
        <v>0</v>
      </c>
      <c r="H70" s="11">
        <f t="shared" si="34"/>
        <v>0</v>
      </c>
      <c r="I70" s="11">
        <f t="shared" si="34"/>
        <v>2223079532</v>
      </c>
      <c r="J70" s="11">
        <f t="shared" si="34"/>
        <v>0</v>
      </c>
      <c r="K70" s="11">
        <f t="shared" si="34"/>
        <v>0</v>
      </c>
      <c r="L70" s="11">
        <f t="shared" si="34"/>
        <v>121100000</v>
      </c>
      <c r="M70" s="11">
        <f t="shared" si="6"/>
        <v>2280583652</v>
      </c>
      <c r="N70" s="11">
        <f aca="true" t="shared" si="35" ref="N70:U70">SUM(N71:N73)</f>
        <v>0</v>
      </c>
      <c r="O70" s="11">
        <f t="shared" si="35"/>
        <v>0</v>
      </c>
      <c r="P70" s="11">
        <f t="shared" si="35"/>
        <v>11291770</v>
      </c>
      <c r="Q70" s="11">
        <f t="shared" si="35"/>
        <v>0</v>
      </c>
      <c r="R70" s="11">
        <f t="shared" si="35"/>
        <v>2160691882</v>
      </c>
      <c r="S70" s="11">
        <f t="shared" si="35"/>
        <v>0</v>
      </c>
      <c r="T70" s="11">
        <f t="shared" si="35"/>
        <v>0</v>
      </c>
      <c r="U70" s="11">
        <f t="shared" si="35"/>
        <v>108600000</v>
      </c>
      <c r="V70"/>
      <c r="W70"/>
      <c r="X70"/>
      <c r="Y70"/>
      <c r="Z70"/>
      <c r="AA70"/>
      <c r="AB70"/>
      <c r="AC70"/>
      <c r="AD70"/>
    </row>
    <row r="71" spans="1:30" s="34" customFormat="1" ht="18.75" thickBot="1">
      <c r="A71" s="244"/>
      <c r="B71" s="12" t="s">
        <v>121</v>
      </c>
      <c r="C71" s="19" t="s">
        <v>44</v>
      </c>
      <c r="D71" s="25">
        <f t="shared" si="19"/>
        <v>1883850000</v>
      </c>
      <c r="E71" s="15">
        <f>'5.12. Támogatások'!F10</f>
        <v>0</v>
      </c>
      <c r="F71" s="16">
        <f>'5.12. Támogatások'!G10</f>
        <v>0</v>
      </c>
      <c r="G71" s="16">
        <f>'5.12. Támogatások'!H10</f>
        <v>0</v>
      </c>
      <c r="H71" s="16">
        <f>'5.12. Támogatások'!I10</f>
        <v>0</v>
      </c>
      <c r="I71" s="16">
        <f>'5.12. Támogatások'!J10</f>
        <v>1788750000</v>
      </c>
      <c r="J71" s="16">
        <f>'5.12. Támogatások'!K10</f>
        <v>0</v>
      </c>
      <c r="K71" s="16">
        <f>'5.12. Támogatások'!L10</f>
        <v>0</v>
      </c>
      <c r="L71" s="31">
        <f>'5.12. Támogatások'!M10</f>
        <v>95100000</v>
      </c>
      <c r="M71" s="25">
        <f t="shared" si="6"/>
        <v>1877779000</v>
      </c>
      <c r="N71" s="15">
        <f>'5.12. Támogatások'!O10</f>
        <v>0</v>
      </c>
      <c r="O71" s="16">
        <f>'5.12. Támogatások'!P10</f>
        <v>0</v>
      </c>
      <c r="P71" s="16">
        <f>'5.12. Támogatások'!Q10</f>
        <v>0</v>
      </c>
      <c r="Q71" s="16">
        <f>'5.12. Támogatások'!R10</f>
        <v>0</v>
      </c>
      <c r="R71" s="16">
        <f>'5.12. Támogatások'!S10</f>
        <v>1788179000</v>
      </c>
      <c r="S71" s="16">
        <f>'5.12. Támogatások'!T10</f>
        <v>0</v>
      </c>
      <c r="T71" s="16">
        <f>'5.12. Támogatások'!U10</f>
        <v>0</v>
      </c>
      <c r="U71" s="31">
        <f>'5.12. Támogatások'!V10</f>
        <v>89600000</v>
      </c>
      <c r="V71"/>
      <c r="W71"/>
      <c r="X71"/>
      <c r="Y71"/>
      <c r="Z71"/>
      <c r="AA71"/>
      <c r="AB71"/>
      <c r="AC71"/>
      <c r="AD71"/>
    </row>
    <row r="72" spans="1:30" s="34" customFormat="1" ht="18.75" thickBot="1">
      <c r="A72" s="244"/>
      <c r="B72" s="12" t="s">
        <v>122</v>
      </c>
      <c r="C72" s="19" t="s">
        <v>46</v>
      </c>
      <c r="D72" s="25">
        <f t="shared" si="19"/>
        <v>460329532</v>
      </c>
      <c r="E72" s="21">
        <f>'5.12. Támogatások'!F24</f>
        <v>0</v>
      </c>
      <c r="F72" s="22">
        <f>'5.12. Támogatások'!G24</f>
        <v>0</v>
      </c>
      <c r="G72" s="22">
        <f>'5.12. Támogatások'!H24</f>
        <v>0</v>
      </c>
      <c r="H72" s="22">
        <f>'5.12. Támogatások'!I24</f>
        <v>0</v>
      </c>
      <c r="I72" s="22">
        <f>'5.12. Támogatások'!J24</f>
        <v>434329532</v>
      </c>
      <c r="J72" s="22">
        <f>'5.12. Támogatások'!K24</f>
        <v>0</v>
      </c>
      <c r="K72" s="22">
        <f>'5.12. Támogatások'!L24</f>
        <v>0</v>
      </c>
      <c r="L72" s="32">
        <f>'5.12. Támogatások'!M24</f>
        <v>26000000</v>
      </c>
      <c r="M72" s="25">
        <f t="shared" si="6"/>
        <v>402804652</v>
      </c>
      <c r="N72" s="21">
        <f>'5.12. Támogatások'!O24</f>
        <v>0</v>
      </c>
      <c r="O72" s="22">
        <f>'5.12. Támogatások'!P24</f>
        <v>0</v>
      </c>
      <c r="P72" s="22">
        <f>'5.12. Támogatások'!Q24</f>
        <v>11291770</v>
      </c>
      <c r="Q72" s="22">
        <f>'5.12. Támogatások'!R24</f>
        <v>0</v>
      </c>
      <c r="R72" s="22">
        <f>'5.12. Támogatások'!S24</f>
        <v>372512882</v>
      </c>
      <c r="S72" s="22">
        <f>'5.12. Támogatások'!T24</f>
        <v>0</v>
      </c>
      <c r="T72" s="22">
        <f>'5.12. Támogatások'!U24</f>
        <v>0</v>
      </c>
      <c r="U72" s="32">
        <f>'5.12. Támogatások'!V24</f>
        <v>19000000</v>
      </c>
      <c r="V72"/>
      <c r="W72"/>
      <c r="X72"/>
      <c r="Y72"/>
      <c r="Z72"/>
      <c r="AA72"/>
      <c r="AB72"/>
      <c r="AC72"/>
      <c r="AD72"/>
    </row>
    <row r="73" spans="1:30" s="34" customFormat="1" ht="18.75" thickBot="1">
      <c r="A73" s="244"/>
      <c r="B73" s="12" t="s">
        <v>123</v>
      </c>
      <c r="C73" s="30" t="s">
        <v>48</v>
      </c>
      <c r="D73" s="25">
        <f t="shared" si="19"/>
        <v>0</v>
      </c>
      <c r="E73" s="26">
        <f>'5.12. Támogatások'!F52</f>
        <v>0</v>
      </c>
      <c r="F73" s="27">
        <f>'5.12. Támogatások'!G52</f>
        <v>0</v>
      </c>
      <c r="G73" s="27">
        <f>'5.12. Támogatások'!H52</f>
        <v>0</v>
      </c>
      <c r="H73" s="27">
        <f>'5.12. Támogatások'!I52</f>
        <v>0</v>
      </c>
      <c r="I73" s="27">
        <f>'5.12. Támogatások'!J52</f>
        <v>0</v>
      </c>
      <c r="J73" s="27">
        <f>'5.12. Támogatások'!K52</f>
        <v>0</v>
      </c>
      <c r="K73" s="27">
        <f>'5.12. Támogatások'!L52</f>
        <v>0</v>
      </c>
      <c r="L73" s="33">
        <f>'5.12. Támogatások'!M52</f>
        <v>0</v>
      </c>
      <c r="M73" s="25">
        <f t="shared" si="6"/>
        <v>0</v>
      </c>
      <c r="N73" s="26">
        <f>'5.12. Támogatások'!O52</f>
        <v>0</v>
      </c>
      <c r="O73" s="27">
        <f>'5.12. Támogatások'!P52</f>
        <v>0</v>
      </c>
      <c r="P73" s="27">
        <f>'5.12. Támogatások'!Q52</f>
        <v>0</v>
      </c>
      <c r="Q73" s="27">
        <f>'5.12. Támogatások'!R52</f>
        <v>0</v>
      </c>
      <c r="R73" s="27">
        <f>'5.12. Támogatások'!S52</f>
        <v>0</v>
      </c>
      <c r="S73" s="27">
        <f>'5.12. Támogatások'!T52</f>
        <v>0</v>
      </c>
      <c r="T73" s="27">
        <f>'5.12. Támogatások'!U52</f>
        <v>0</v>
      </c>
      <c r="U73" s="33">
        <f>'5.12. Támogatások'!V52</f>
        <v>0</v>
      </c>
      <c r="V73"/>
      <c r="W73"/>
      <c r="X73"/>
      <c r="Y73"/>
      <c r="Z73"/>
      <c r="AA73"/>
      <c r="AB73"/>
      <c r="AC73"/>
      <c r="AD73"/>
    </row>
    <row r="74" spans="1:30" s="34" customFormat="1" ht="18" customHeight="1">
      <c r="A74" s="10" t="s">
        <v>124</v>
      </c>
      <c r="B74" s="243" t="s">
        <v>125</v>
      </c>
      <c r="C74" s="243"/>
      <c r="D74" s="11">
        <f aca="true" t="shared" si="36" ref="D74:D105">SUM(E74:L74)</f>
        <v>18942211</v>
      </c>
      <c r="E74" s="11">
        <f aca="true" t="shared" si="37" ref="E74:L74">SUM(E75:E77)</f>
        <v>0</v>
      </c>
      <c r="F74" s="11">
        <f t="shared" si="37"/>
        <v>0</v>
      </c>
      <c r="G74" s="11">
        <f t="shared" si="37"/>
        <v>18942211</v>
      </c>
      <c r="H74" s="11">
        <f t="shared" si="37"/>
        <v>0</v>
      </c>
      <c r="I74" s="11">
        <f t="shared" si="37"/>
        <v>0</v>
      </c>
      <c r="J74" s="11">
        <f t="shared" si="37"/>
        <v>0</v>
      </c>
      <c r="K74" s="11">
        <f t="shared" si="37"/>
        <v>0</v>
      </c>
      <c r="L74" s="11">
        <f t="shared" si="37"/>
        <v>0</v>
      </c>
      <c r="M74" s="11">
        <f t="shared" si="6"/>
        <v>43616228</v>
      </c>
      <c r="N74" s="11">
        <f aca="true" t="shared" si="38" ref="N74:U74">SUM(N75:N77)</f>
        <v>0</v>
      </c>
      <c r="O74" s="11">
        <f t="shared" si="38"/>
        <v>0</v>
      </c>
      <c r="P74" s="11">
        <f t="shared" si="38"/>
        <v>43616228</v>
      </c>
      <c r="Q74" s="11">
        <f t="shared" si="38"/>
        <v>0</v>
      </c>
      <c r="R74" s="11">
        <f t="shared" si="38"/>
        <v>0</v>
      </c>
      <c r="S74" s="11">
        <f t="shared" si="38"/>
        <v>0</v>
      </c>
      <c r="T74" s="11">
        <f t="shared" si="38"/>
        <v>0</v>
      </c>
      <c r="U74" s="11">
        <f t="shared" si="38"/>
        <v>0</v>
      </c>
      <c r="V74"/>
      <c r="W74"/>
      <c r="X74"/>
      <c r="Y74"/>
      <c r="Z74"/>
      <c r="AA74"/>
      <c r="AB74"/>
      <c r="AC74"/>
      <c r="AD74"/>
    </row>
    <row r="75" spans="1:30" s="34" customFormat="1" ht="18.75" thickBot="1">
      <c r="A75" s="244"/>
      <c r="B75" s="12" t="s">
        <v>126</v>
      </c>
      <c r="C75" s="19" t="s">
        <v>44</v>
      </c>
      <c r="D75" s="25">
        <f t="shared" si="36"/>
        <v>18942211</v>
      </c>
      <c r="E75" s="15">
        <v>0</v>
      </c>
      <c r="F75" s="16">
        <v>0</v>
      </c>
      <c r="G75" s="16">
        <v>18942211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  <c r="M75" s="25">
        <f t="shared" si="6"/>
        <v>43616228</v>
      </c>
      <c r="N75" s="15">
        <v>0</v>
      </c>
      <c r="O75" s="16">
        <v>0</v>
      </c>
      <c r="P75" s="16">
        <v>43616228</v>
      </c>
      <c r="Q75" s="16">
        <v>0</v>
      </c>
      <c r="R75" s="16">
        <v>0</v>
      </c>
      <c r="S75" s="16">
        <v>0</v>
      </c>
      <c r="T75" s="16">
        <v>0</v>
      </c>
      <c r="U75" s="17">
        <v>0</v>
      </c>
      <c r="V75"/>
      <c r="W75"/>
      <c r="X75"/>
      <c r="Y75"/>
      <c r="Z75"/>
      <c r="AA75"/>
      <c r="AB75"/>
      <c r="AC75"/>
      <c r="AD75"/>
    </row>
    <row r="76" spans="1:30" s="34" customFormat="1" ht="18.75" thickBot="1">
      <c r="A76" s="244"/>
      <c r="B76" s="12" t="s">
        <v>127</v>
      </c>
      <c r="C76" s="19" t="s">
        <v>46</v>
      </c>
      <c r="D76" s="25">
        <f t="shared" si="36"/>
        <v>0</v>
      </c>
      <c r="E76" s="21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0</v>
      </c>
      <c r="M76" s="25">
        <f t="shared" si="6"/>
        <v>0</v>
      </c>
      <c r="N76" s="21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3">
        <v>0</v>
      </c>
      <c r="V76"/>
      <c r="W76"/>
      <c r="X76"/>
      <c r="Y76"/>
      <c r="Z76"/>
      <c r="AA76"/>
      <c r="AB76"/>
      <c r="AC76"/>
      <c r="AD76"/>
    </row>
    <row r="77" spans="1:30" s="34" customFormat="1" ht="18.75" thickBot="1">
      <c r="A77" s="244"/>
      <c r="B77" s="12" t="s">
        <v>128</v>
      </c>
      <c r="C77" s="30" t="s">
        <v>48</v>
      </c>
      <c r="D77" s="25">
        <f t="shared" si="36"/>
        <v>0</v>
      </c>
      <c r="E77" s="26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8">
        <v>0</v>
      </c>
      <c r="M77" s="25">
        <f t="shared" si="6"/>
        <v>0</v>
      </c>
      <c r="N77" s="26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8">
        <v>0</v>
      </c>
      <c r="V77"/>
      <c r="W77"/>
      <c r="X77"/>
      <c r="Y77"/>
      <c r="Z77"/>
      <c r="AA77"/>
      <c r="AB77"/>
      <c r="AC77"/>
      <c r="AD77"/>
    </row>
    <row r="78" spans="1:30" s="34" customFormat="1" ht="27.75" customHeight="1">
      <c r="A78" s="10" t="s">
        <v>129</v>
      </c>
      <c r="B78" s="243" t="s">
        <v>130</v>
      </c>
      <c r="C78" s="243"/>
      <c r="D78" s="11">
        <f t="shared" si="36"/>
        <v>20400000</v>
      </c>
      <c r="E78" s="11">
        <f aca="true" t="shared" si="39" ref="E78:L78">SUM(E79:E81)</f>
        <v>0</v>
      </c>
      <c r="F78" s="11">
        <f t="shared" si="39"/>
        <v>0</v>
      </c>
      <c r="G78" s="11">
        <f t="shared" si="39"/>
        <v>0</v>
      </c>
      <c r="H78" s="11">
        <f t="shared" si="39"/>
        <v>0</v>
      </c>
      <c r="I78" s="11">
        <f t="shared" si="39"/>
        <v>20400000</v>
      </c>
      <c r="J78" s="11">
        <f t="shared" si="39"/>
        <v>0</v>
      </c>
      <c r="K78" s="11">
        <f t="shared" si="39"/>
        <v>0</v>
      </c>
      <c r="L78" s="11">
        <f t="shared" si="39"/>
        <v>0</v>
      </c>
      <c r="M78" s="11">
        <f t="shared" si="6"/>
        <v>18845000</v>
      </c>
      <c r="N78" s="11">
        <f aca="true" t="shared" si="40" ref="N78:U78">SUM(N79:N81)</f>
        <v>150000</v>
      </c>
      <c r="O78" s="11">
        <f t="shared" si="40"/>
        <v>33000</v>
      </c>
      <c r="P78" s="11">
        <f t="shared" si="40"/>
        <v>0</v>
      </c>
      <c r="Q78" s="11">
        <f t="shared" si="40"/>
        <v>0</v>
      </c>
      <c r="R78" s="11">
        <f t="shared" si="40"/>
        <v>18662000</v>
      </c>
      <c r="S78" s="11">
        <f t="shared" si="40"/>
        <v>0</v>
      </c>
      <c r="T78" s="11">
        <f t="shared" si="40"/>
        <v>0</v>
      </c>
      <c r="U78" s="11">
        <f t="shared" si="40"/>
        <v>0</v>
      </c>
      <c r="V78"/>
      <c r="W78"/>
      <c r="X78"/>
      <c r="Y78"/>
      <c r="Z78"/>
      <c r="AA78"/>
      <c r="AB78"/>
      <c r="AC78"/>
      <c r="AD78"/>
    </row>
    <row r="79" spans="1:30" s="34" customFormat="1" ht="18.75" thickBot="1">
      <c r="A79" s="244"/>
      <c r="B79" s="12" t="s">
        <v>131</v>
      </c>
      <c r="C79" s="19" t="s">
        <v>44</v>
      </c>
      <c r="D79" s="25">
        <f t="shared" si="36"/>
        <v>20400000</v>
      </c>
      <c r="E79" s="15">
        <v>0</v>
      </c>
      <c r="F79" s="16">
        <v>0</v>
      </c>
      <c r="G79" s="16">
        <v>0</v>
      </c>
      <c r="H79" s="16">
        <v>0</v>
      </c>
      <c r="I79" s="16">
        <v>20400000</v>
      </c>
      <c r="J79" s="16">
        <v>0</v>
      </c>
      <c r="K79" s="16">
        <v>0</v>
      </c>
      <c r="L79" s="17">
        <v>0</v>
      </c>
      <c r="M79" s="25">
        <f t="shared" si="6"/>
        <v>18845000</v>
      </c>
      <c r="N79" s="15">
        <v>150000</v>
      </c>
      <c r="O79" s="16">
        <v>33000</v>
      </c>
      <c r="P79" s="16">
        <v>0</v>
      </c>
      <c r="Q79" s="16">
        <v>0</v>
      </c>
      <c r="R79" s="16">
        <v>18662000</v>
      </c>
      <c r="S79" s="16">
        <v>0</v>
      </c>
      <c r="T79" s="16">
        <v>0</v>
      </c>
      <c r="U79" s="17">
        <v>0</v>
      </c>
      <c r="V79"/>
      <c r="W79"/>
      <c r="X79"/>
      <c r="Y79"/>
      <c r="Z79"/>
      <c r="AA79"/>
      <c r="AB79"/>
      <c r="AC79"/>
      <c r="AD79"/>
    </row>
    <row r="80" spans="1:30" s="34" customFormat="1" ht="18.75" thickBot="1">
      <c r="A80" s="244"/>
      <c r="B80" s="12" t="s">
        <v>132</v>
      </c>
      <c r="C80" s="19" t="s">
        <v>46</v>
      </c>
      <c r="D80" s="25">
        <f t="shared" si="36"/>
        <v>0</v>
      </c>
      <c r="E80" s="21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3">
        <v>0</v>
      </c>
      <c r="M80" s="25">
        <f aca="true" t="shared" si="41" ref="M80:M121">SUM(N80:U80)</f>
        <v>0</v>
      </c>
      <c r="N80" s="21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3">
        <v>0</v>
      </c>
      <c r="V80"/>
      <c r="W80"/>
      <c r="X80"/>
      <c r="Y80"/>
      <c r="Z80"/>
      <c r="AA80"/>
      <c r="AB80"/>
      <c r="AC80"/>
      <c r="AD80"/>
    </row>
    <row r="81" spans="1:30" s="34" customFormat="1" ht="18.75" thickBot="1">
      <c r="A81" s="244"/>
      <c r="B81" s="12" t="s">
        <v>133</v>
      </c>
      <c r="C81" s="30" t="s">
        <v>48</v>
      </c>
      <c r="D81" s="25">
        <f t="shared" si="36"/>
        <v>0</v>
      </c>
      <c r="E81" s="26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8">
        <v>0</v>
      </c>
      <c r="M81" s="25">
        <f t="shared" si="41"/>
        <v>0</v>
      </c>
      <c r="N81" s="26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8">
        <v>0</v>
      </c>
      <c r="V81"/>
      <c r="W81"/>
      <c r="X81"/>
      <c r="Y81"/>
      <c r="Z81"/>
      <c r="AA81"/>
      <c r="AB81"/>
      <c r="AC81"/>
      <c r="AD81"/>
    </row>
    <row r="82" spans="1:30" s="34" customFormat="1" ht="18" customHeight="1">
      <c r="A82" s="10" t="s">
        <v>134</v>
      </c>
      <c r="B82" s="243" t="s">
        <v>135</v>
      </c>
      <c r="C82" s="243"/>
      <c r="D82" s="11">
        <f t="shared" si="36"/>
        <v>10000000</v>
      </c>
      <c r="E82" s="11">
        <f aca="true" t="shared" si="42" ref="E82:L82">SUM(E83:E85)</f>
        <v>0</v>
      </c>
      <c r="F82" s="11">
        <f t="shared" si="42"/>
        <v>0</v>
      </c>
      <c r="G82" s="11">
        <f t="shared" si="42"/>
        <v>0</v>
      </c>
      <c r="H82" s="11">
        <f t="shared" si="42"/>
        <v>0</v>
      </c>
      <c r="I82" s="11">
        <f t="shared" si="42"/>
        <v>10000000</v>
      </c>
      <c r="J82" s="11">
        <f t="shared" si="42"/>
        <v>0</v>
      </c>
      <c r="K82" s="11">
        <f t="shared" si="42"/>
        <v>0</v>
      </c>
      <c r="L82" s="11">
        <f t="shared" si="42"/>
        <v>0</v>
      </c>
      <c r="M82" s="11">
        <f t="shared" si="41"/>
        <v>10000000</v>
      </c>
      <c r="N82" s="11">
        <f aca="true" t="shared" si="43" ref="N82:U82">SUM(N83:N85)</f>
        <v>0</v>
      </c>
      <c r="O82" s="11">
        <f t="shared" si="43"/>
        <v>0</v>
      </c>
      <c r="P82" s="11">
        <f t="shared" si="43"/>
        <v>0</v>
      </c>
      <c r="Q82" s="11">
        <f t="shared" si="43"/>
        <v>0</v>
      </c>
      <c r="R82" s="11">
        <f t="shared" si="43"/>
        <v>10000000</v>
      </c>
      <c r="S82" s="11">
        <f t="shared" si="43"/>
        <v>0</v>
      </c>
      <c r="T82" s="11">
        <f t="shared" si="43"/>
        <v>0</v>
      </c>
      <c r="U82" s="11">
        <f t="shared" si="43"/>
        <v>0</v>
      </c>
      <c r="V82"/>
      <c r="W82"/>
      <c r="X82"/>
      <c r="Y82"/>
      <c r="Z82"/>
      <c r="AA82"/>
      <c r="AB82"/>
      <c r="AC82"/>
      <c r="AD82"/>
    </row>
    <row r="83" spans="1:30" s="34" customFormat="1" ht="18.75" thickBot="1">
      <c r="A83" s="244"/>
      <c r="B83" s="12" t="s">
        <v>136</v>
      </c>
      <c r="C83" s="19" t="s">
        <v>44</v>
      </c>
      <c r="D83" s="25">
        <f t="shared" si="36"/>
        <v>10000000</v>
      </c>
      <c r="E83" s="15">
        <v>0</v>
      </c>
      <c r="F83" s="16">
        <v>0</v>
      </c>
      <c r="G83" s="16">
        <v>0</v>
      </c>
      <c r="H83" s="16">
        <v>0</v>
      </c>
      <c r="I83" s="16">
        <v>10000000</v>
      </c>
      <c r="J83" s="16">
        <v>0</v>
      </c>
      <c r="K83" s="16">
        <v>0</v>
      </c>
      <c r="L83" s="31">
        <v>0</v>
      </c>
      <c r="M83" s="25">
        <f t="shared" si="41"/>
        <v>10000000</v>
      </c>
      <c r="N83" s="15">
        <v>0</v>
      </c>
      <c r="O83" s="16">
        <v>0</v>
      </c>
      <c r="P83" s="16">
        <v>0</v>
      </c>
      <c r="Q83" s="16">
        <v>0</v>
      </c>
      <c r="R83" s="16">
        <v>10000000</v>
      </c>
      <c r="S83" s="16">
        <v>0</v>
      </c>
      <c r="T83" s="16">
        <v>0</v>
      </c>
      <c r="U83" s="31">
        <v>0</v>
      </c>
      <c r="V83"/>
      <c r="W83"/>
      <c r="X83"/>
      <c r="Y83"/>
      <c r="Z83"/>
      <c r="AA83"/>
      <c r="AB83"/>
      <c r="AC83"/>
      <c r="AD83"/>
    </row>
    <row r="84" spans="1:30" s="34" customFormat="1" ht="18.75" thickBot="1">
      <c r="A84" s="244"/>
      <c r="B84" s="12" t="s">
        <v>137</v>
      </c>
      <c r="C84" s="19" t="s">
        <v>46</v>
      </c>
      <c r="D84" s="25">
        <f t="shared" si="36"/>
        <v>0</v>
      </c>
      <c r="E84" s="21">
        <v>0</v>
      </c>
      <c r="F84" s="22">
        <v>0</v>
      </c>
      <c r="G84" s="22">
        <f>'5.18. Céltartalék'!G30</f>
        <v>0</v>
      </c>
      <c r="H84" s="22">
        <v>0</v>
      </c>
      <c r="I84" s="22">
        <v>0</v>
      </c>
      <c r="J84" s="22">
        <v>0</v>
      </c>
      <c r="K84" s="22">
        <v>0</v>
      </c>
      <c r="L84" s="32">
        <v>0</v>
      </c>
      <c r="M84" s="25">
        <f t="shared" si="41"/>
        <v>0</v>
      </c>
      <c r="N84" s="21">
        <v>0</v>
      </c>
      <c r="O84" s="22">
        <v>0</v>
      </c>
      <c r="P84" s="22">
        <f>'5.18. Céltartalék'!P30</f>
        <v>0</v>
      </c>
      <c r="Q84" s="22">
        <v>0</v>
      </c>
      <c r="R84" s="22">
        <v>0</v>
      </c>
      <c r="S84" s="22">
        <v>0</v>
      </c>
      <c r="T84" s="22">
        <v>0</v>
      </c>
      <c r="U84" s="32">
        <v>0</v>
      </c>
      <c r="V84"/>
      <c r="W84"/>
      <c r="X84"/>
      <c r="Y84"/>
      <c r="Z84"/>
      <c r="AA84"/>
      <c r="AB84"/>
      <c r="AC84"/>
      <c r="AD84"/>
    </row>
    <row r="85" spans="1:30" s="34" customFormat="1" ht="18.75" thickBot="1">
      <c r="A85" s="244"/>
      <c r="B85" s="12" t="s">
        <v>138</v>
      </c>
      <c r="C85" s="13" t="s">
        <v>48</v>
      </c>
      <c r="D85" s="25">
        <f t="shared" si="36"/>
        <v>0</v>
      </c>
      <c r="E85" s="26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33">
        <v>0</v>
      </c>
      <c r="M85" s="25">
        <f t="shared" si="41"/>
        <v>0</v>
      </c>
      <c r="N85" s="26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33">
        <v>0</v>
      </c>
      <c r="V85"/>
      <c r="W85"/>
      <c r="X85"/>
      <c r="Y85"/>
      <c r="Z85"/>
      <c r="AA85"/>
      <c r="AB85"/>
      <c r="AC85"/>
      <c r="AD85"/>
    </row>
    <row r="86" spans="1:30" s="34" customFormat="1" ht="18" customHeight="1">
      <c r="A86" s="10" t="s">
        <v>139</v>
      </c>
      <c r="B86" s="243" t="s">
        <v>140</v>
      </c>
      <c r="C86" s="243"/>
      <c r="D86" s="11">
        <f t="shared" si="36"/>
        <v>500000000</v>
      </c>
      <c r="E86" s="11">
        <f aca="true" t="shared" si="44" ref="E86:L86">SUM(E87:E89)</f>
        <v>0</v>
      </c>
      <c r="F86" s="11">
        <f t="shared" si="44"/>
        <v>0</v>
      </c>
      <c r="G86" s="11">
        <f t="shared" si="44"/>
        <v>0</v>
      </c>
      <c r="H86" s="11">
        <f t="shared" si="44"/>
        <v>0</v>
      </c>
      <c r="I86" s="11">
        <f t="shared" si="44"/>
        <v>500000000</v>
      </c>
      <c r="J86" s="11">
        <f t="shared" si="44"/>
        <v>0</v>
      </c>
      <c r="K86" s="11">
        <f t="shared" si="44"/>
        <v>0</v>
      </c>
      <c r="L86" s="11">
        <f t="shared" si="44"/>
        <v>0</v>
      </c>
      <c r="M86" s="11">
        <f t="shared" si="41"/>
        <v>467589098</v>
      </c>
      <c r="N86" s="11">
        <f aca="true" t="shared" si="45" ref="N86:U86">SUM(N87:N89)</f>
        <v>0</v>
      </c>
      <c r="O86" s="11">
        <f t="shared" si="45"/>
        <v>0</v>
      </c>
      <c r="P86" s="11">
        <f t="shared" si="45"/>
        <v>0</v>
      </c>
      <c r="Q86" s="11">
        <f t="shared" si="45"/>
        <v>0</v>
      </c>
      <c r="R86" s="11">
        <f t="shared" si="45"/>
        <v>60000000</v>
      </c>
      <c r="S86" s="11">
        <f t="shared" si="45"/>
        <v>0</v>
      </c>
      <c r="T86" s="11">
        <f t="shared" si="45"/>
        <v>0</v>
      </c>
      <c r="U86" s="11">
        <f t="shared" si="45"/>
        <v>407589098</v>
      </c>
      <c r="V86"/>
      <c r="W86"/>
      <c r="X86"/>
      <c r="Y86"/>
      <c r="Z86"/>
      <c r="AA86"/>
      <c r="AB86"/>
      <c r="AC86"/>
      <c r="AD86"/>
    </row>
    <row r="87" spans="1:30" s="34" customFormat="1" ht="18.75" thickBot="1">
      <c r="A87" s="244"/>
      <c r="B87" s="12" t="s">
        <v>141</v>
      </c>
      <c r="C87" s="19" t="s">
        <v>44</v>
      </c>
      <c r="D87" s="25">
        <f t="shared" si="36"/>
        <v>500000000</v>
      </c>
      <c r="E87" s="15">
        <v>0</v>
      </c>
      <c r="F87" s="16">
        <v>0</v>
      </c>
      <c r="G87" s="16">
        <v>0</v>
      </c>
      <c r="H87" s="16">
        <v>0</v>
      </c>
      <c r="I87" s="16">
        <v>500000000</v>
      </c>
      <c r="J87" s="16">
        <v>0</v>
      </c>
      <c r="K87" s="16">
        <v>0</v>
      </c>
      <c r="L87" s="31">
        <v>0</v>
      </c>
      <c r="M87" s="25">
        <f t="shared" si="41"/>
        <v>467589098</v>
      </c>
      <c r="N87" s="15">
        <v>0</v>
      </c>
      <c r="O87" s="16">
        <v>0</v>
      </c>
      <c r="P87" s="16">
        <v>0</v>
      </c>
      <c r="Q87" s="16">
        <v>0</v>
      </c>
      <c r="R87" s="16">
        <v>60000000</v>
      </c>
      <c r="S87" s="16">
        <v>0</v>
      </c>
      <c r="T87" s="16">
        <v>0</v>
      </c>
      <c r="U87" s="31">
        <v>407589098</v>
      </c>
      <c r="V87"/>
      <c r="W87"/>
      <c r="X87"/>
      <c r="Y87"/>
      <c r="Z87"/>
      <c r="AA87"/>
      <c r="AB87"/>
      <c r="AC87"/>
      <c r="AD87"/>
    </row>
    <row r="88" spans="1:30" s="34" customFormat="1" ht="18.75" thickBot="1">
      <c r="A88" s="244"/>
      <c r="B88" s="12" t="s">
        <v>142</v>
      </c>
      <c r="C88" s="19" t="s">
        <v>46</v>
      </c>
      <c r="D88" s="25">
        <f t="shared" si="36"/>
        <v>0</v>
      </c>
      <c r="E88" s="21">
        <v>0</v>
      </c>
      <c r="F88" s="22">
        <v>0</v>
      </c>
      <c r="G88" s="22">
        <f>'5.18. Céltartalék'!G34</f>
        <v>0</v>
      </c>
      <c r="H88" s="22">
        <v>0</v>
      </c>
      <c r="I88" s="22">
        <v>0</v>
      </c>
      <c r="J88" s="22">
        <v>0</v>
      </c>
      <c r="K88" s="22">
        <v>0</v>
      </c>
      <c r="L88" s="32">
        <v>0</v>
      </c>
      <c r="M88" s="25">
        <f t="shared" si="41"/>
        <v>0</v>
      </c>
      <c r="N88" s="21">
        <v>0</v>
      </c>
      <c r="O88" s="22">
        <v>0</v>
      </c>
      <c r="P88" s="22">
        <f>'5.18. Céltartalék'!P34</f>
        <v>0</v>
      </c>
      <c r="Q88" s="22">
        <v>0</v>
      </c>
      <c r="R88" s="22">
        <v>0</v>
      </c>
      <c r="S88" s="22">
        <v>0</v>
      </c>
      <c r="T88" s="22">
        <v>0</v>
      </c>
      <c r="U88" s="32">
        <v>0</v>
      </c>
      <c r="V88"/>
      <c r="W88"/>
      <c r="X88"/>
      <c r="Y88"/>
      <c r="Z88"/>
      <c r="AA88"/>
      <c r="AB88"/>
      <c r="AC88"/>
      <c r="AD88"/>
    </row>
    <row r="89" spans="1:30" s="34" customFormat="1" ht="18.75" thickBot="1">
      <c r="A89" s="244"/>
      <c r="B89" s="12" t="s">
        <v>143</v>
      </c>
      <c r="C89" s="13" t="s">
        <v>48</v>
      </c>
      <c r="D89" s="25">
        <f t="shared" si="36"/>
        <v>0</v>
      </c>
      <c r="E89" s="26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33">
        <v>0</v>
      </c>
      <c r="M89" s="25">
        <f t="shared" si="41"/>
        <v>0</v>
      </c>
      <c r="N89" s="26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33">
        <v>0</v>
      </c>
      <c r="V89"/>
      <c r="W89"/>
      <c r="X89"/>
      <c r="Y89"/>
      <c r="Z89"/>
      <c r="AA89"/>
      <c r="AB89"/>
      <c r="AC89"/>
      <c r="AD89"/>
    </row>
    <row r="90" spans="1:30" s="34" customFormat="1" ht="18" customHeight="1">
      <c r="A90" s="10" t="s">
        <v>144</v>
      </c>
      <c r="B90" s="243" t="s">
        <v>145</v>
      </c>
      <c r="C90" s="243"/>
      <c r="D90" s="11">
        <f t="shared" si="36"/>
        <v>1321342580</v>
      </c>
      <c r="E90" s="11">
        <f aca="true" t="shared" si="46" ref="E90:L90">SUM(E91:E93)</f>
        <v>21927500</v>
      </c>
      <c r="F90" s="11">
        <f t="shared" si="46"/>
        <v>5894000</v>
      </c>
      <c r="G90" s="11">
        <f t="shared" si="46"/>
        <v>1106521080</v>
      </c>
      <c r="H90" s="11">
        <f t="shared" si="46"/>
        <v>0</v>
      </c>
      <c r="I90" s="11">
        <f t="shared" si="46"/>
        <v>172000000</v>
      </c>
      <c r="J90" s="11">
        <f t="shared" si="46"/>
        <v>15000000</v>
      </c>
      <c r="K90" s="11">
        <f t="shared" si="46"/>
        <v>0</v>
      </c>
      <c r="L90" s="11">
        <f t="shared" si="46"/>
        <v>0</v>
      </c>
      <c r="M90" s="11">
        <f t="shared" si="41"/>
        <v>2036809471</v>
      </c>
      <c r="N90" s="11">
        <f aca="true" t="shared" si="47" ref="N90:U90">SUM(N91:N93)</f>
        <v>21978804</v>
      </c>
      <c r="O90" s="11">
        <f t="shared" si="47"/>
        <v>5609635</v>
      </c>
      <c r="P90" s="11">
        <f t="shared" si="47"/>
        <v>1109198784</v>
      </c>
      <c r="Q90" s="11">
        <f t="shared" si="47"/>
        <v>0</v>
      </c>
      <c r="R90" s="11">
        <f t="shared" si="47"/>
        <v>881233181</v>
      </c>
      <c r="S90" s="11">
        <f t="shared" si="47"/>
        <v>16509800</v>
      </c>
      <c r="T90" s="11">
        <f t="shared" si="47"/>
        <v>2279267</v>
      </c>
      <c r="U90" s="11">
        <f t="shared" si="47"/>
        <v>0</v>
      </c>
      <c r="V90"/>
      <c r="W90"/>
      <c r="X90"/>
      <c r="Y90"/>
      <c r="Z90"/>
      <c r="AA90"/>
      <c r="AB90"/>
      <c r="AC90"/>
      <c r="AD90"/>
    </row>
    <row r="91" spans="1:30" s="34" customFormat="1" ht="18.75" thickBot="1">
      <c r="A91" s="244"/>
      <c r="B91" s="12" t="s">
        <v>146</v>
      </c>
      <c r="C91" s="19" t="s">
        <v>44</v>
      </c>
      <c r="D91" s="25">
        <f t="shared" si="36"/>
        <v>1316342580</v>
      </c>
      <c r="E91" s="15">
        <f>'5.13. Egyéb kiadások'!E10</f>
        <v>21927500</v>
      </c>
      <c r="F91" s="16">
        <f>'5.13. Egyéb kiadások'!F10</f>
        <v>5894000</v>
      </c>
      <c r="G91" s="16">
        <f>'5.13. Egyéb kiadások'!G10</f>
        <v>1101521080</v>
      </c>
      <c r="H91" s="16">
        <f>'5.13. Egyéb kiadások'!H10</f>
        <v>0</v>
      </c>
      <c r="I91" s="16">
        <f>'5.13. Egyéb kiadások'!I10</f>
        <v>172000000</v>
      </c>
      <c r="J91" s="16">
        <f>'5.13. Egyéb kiadások'!J10</f>
        <v>15000000</v>
      </c>
      <c r="K91" s="16">
        <f>'5.13. Egyéb kiadások'!K10</f>
        <v>0</v>
      </c>
      <c r="L91" s="31">
        <f>'5.13. Egyéb kiadások'!L10</f>
        <v>0</v>
      </c>
      <c r="M91" s="25">
        <f t="shared" si="41"/>
        <v>2031809471</v>
      </c>
      <c r="N91" s="15">
        <f>'5.13. Egyéb kiadások'!N10</f>
        <v>21958804</v>
      </c>
      <c r="O91" s="16">
        <f>'5.13. Egyéb kiadások'!O10</f>
        <v>5599635</v>
      </c>
      <c r="P91" s="16">
        <f>'5.13. Egyéb kiadások'!P10</f>
        <v>1104228784</v>
      </c>
      <c r="Q91" s="16">
        <f>'5.13. Egyéb kiadások'!Q10</f>
        <v>0</v>
      </c>
      <c r="R91" s="16">
        <f>'5.13. Egyéb kiadások'!R10</f>
        <v>881233181</v>
      </c>
      <c r="S91" s="16">
        <f>'5.13. Egyéb kiadások'!S10</f>
        <v>16509800</v>
      </c>
      <c r="T91" s="16">
        <f>'5.13. Egyéb kiadások'!T10</f>
        <v>2279267</v>
      </c>
      <c r="U91" s="31">
        <f>'5.13. Egyéb kiadások'!U10</f>
        <v>0</v>
      </c>
      <c r="V91"/>
      <c r="W91"/>
      <c r="X91"/>
      <c r="Y91"/>
      <c r="Z91"/>
      <c r="AA91"/>
      <c r="AB91"/>
      <c r="AC91"/>
      <c r="AD91"/>
    </row>
    <row r="92" spans="1:30" s="34" customFormat="1" ht="18.75" thickBot="1">
      <c r="A92" s="244"/>
      <c r="B92" s="12" t="s">
        <v>147</v>
      </c>
      <c r="C92" s="19" t="s">
        <v>46</v>
      </c>
      <c r="D92" s="25">
        <f t="shared" si="36"/>
        <v>0</v>
      </c>
      <c r="E92" s="21">
        <f>'5.13. Egyéb kiadások'!E36</f>
        <v>0</v>
      </c>
      <c r="F92" s="22">
        <f>'5.13. Egyéb kiadások'!F36</f>
        <v>0</v>
      </c>
      <c r="G92" s="22">
        <f>'5.13. Egyéb kiadások'!G36</f>
        <v>0</v>
      </c>
      <c r="H92" s="22">
        <f>'5.13. Egyéb kiadások'!H36</f>
        <v>0</v>
      </c>
      <c r="I92" s="22">
        <f>'5.13. Egyéb kiadások'!I36</f>
        <v>0</v>
      </c>
      <c r="J92" s="22">
        <f>'5.13. Egyéb kiadások'!J36</f>
        <v>0</v>
      </c>
      <c r="K92" s="22">
        <f>'5.13. Egyéb kiadások'!K36</f>
        <v>0</v>
      </c>
      <c r="L92" s="32">
        <f>'5.13. Egyéb kiadások'!L36</f>
        <v>0</v>
      </c>
      <c r="M92" s="25">
        <f t="shared" si="41"/>
        <v>0</v>
      </c>
      <c r="N92" s="21">
        <f>'5.13. Egyéb kiadások'!N36</f>
        <v>0</v>
      </c>
      <c r="O92" s="22">
        <f>'5.13. Egyéb kiadások'!O36</f>
        <v>0</v>
      </c>
      <c r="P92" s="22">
        <f>'5.13. Egyéb kiadások'!P36</f>
        <v>0</v>
      </c>
      <c r="Q92" s="22">
        <f>'5.13. Egyéb kiadások'!Q36</f>
        <v>0</v>
      </c>
      <c r="R92" s="22">
        <f>'5.13. Egyéb kiadások'!R36</f>
        <v>0</v>
      </c>
      <c r="S92" s="22">
        <f>'5.13. Egyéb kiadások'!S36</f>
        <v>0</v>
      </c>
      <c r="T92" s="22">
        <f>'5.13. Egyéb kiadások'!T36</f>
        <v>0</v>
      </c>
      <c r="U92" s="32">
        <f>'5.13. Egyéb kiadások'!U36</f>
        <v>0</v>
      </c>
      <c r="V92"/>
      <c r="W92"/>
      <c r="X92"/>
      <c r="Y92"/>
      <c r="Z92"/>
      <c r="AA92"/>
      <c r="AB92"/>
      <c r="AC92"/>
      <c r="AD92"/>
    </row>
    <row r="93" spans="1:30" s="34" customFormat="1" ht="18.75" thickBot="1">
      <c r="A93" s="244"/>
      <c r="B93" s="12" t="s">
        <v>148</v>
      </c>
      <c r="C93" s="30" t="s">
        <v>48</v>
      </c>
      <c r="D93" s="25">
        <f t="shared" si="36"/>
        <v>5000000</v>
      </c>
      <c r="E93" s="26">
        <f>'5.13. Egyéb kiadások'!E37</f>
        <v>0</v>
      </c>
      <c r="F93" s="27">
        <f>'5.13. Egyéb kiadások'!F37</f>
        <v>0</v>
      </c>
      <c r="G93" s="27">
        <f>'5.13. Egyéb kiadások'!G37</f>
        <v>5000000</v>
      </c>
      <c r="H93" s="27">
        <f>'5.13. Egyéb kiadások'!H37</f>
        <v>0</v>
      </c>
      <c r="I93" s="27">
        <f>'5.13. Egyéb kiadások'!I37</f>
        <v>0</v>
      </c>
      <c r="J93" s="27">
        <f>'5.13. Egyéb kiadások'!J37</f>
        <v>0</v>
      </c>
      <c r="K93" s="27">
        <f>'5.13. Egyéb kiadások'!K37</f>
        <v>0</v>
      </c>
      <c r="L93" s="33">
        <f>'5.13. Egyéb kiadások'!L37</f>
        <v>0</v>
      </c>
      <c r="M93" s="25">
        <f t="shared" si="41"/>
        <v>5000000</v>
      </c>
      <c r="N93" s="26">
        <f>'5.13. Egyéb kiadások'!N37</f>
        <v>20000</v>
      </c>
      <c r="O93" s="27">
        <f>'5.13. Egyéb kiadások'!O37</f>
        <v>10000</v>
      </c>
      <c r="P93" s="27">
        <f>'5.13. Egyéb kiadások'!P37</f>
        <v>4970000</v>
      </c>
      <c r="Q93" s="27">
        <f>'5.13. Egyéb kiadások'!Q37</f>
        <v>0</v>
      </c>
      <c r="R93" s="27">
        <f>'5.13. Egyéb kiadások'!R37</f>
        <v>0</v>
      </c>
      <c r="S93" s="27">
        <f>'5.13. Egyéb kiadások'!S37</f>
        <v>0</v>
      </c>
      <c r="T93" s="27">
        <f>'5.13. Egyéb kiadások'!T37</f>
        <v>0</v>
      </c>
      <c r="U93" s="33">
        <f>'5.13. Egyéb kiadások'!U37</f>
        <v>0</v>
      </c>
      <c r="V93"/>
      <c r="W93"/>
      <c r="X93"/>
      <c r="Y93"/>
      <c r="Z93"/>
      <c r="AA93"/>
      <c r="AB93"/>
      <c r="AC93"/>
      <c r="AD93"/>
    </row>
    <row r="94" spans="1:30" s="34" customFormat="1" ht="18" customHeight="1">
      <c r="A94" s="10" t="s">
        <v>149</v>
      </c>
      <c r="B94" s="243" t="s">
        <v>150</v>
      </c>
      <c r="C94" s="243"/>
      <c r="D94" s="11">
        <f t="shared" si="36"/>
        <v>396552000</v>
      </c>
      <c r="E94" s="11">
        <f aca="true" t="shared" si="48" ref="E94:L94">SUM(E95:E97)</f>
        <v>28600000</v>
      </c>
      <c r="F94" s="11">
        <f t="shared" si="48"/>
        <v>8600000</v>
      </c>
      <c r="G94" s="11">
        <f t="shared" si="48"/>
        <v>226352000</v>
      </c>
      <c r="H94" s="11">
        <f t="shared" si="48"/>
        <v>0</v>
      </c>
      <c r="I94" s="11">
        <f t="shared" si="48"/>
        <v>133000000</v>
      </c>
      <c r="J94" s="11">
        <f t="shared" si="48"/>
        <v>0</v>
      </c>
      <c r="K94" s="11">
        <f t="shared" si="48"/>
        <v>0</v>
      </c>
      <c r="L94" s="11">
        <f t="shared" si="48"/>
        <v>0</v>
      </c>
      <c r="M94" s="11">
        <f t="shared" si="41"/>
        <v>575712820</v>
      </c>
      <c r="N94" s="11">
        <f aca="true" t="shared" si="49" ref="N94:U94">SUM(N95:N97)</f>
        <v>43325745</v>
      </c>
      <c r="O94" s="11">
        <f t="shared" si="49"/>
        <v>19305265</v>
      </c>
      <c r="P94" s="11">
        <f t="shared" si="49"/>
        <v>189473752</v>
      </c>
      <c r="Q94" s="11">
        <f t="shared" si="49"/>
        <v>0</v>
      </c>
      <c r="R94" s="11">
        <f t="shared" si="49"/>
        <v>271621000</v>
      </c>
      <c r="S94" s="11">
        <f t="shared" si="49"/>
        <v>27837058</v>
      </c>
      <c r="T94" s="11">
        <f t="shared" si="49"/>
        <v>0</v>
      </c>
      <c r="U94" s="11">
        <f t="shared" si="49"/>
        <v>24150000</v>
      </c>
      <c r="V94"/>
      <c r="W94"/>
      <c r="X94"/>
      <c r="Y94"/>
      <c r="Z94"/>
      <c r="AA94"/>
      <c r="AB94"/>
      <c r="AC94"/>
      <c r="AD94"/>
    </row>
    <row r="95" spans="1:30" s="34" customFormat="1" ht="18.75" thickBot="1">
      <c r="A95" s="244"/>
      <c r="B95" s="12" t="s">
        <v>151</v>
      </c>
      <c r="C95" s="19" t="s">
        <v>44</v>
      </c>
      <c r="D95" s="25">
        <f t="shared" si="36"/>
        <v>0</v>
      </c>
      <c r="E95" s="15">
        <f>'5.14. Városmarketing'!E10</f>
        <v>0</v>
      </c>
      <c r="F95" s="16">
        <f>'5.14. Városmarketing'!F10</f>
        <v>0</v>
      </c>
      <c r="G95" s="16">
        <f>'5.14. Városmarketing'!G10</f>
        <v>0</v>
      </c>
      <c r="H95" s="16">
        <f>'5.14. Városmarketing'!H10</f>
        <v>0</v>
      </c>
      <c r="I95" s="16">
        <f>'5.14. Városmarketing'!I10</f>
        <v>0</v>
      </c>
      <c r="J95" s="16">
        <f>'5.14. Városmarketing'!J10</f>
        <v>0</v>
      </c>
      <c r="K95" s="16">
        <f>'5.14. Városmarketing'!K10</f>
        <v>0</v>
      </c>
      <c r="L95" s="31">
        <f>'5.14. Városmarketing'!L10</f>
        <v>0</v>
      </c>
      <c r="M95" s="25">
        <f t="shared" si="41"/>
        <v>0</v>
      </c>
      <c r="N95" s="15">
        <f>'5.14. Városmarketing'!N10</f>
        <v>0</v>
      </c>
      <c r="O95" s="16">
        <f>'5.14. Városmarketing'!O10</f>
        <v>0</v>
      </c>
      <c r="P95" s="16">
        <f>'5.14. Városmarketing'!P10</f>
        <v>0</v>
      </c>
      <c r="Q95" s="16">
        <f>'5.14. Városmarketing'!Q10</f>
        <v>0</v>
      </c>
      <c r="R95" s="16">
        <f>'5.14. Városmarketing'!R10</f>
        <v>0</v>
      </c>
      <c r="S95" s="16">
        <f>'5.14. Városmarketing'!S10</f>
        <v>0</v>
      </c>
      <c r="T95" s="16">
        <f>'5.14. Városmarketing'!T10</f>
        <v>0</v>
      </c>
      <c r="U95" s="31">
        <f>'5.14. Városmarketing'!U10</f>
        <v>0</v>
      </c>
      <c r="V95"/>
      <c r="W95"/>
      <c r="X95"/>
      <c r="Y95"/>
      <c r="Z95"/>
      <c r="AA95"/>
      <c r="AB95"/>
      <c r="AC95"/>
      <c r="AD95"/>
    </row>
    <row r="96" spans="1:30" s="34" customFormat="1" ht="18.75" thickBot="1">
      <c r="A96" s="244"/>
      <c r="B96" s="12" t="s">
        <v>152</v>
      </c>
      <c r="C96" s="19" t="s">
        <v>46</v>
      </c>
      <c r="D96" s="25">
        <f t="shared" si="36"/>
        <v>396552000</v>
      </c>
      <c r="E96" s="21">
        <f>'5.14. Városmarketing'!E11</f>
        <v>28600000</v>
      </c>
      <c r="F96" s="22">
        <f>'5.14. Városmarketing'!F11</f>
        <v>8600000</v>
      </c>
      <c r="G96" s="22">
        <f>'5.14. Városmarketing'!G11</f>
        <v>226352000</v>
      </c>
      <c r="H96" s="22">
        <f>'5.14. Városmarketing'!H11</f>
        <v>0</v>
      </c>
      <c r="I96" s="22">
        <f>'5.14. Városmarketing'!I11</f>
        <v>133000000</v>
      </c>
      <c r="J96" s="22">
        <f>'5.14. Városmarketing'!J11</f>
        <v>0</v>
      </c>
      <c r="K96" s="22">
        <f>'5.14. Városmarketing'!K11</f>
        <v>0</v>
      </c>
      <c r="L96" s="32">
        <f>'5.14. Városmarketing'!L11</f>
        <v>0</v>
      </c>
      <c r="M96" s="25">
        <f t="shared" si="41"/>
        <v>575712820</v>
      </c>
      <c r="N96" s="21">
        <f>'5.14. Városmarketing'!N11</f>
        <v>43325745</v>
      </c>
      <c r="O96" s="22">
        <f>'5.14. Városmarketing'!O11</f>
        <v>19305265</v>
      </c>
      <c r="P96" s="22">
        <f>'5.14. Városmarketing'!P11</f>
        <v>189473752</v>
      </c>
      <c r="Q96" s="22">
        <f>'5.14. Városmarketing'!Q11</f>
        <v>0</v>
      </c>
      <c r="R96" s="22">
        <f>'5.14. Városmarketing'!R11</f>
        <v>271621000</v>
      </c>
      <c r="S96" s="22">
        <f>'5.14. Városmarketing'!S11</f>
        <v>27837058</v>
      </c>
      <c r="T96" s="22">
        <f>'5.14. Városmarketing'!T11</f>
        <v>0</v>
      </c>
      <c r="U96" s="32">
        <f>'5.14. Városmarketing'!U11</f>
        <v>24150000</v>
      </c>
      <c r="V96"/>
      <c r="W96"/>
      <c r="X96"/>
      <c r="Y96"/>
      <c r="Z96"/>
      <c r="AA96"/>
      <c r="AB96"/>
      <c r="AC96"/>
      <c r="AD96"/>
    </row>
    <row r="97" spans="1:30" s="34" customFormat="1" ht="18.75" thickBot="1">
      <c r="A97" s="244"/>
      <c r="B97" s="12" t="s">
        <v>153</v>
      </c>
      <c r="C97" s="30" t="s">
        <v>48</v>
      </c>
      <c r="D97" s="25">
        <f t="shared" si="36"/>
        <v>0</v>
      </c>
      <c r="E97" s="26">
        <f>'5.14. Városmarketing'!E23</f>
        <v>0</v>
      </c>
      <c r="F97" s="27">
        <f>'5.14. Városmarketing'!F23</f>
        <v>0</v>
      </c>
      <c r="G97" s="27">
        <f>'5.14. Városmarketing'!G23</f>
        <v>0</v>
      </c>
      <c r="H97" s="27">
        <f>'5.14. Városmarketing'!H23</f>
        <v>0</v>
      </c>
      <c r="I97" s="27">
        <f>'5.14. Városmarketing'!I23</f>
        <v>0</v>
      </c>
      <c r="J97" s="27">
        <f>'5.14. Városmarketing'!J23</f>
        <v>0</v>
      </c>
      <c r="K97" s="27">
        <f>'5.14. Városmarketing'!K23</f>
        <v>0</v>
      </c>
      <c r="L97" s="33">
        <f>'5.14. Városmarketing'!L23</f>
        <v>0</v>
      </c>
      <c r="M97" s="25">
        <f t="shared" si="41"/>
        <v>0</v>
      </c>
      <c r="N97" s="26">
        <f>'5.14. Városmarketing'!N23</f>
        <v>0</v>
      </c>
      <c r="O97" s="27">
        <f>'5.14. Városmarketing'!O23</f>
        <v>0</v>
      </c>
      <c r="P97" s="27">
        <f>'5.14. Városmarketing'!P23</f>
        <v>0</v>
      </c>
      <c r="Q97" s="27">
        <f>'5.14. Városmarketing'!Q23</f>
        <v>0</v>
      </c>
      <c r="R97" s="27">
        <f>'5.14. Városmarketing'!R23</f>
        <v>0</v>
      </c>
      <c r="S97" s="27">
        <f>'5.14. Városmarketing'!S23</f>
        <v>0</v>
      </c>
      <c r="T97" s="27">
        <f>'5.14. Városmarketing'!T23</f>
        <v>0</v>
      </c>
      <c r="U97" s="33">
        <f>'5.14. Városmarketing'!U23</f>
        <v>0</v>
      </c>
      <c r="V97"/>
      <c r="W97"/>
      <c r="X97"/>
      <c r="Y97"/>
      <c r="Z97"/>
      <c r="AA97"/>
      <c r="AB97"/>
      <c r="AC97"/>
      <c r="AD97"/>
    </row>
    <row r="98" spans="1:30" s="34" customFormat="1" ht="18" customHeight="1">
      <c r="A98" s="10" t="s">
        <v>154</v>
      </c>
      <c r="B98" s="243" t="s">
        <v>155</v>
      </c>
      <c r="C98" s="243"/>
      <c r="D98" s="11">
        <f t="shared" si="36"/>
        <v>303163520</v>
      </c>
      <c r="E98" s="11">
        <f aca="true" t="shared" si="50" ref="E98:L98">SUM(E99:E101)</f>
        <v>12598425</v>
      </c>
      <c r="F98" s="11">
        <f t="shared" si="50"/>
        <v>3401575</v>
      </c>
      <c r="G98" s="11">
        <f t="shared" si="50"/>
        <v>0</v>
      </c>
      <c r="H98" s="11">
        <f t="shared" si="50"/>
        <v>0</v>
      </c>
      <c r="I98" s="11">
        <f t="shared" si="50"/>
        <v>287163520</v>
      </c>
      <c r="J98" s="11">
        <f t="shared" si="50"/>
        <v>0</v>
      </c>
      <c r="K98" s="11">
        <f t="shared" si="50"/>
        <v>0</v>
      </c>
      <c r="L98" s="11">
        <f t="shared" si="50"/>
        <v>0</v>
      </c>
      <c r="M98" s="11">
        <f>SUM(N98:U98)</f>
        <v>528465747</v>
      </c>
      <c r="N98" s="11">
        <f aca="true" t="shared" si="51" ref="N98:U98">SUM(N99:N101)</f>
        <v>18463591</v>
      </c>
      <c r="O98" s="11">
        <f t="shared" si="51"/>
        <v>4159499</v>
      </c>
      <c r="P98" s="11">
        <f t="shared" si="51"/>
        <v>479294999</v>
      </c>
      <c r="Q98" s="11">
        <f t="shared" si="51"/>
        <v>0</v>
      </c>
      <c r="R98" s="11">
        <f t="shared" si="51"/>
        <v>26547658</v>
      </c>
      <c r="S98" s="11">
        <f t="shared" si="51"/>
        <v>0</v>
      </c>
      <c r="T98" s="11">
        <f t="shared" si="51"/>
        <v>0</v>
      </c>
      <c r="U98" s="11">
        <f t="shared" si="51"/>
        <v>0</v>
      </c>
      <c r="V98"/>
      <c r="W98"/>
      <c r="X98"/>
      <c r="Y98"/>
      <c r="Z98"/>
      <c r="AA98"/>
      <c r="AB98"/>
      <c r="AC98"/>
      <c r="AD98"/>
    </row>
    <row r="99" spans="1:30" s="34" customFormat="1" ht="18.75" thickBot="1">
      <c r="A99" s="244"/>
      <c r="B99" s="12" t="s">
        <v>156</v>
      </c>
      <c r="C99" s="19" t="s">
        <v>44</v>
      </c>
      <c r="D99" s="25">
        <f t="shared" si="36"/>
        <v>303163520</v>
      </c>
      <c r="E99" s="15">
        <f>'5.15. Nemzetközi pályázatok'!G10</f>
        <v>12598425</v>
      </c>
      <c r="F99" s="16">
        <f>'5.15. Nemzetközi pályázatok'!H10</f>
        <v>3401575</v>
      </c>
      <c r="G99" s="16">
        <f>'5.15. Nemzetközi pályázatok'!I10</f>
        <v>0</v>
      </c>
      <c r="H99" s="16">
        <f>'5.15. Nemzetközi pályázatok'!J10</f>
        <v>0</v>
      </c>
      <c r="I99" s="16">
        <f>'5.15. Nemzetközi pályázatok'!K10</f>
        <v>287163520</v>
      </c>
      <c r="J99" s="16">
        <f>'5.15. Nemzetközi pályázatok'!L10</f>
        <v>0</v>
      </c>
      <c r="K99" s="16">
        <f>'5.15. Nemzetközi pályázatok'!M10</f>
        <v>0</v>
      </c>
      <c r="L99" s="31">
        <f>'5.15. Nemzetközi pályázatok'!N10</f>
        <v>0</v>
      </c>
      <c r="M99" s="25">
        <f t="shared" si="41"/>
        <v>528465747</v>
      </c>
      <c r="N99" s="15">
        <f>'5.15. Nemzetközi pályázatok'!P10</f>
        <v>18463591</v>
      </c>
      <c r="O99" s="16">
        <f>'5.15. Nemzetközi pályázatok'!Q10</f>
        <v>4159499</v>
      </c>
      <c r="P99" s="16">
        <f>'5.15. Nemzetközi pályázatok'!R10</f>
        <v>479294999</v>
      </c>
      <c r="Q99" s="16">
        <f>'5.15. Nemzetközi pályázatok'!S10</f>
        <v>0</v>
      </c>
      <c r="R99" s="16">
        <f>'5.15. Nemzetközi pályázatok'!T10</f>
        <v>26547658</v>
      </c>
      <c r="S99" s="16">
        <f>'5.15. Nemzetközi pályázatok'!U10</f>
        <v>0</v>
      </c>
      <c r="T99" s="16">
        <f>'5.15. Nemzetközi pályázatok'!V10</f>
        <v>0</v>
      </c>
      <c r="U99" s="31">
        <f>'5.15. Nemzetközi pályázatok'!W10</f>
        <v>0</v>
      </c>
      <c r="V99"/>
      <c r="W99"/>
      <c r="X99"/>
      <c r="Y99"/>
      <c r="Z99"/>
      <c r="AA99"/>
      <c r="AB99"/>
      <c r="AC99"/>
      <c r="AD99"/>
    </row>
    <row r="100" spans="1:30" s="34" customFormat="1" ht="18.75" thickBot="1">
      <c r="A100" s="244"/>
      <c r="B100" s="12" t="s">
        <v>157</v>
      </c>
      <c r="C100" s="19" t="s">
        <v>46</v>
      </c>
      <c r="D100" s="25">
        <f t="shared" si="36"/>
        <v>0</v>
      </c>
      <c r="E100" s="21">
        <f>'5.15. Nemzetközi pályázatok'!F25</f>
        <v>0</v>
      </c>
      <c r="F100" s="22">
        <f>'5.15. Nemzetközi pályázatok'!G25</f>
        <v>0</v>
      </c>
      <c r="G100" s="22">
        <f>'5.15. Nemzetközi pályázatok'!H25</f>
        <v>0</v>
      </c>
      <c r="H100" s="22">
        <f>'5.15. Nemzetközi pályázatok'!I25</f>
        <v>0</v>
      </c>
      <c r="I100" s="22">
        <f>'5.15. Nemzetközi pályázatok'!J25</f>
        <v>0</v>
      </c>
      <c r="J100" s="22">
        <f>'5.15. Nemzetközi pályázatok'!K25</f>
        <v>0</v>
      </c>
      <c r="K100" s="22">
        <f>'5.15. Nemzetközi pályázatok'!L25</f>
        <v>0</v>
      </c>
      <c r="L100" s="32">
        <f>'5.15. Nemzetközi pályázatok'!M25</f>
        <v>0</v>
      </c>
      <c r="M100" s="25">
        <f t="shared" si="41"/>
        <v>0</v>
      </c>
      <c r="N100" s="21">
        <f>'5.15. Nemzetközi pályázatok'!O25</f>
        <v>0</v>
      </c>
      <c r="O100" s="22">
        <f>'5.15. Nemzetközi pályázatok'!P25</f>
        <v>0</v>
      </c>
      <c r="P100" s="22">
        <f>'5.15. Nemzetközi pályázatok'!Q25</f>
        <v>0</v>
      </c>
      <c r="Q100" s="22">
        <f>'5.15. Nemzetközi pályázatok'!R25</f>
        <v>0</v>
      </c>
      <c r="R100" s="22">
        <f>'5.15. Nemzetközi pályázatok'!S25</f>
        <v>0</v>
      </c>
      <c r="S100" s="22">
        <f>'5.15. Nemzetközi pályázatok'!T25</f>
        <v>0</v>
      </c>
      <c r="T100" s="22">
        <f>'5.15. Nemzetközi pályázatok'!U25</f>
        <v>0</v>
      </c>
      <c r="U100" s="32">
        <f>'5.15. Nemzetközi pályázatok'!V25</f>
        <v>0</v>
      </c>
      <c r="V100"/>
      <c r="W100"/>
      <c r="X100"/>
      <c r="Y100"/>
      <c r="Z100"/>
      <c r="AA100"/>
      <c r="AB100"/>
      <c r="AC100"/>
      <c r="AD100"/>
    </row>
    <row r="101" spans="1:30" s="34" customFormat="1" ht="18.75" thickBot="1">
      <c r="A101" s="244"/>
      <c r="B101" s="12" t="s">
        <v>158</v>
      </c>
      <c r="C101" s="30" t="s">
        <v>48</v>
      </c>
      <c r="D101" s="25">
        <f t="shared" si="36"/>
        <v>0</v>
      </c>
      <c r="E101" s="26">
        <f>'5.15. Nemzetközi pályázatok'!G26</f>
        <v>0</v>
      </c>
      <c r="F101" s="27">
        <f>'5.15. Nemzetközi pályázatok'!H26</f>
        <v>0</v>
      </c>
      <c r="G101" s="27">
        <f>'5.15. Nemzetközi pályázatok'!I26</f>
        <v>0</v>
      </c>
      <c r="H101" s="27">
        <f>'5.15. Nemzetközi pályázatok'!J26</f>
        <v>0</v>
      </c>
      <c r="I101" s="27">
        <f>'5.15. Nemzetközi pályázatok'!K26</f>
        <v>0</v>
      </c>
      <c r="J101" s="27">
        <f>'5.15. Nemzetközi pályázatok'!L26</f>
        <v>0</v>
      </c>
      <c r="K101" s="27">
        <f>'5.15. Nemzetközi pályázatok'!M26</f>
        <v>0</v>
      </c>
      <c r="L101" s="33">
        <f>'5.15. Nemzetközi pályázatok'!N26</f>
        <v>0</v>
      </c>
      <c r="M101" s="25">
        <f t="shared" si="41"/>
        <v>0</v>
      </c>
      <c r="N101" s="26">
        <f>'5.15. Nemzetközi pályázatok'!P26</f>
        <v>0</v>
      </c>
      <c r="O101" s="27">
        <f>'5.15. Nemzetközi pályázatok'!Q26</f>
        <v>0</v>
      </c>
      <c r="P101" s="27">
        <f>'5.15. Nemzetközi pályázatok'!R26</f>
        <v>0</v>
      </c>
      <c r="Q101" s="27">
        <f>'5.15. Nemzetközi pályázatok'!S26</f>
        <v>0</v>
      </c>
      <c r="R101" s="27">
        <f>'5.15. Nemzetközi pályázatok'!T26</f>
        <v>0</v>
      </c>
      <c r="S101" s="27">
        <f>'5.15. Nemzetközi pályázatok'!U26</f>
        <v>0</v>
      </c>
      <c r="T101" s="27">
        <f>'5.15. Nemzetközi pályázatok'!V26</f>
        <v>0</v>
      </c>
      <c r="U101" s="33">
        <f>'5.15. Nemzetközi pályázatok'!W26</f>
        <v>0</v>
      </c>
      <c r="V101"/>
      <c r="W101"/>
      <c r="X101"/>
      <c r="Y101"/>
      <c r="Z101"/>
      <c r="AA101"/>
      <c r="AB101"/>
      <c r="AC101"/>
      <c r="AD101"/>
    </row>
    <row r="102" spans="1:30" s="34" customFormat="1" ht="18" customHeight="1">
      <c r="A102" s="10" t="s">
        <v>159</v>
      </c>
      <c r="B102" s="243" t="s">
        <v>160</v>
      </c>
      <c r="C102" s="243"/>
      <c r="D102" s="11">
        <f t="shared" si="36"/>
        <v>2260393135</v>
      </c>
      <c r="E102" s="11">
        <f aca="true" t="shared" si="52" ref="E102:L102">SUM(E103:E105)</f>
        <v>0</v>
      </c>
      <c r="F102" s="11">
        <f t="shared" si="52"/>
        <v>0</v>
      </c>
      <c r="G102" s="11">
        <f t="shared" si="52"/>
        <v>449652062</v>
      </c>
      <c r="H102" s="11">
        <f t="shared" si="52"/>
        <v>0</v>
      </c>
      <c r="I102" s="11">
        <f t="shared" si="52"/>
        <v>0</v>
      </c>
      <c r="J102" s="11">
        <f t="shared" si="52"/>
        <v>1718660000</v>
      </c>
      <c r="K102" s="11">
        <f t="shared" si="52"/>
        <v>67081073</v>
      </c>
      <c r="L102" s="11">
        <f t="shared" si="52"/>
        <v>25000000</v>
      </c>
      <c r="M102" s="11">
        <f t="shared" si="41"/>
        <v>3186426836</v>
      </c>
      <c r="N102" s="11">
        <f aca="true" t="shared" si="53" ref="N102:U102">SUM(N103:N105)</f>
        <v>0</v>
      </c>
      <c r="O102" s="11">
        <f t="shared" si="53"/>
        <v>0</v>
      </c>
      <c r="P102" s="11">
        <f t="shared" si="53"/>
        <v>571262442</v>
      </c>
      <c r="Q102" s="11">
        <f t="shared" si="53"/>
        <v>0</v>
      </c>
      <c r="R102" s="11">
        <f t="shared" si="53"/>
        <v>38100000</v>
      </c>
      <c r="S102" s="11">
        <f t="shared" si="53"/>
        <v>2513414080</v>
      </c>
      <c r="T102" s="11">
        <f t="shared" si="53"/>
        <v>36150314</v>
      </c>
      <c r="U102" s="11">
        <f t="shared" si="53"/>
        <v>27500000</v>
      </c>
      <c r="V102"/>
      <c r="W102"/>
      <c r="X102"/>
      <c r="Y102"/>
      <c r="Z102"/>
      <c r="AA102"/>
      <c r="AB102"/>
      <c r="AC102"/>
      <c r="AD102"/>
    </row>
    <row r="103" spans="1:30" s="34" customFormat="1" ht="18.75" thickBot="1">
      <c r="A103" s="244"/>
      <c r="B103" s="12" t="s">
        <v>161</v>
      </c>
      <c r="C103" s="19" t="s">
        <v>44</v>
      </c>
      <c r="D103" s="25">
        <f t="shared" si="36"/>
        <v>2260393135</v>
      </c>
      <c r="E103" s="15">
        <f>'5.16. Vagyon'!E10</f>
        <v>0</v>
      </c>
      <c r="F103" s="16">
        <f>'5.16. Vagyon'!F10</f>
        <v>0</v>
      </c>
      <c r="G103" s="16">
        <f>'5.16. Vagyon'!G10</f>
        <v>449652062</v>
      </c>
      <c r="H103" s="16">
        <f>'5.16. Vagyon'!H10</f>
        <v>0</v>
      </c>
      <c r="I103" s="16">
        <f>'5.16. Vagyon'!I10</f>
        <v>0</v>
      </c>
      <c r="J103" s="16">
        <f>'5.16. Vagyon'!J10</f>
        <v>1718660000</v>
      </c>
      <c r="K103" s="16">
        <f>'5.16. Vagyon'!K10</f>
        <v>67081073</v>
      </c>
      <c r="L103" s="31">
        <f>'5.16. Vagyon'!L10</f>
        <v>25000000</v>
      </c>
      <c r="M103" s="25">
        <f t="shared" si="41"/>
        <v>3186426836</v>
      </c>
      <c r="N103" s="15">
        <f>'5.16. Vagyon'!N10</f>
        <v>0</v>
      </c>
      <c r="O103" s="16">
        <f>'5.16. Vagyon'!O10</f>
        <v>0</v>
      </c>
      <c r="P103" s="16">
        <f>'5.16. Vagyon'!P10</f>
        <v>571262442</v>
      </c>
      <c r="Q103" s="16">
        <f>'5.16. Vagyon'!Q10</f>
        <v>0</v>
      </c>
      <c r="R103" s="16">
        <f>'5.16. Vagyon'!R10</f>
        <v>38100000</v>
      </c>
      <c r="S103" s="16">
        <f>'5.16. Vagyon'!S10</f>
        <v>2513414080</v>
      </c>
      <c r="T103" s="16">
        <f>'5.16. Vagyon'!T10</f>
        <v>36150314</v>
      </c>
      <c r="U103" s="31">
        <f>'5.16. Vagyon'!U10</f>
        <v>27500000</v>
      </c>
      <c r="V103"/>
      <c r="W103"/>
      <c r="X103"/>
      <c r="Y103"/>
      <c r="Z103"/>
      <c r="AA103"/>
      <c r="AB103"/>
      <c r="AC103"/>
      <c r="AD103"/>
    </row>
    <row r="104" spans="1:30" s="34" customFormat="1" ht="18.75" thickBot="1">
      <c r="A104" s="244"/>
      <c r="B104" s="12" t="s">
        <v>162</v>
      </c>
      <c r="C104" s="19" t="s">
        <v>46</v>
      </c>
      <c r="D104" s="25">
        <f t="shared" si="36"/>
        <v>0</v>
      </c>
      <c r="E104" s="21">
        <f>'5.16. Vagyon'!E32</f>
        <v>0</v>
      </c>
      <c r="F104" s="22">
        <f>'5.16. Vagyon'!F32</f>
        <v>0</v>
      </c>
      <c r="G104" s="22">
        <f>'5.16. Vagyon'!G32</f>
        <v>0</v>
      </c>
      <c r="H104" s="22">
        <f>'5.16. Vagyon'!H32</f>
        <v>0</v>
      </c>
      <c r="I104" s="22">
        <f>'5.16. Vagyon'!I32</f>
        <v>0</v>
      </c>
      <c r="J104" s="22">
        <f>'5.16. Vagyon'!J32</f>
        <v>0</v>
      </c>
      <c r="K104" s="22">
        <f>'5.16. Vagyon'!K32</f>
        <v>0</v>
      </c>
      <c r="L104" s="32">
        <f>'5.16. Vagyon'!L32</f>
        <v>0</v>
      </c>
      <c r="M104" s="25">
        <f t="shared" si="41"/>
        <v>0</v>
      </c>
      <c r="N104" s="21">
        <f>'5.16. Vagyon'!N32</f>
        <v>0</v>
      </c>
      <c r="O104" s="22">
        <f>'5.16. Vagyon'!O32</f>
        <v>0</v>
      </c>
      <c r="P104" s="22">
        <f>'5.16. Vagyon'!P32</f>
        <v>0</v>
      </c>
      <c r="Q104" s="22">
        <f>'5.16. Vagyon'!Q32</f>
        <v>0</v>
      </c>
      <c r="R104" s="22">
        <f>'5.16. Vagyon'!R32</f>
        <v>0</v>
      </c>
      <c r="S104" s="22">
        <f>'5.16. Vagyon'!S32</f>
        <v>0</v>
      </c>
      <c r="T104" s="22">
        <f>'5.16. Vagyon'!T32</f>
        <v>0</v>
      </c>
      <c r="U104" s="32">
        <f>'5.16. Vagyon'!U32</f>
        <v>0</v>
      </c>
      <c r="V104"/>
      <c r="W104"/>
      <c r="X104"/>
      <c r="Y104"/>
      <c r="Z104"/>
      <c r="AA104"/>
      <c r="AB104"/>
      <c r="AC104"/>
      <c r="AD104"/>
    </row>
    <row r="105" spans="1:30" s="34" customFormat="1" ht="18.75" thickBot="1">
      <c r="A105" s="244"/>
      <c r="B105" s="12" t="s">
        <v>163</v>
      </c>
      <c r="C105" s="30" t="s">
        <v>48</v>
      </c>
      <c r="D105" s="25">
        <f t="shared" si="36"/>
        <v>0</v>
      </c>
      <c r="E105" s="26">
        <f>'5.16. Vagyon'!E33</f>
        <v>0</v>
      </c>
      <c r="F105" s="27">
        <f>'5.16. Vagyon'!F33</f>
        <v>0</v>
      </c>
      <c r="G105" s="27">
        <f>'5.16. Vagyon'!G33</f>
        <v>0</v>
      </c>
      <c r="H105" s="27">
        <f>'5.16. Vagyon'!H33</f>
        <v>0</v>
      </c>
      <c r="I105" s="27">
        <f>'5.16. Vagyon'!I33</f>
        <v>0</v>
      </c>
      <c r="J105" s="27">
        <f>'5.16. Vagyon'!J33</f>
        <v>0</v>
      </c>
      <c r="K105" s="27">
        <f>'5.16. Vagyon'!K33</f>
        <v>0</v>
      </c>
      <c r="L105" s="33">
        <f>'5.16. Vagyon'!L33</f>
        <v>0</v>
      </c>
      <c r="M105" s="25">
        <f t="shared" si="41"/>
        <v>0</v>
      </c>
      <c r="N105" s="26">
        <f>'5.16. Vagyon'!N33</f>
        <v>0</v>
      </c>
      <c r="O105" s="27">
        <f>'5.16. Vagyon'!O33</f>
        <v>0</v>
      </c>
      <c r="P105" s="27">
        <f>'5.16. Vagyon'!P33</f>
        <v>0</v>
      </c>
      <c r="Q105" s="27">
        <f>'5.16. Vagyon'!Q33</f>
        <v>0</v>
      </c>
      <c r="R105" s="27">
        <f>'5.16. Vagyon'!R33</f>
        <v>0</v>
      </c>
      <c r="S105" s="27">
        <f>'5.16. Vagyon'!S33</f>
        <v>0</v>
      </c>
      <c r="T105" s="27">
        <f>'5.16. Vagyon'!T33</f>
        <v>0</v>
      </c>
      <c r="U105" s="33">
        <f>'5.16. Vagyon'!U33</f>
        <v>0</v>
      </c>
      <c r="V105"/>
      <c r="W105"/>
      <c r="X105"/>
      <c r="Y105"/>
      <c r="Z105"/>
      <c r="AA105"/>
      <c r="AB105"/>
      <c r="AC105"/>
      <c r="AD105"/>
    </row>
    <row r="106" spans="1:30" s="34" customFormat="1" ht="30.75" customHeight="1">
      <c r="A106" s="10" t="s">
        <v>164</v>
      </c>
      <c r="B106" s="243" t="s">
        <v>165</v>
      </c>
      <c r="C106" s="243"/>
      <c r="D106" s="11">
        <f aca="true" t="shared" si="54" ref="D106:D121">SUM(E106:L106)</f>
        <v>11000000</v>
      </c>
      <c r="E106" s="11">
        <f aca="true" t="shared" si="55" ref="E106:L106">SUM(E107:E109)</f>
        <v>0</v>
      </c>
      <c r="F106" s="11">
        <f t="shared" si="55"/>
        <v>0</v>
      </c>
      <c r="G106" s="11">
        <f t="shared" si="55"/>
        <v>0</v>
      </c>
      <c r="H106" s="11">
        <f t="shared" si="55"/>
        <v>0</v>
      </c>
      <c r="I106" s="11">
        <f t="shared" si="55"/>
        <v>11000000</v>
      </c>
      <c r="J106" s="11">
        <f t="shared" si="55"/>
        <v>0</v>
      </c>
      <c r="K106" s="11">
        <f t="shared" si="55"/>
        <v>0</v>
      </c>
      <c r="L106" s="11">
        <f t="shared" si="55"/>
        <v>0</v>
      </c>
      <c r="M106" s="11">
        <f t="shared" si="41"/>
        <v>11000000</v>
      </c>
      <c r="N106" s="11">
        <f aca="true" t="shared" si="56" ref="N106:U106">SUM(N107:N109)</f>
        <v>0</v>
      </c>
      <c r="O106" s="11">
        <f t="shared" si="56"/>
        <v>0</v>
      </c>
      <c r="P106" s="11">
        <f t="shared" si="56"/>
        <v>0</v>
      </c>
      <c r="Q106" s="11">
        <f t="shared" si="56"/>
        <v>0</v>
      </c>
      <c r="R106" s="11">
        <f t="shared" si="56"/>
        <v>11000000</v>
      </c>
      <c r="S106" s="11">
        <f t="shared" si="56"/>
        <v>0</v>
      </c>
      <c r="T106" s="11">
        <f t="shared" si="56"/>
        <v>0</v>
      </c>
      <c r="U106" s="11">
        <f t="shared" si="56"/>
        <v>0</v>
      </c>
      <c r="V106"/>
      <c r="W106"/>
      <c r="X106"/>
      <c r="Y106"/>
      <c r="Z106"/>
      <c r="AA106"/>
      <c r="AB106"/>
      <c r="AC106"/>
      <c r="AD106"/>
    </row>
    <row r="107" spans="1:30" s="34" customFormat="1" ht="18.75" thickBot="1">
      <c r="A107" s="246"/>
      <c r="B107" s="12" t="s">
        <v>166</v>
      </c>
      <c r="C107" s="19" t="s">
        <v>44</v>
      </c>
      <c r="D107" s="25">
        <f t="shared" si="54"/>
        <v>0</v>
      </c>
      <c r="E107" s="15">
        <f>'5.17. Nemzetiség'!E10</f>
        <v>0</v>
      </c>
      <c r="F107" s="16">
        <f>'5.17. Nemzetiség'!F10</f>
        <v>0</v>
      </c>
      <c r="G107" s="16">
        <f>'5.17. Nemzetiség'!G10</f>
        <v>0</v>
      </c>
      <c r="H107" s="16">
        <f>'5.17. Nemzetiség'!H10</f>
        <v>0</v>
      </c>
      <c r="I107" s="16">
        <f>'5.17. Nemzetiség'!I10</f>
        <v>0</v>
      </c>
      <c r="J107" s="16">
        <f>'5.17. Nemzetiség'!J10</f>
        <v>0</v>
      </c>
      <c r="K107" s="16">
        <f>'5.17. Nemzetiség'!K10</f>
        <v>0</v>
      </c>
      <c r="L107" s="31">
        <f>'5.17. Nemzetiség'!L10</f>
        <v>0</v>
      </c>
      <c r="M107" s="25">
        <f t="shared" si="41"/>
        <v>0</v>
      </c>
      <c r="N107" s="15">
        <f>'5.17. Nemzetiség'!N10</f>
        <v>0</v>
      </c>
      <c r="O107" s="16">
        <f>'5.17. Nemzetiség'!O10</f>
        <v>0</v>
      </c>
      <c r="P107" s="16">
        <f>'5.17. Nemzetiség'!P10</f>
        <v>0</v>
      </c>
      <c r="Q107" s="16">
        <f>'5.17. Nemzetiség'!Q10</f>
        <v>0</v>
      </c>
      <c r="R107" s="16">
        <f>'5.17. Nemzetiség'!R10</f>
        <v>0</v>
      </c>
      <c r="S107" s="16">
        <f>'5.17. Nemzetiség'!S10</f>
        <v>0</v>
      </c>
      <c r="T107" s="16">
        <f>'5.17. Nemzetiség'!T10</f>
        <v>0</v>
      </c>
      <c r="U107" s="31">
        <f>'5.17. Nemzetiség'!U10</f>
        <v>0</v>
      </c>
      <c r="V107"/>
      <c r="W107"/>
      <c r="X107"/>
      <c r="Y107"/>
      <c r="Z107"/>
      <c r="AA107"/>
      <c r="AB107"/>
      <c r="AC107"/>
      <c r="AD107"/>
    </row>
    <row r="108" spans="1:30" s="34" customFormat="1" ht="18.75" thickBot="1">
      <c r="A108" s="246"/>
      <c r="B108" s="12" t="s">
        <v>167</v>
      </c>
      <c r="C108" s="19" t="s">
        <v>46</v>
      </c>
      <c r="D108" s="25">
        <f t="shared" si="54"/>
        <v>11000000</v>
      </c>
      <c r="E108" s="21">
        <f>'5.17. Nemzetiség'!E11</f>
        <v>0</v>
      </c>
      <c r="F108" s="22">
        <f>'5.17. Nemzetiség'!F11</f>
        <v>0</v>
      </c>
      <c r="G108" s="22">
        <f>'5.17. Nemzetiség'!G11</f>
        <v>0</v>
      </c>
      <c r="H108" s="22">
        <f>'5.17. Nemzetiség'!H11</f>
        <v>0</v>
      </c>
      <c r="I108" s="22">
        <f>'5.17. Nemzetiség'!I11</f>
        <v>11000000</v>
      </c>
      <c r="J108" s="22">
        <f>'5.17. Nemzetiség'!J11</f>
        <v>0</v>
      </c>
      <c r="K108" s="22">
        <f>'5.17. Nemzetiség'!K11</f>
        <v>0</v>
      </c>
      <c r="L108" s="32">
        <f>'5.17. Nemzetiség'!L11</f>
        <v>0</v>
      </c>
      <c r="M108" s="25">
        <f t="shared" si="41"/>
        <v>11000000</v>
      </c>
      <c r="N108" s="21">
        <f>'5.17. Nemzetiség'!N11</f>
        <v>0</v>
      </c>
      <c r="O108" s="22">
        <f>'5.17. Nemzetiség'!O11</f>
        <v>0</v>
      </c>
      <c r="P108" s="22">
        <f>'5.17. Nemzetiség'!P11</f>
        <v>0</v>
      </c>
      <c r="Q108" s="22">
        <f>'5.17. Nemzetiség'!Q11</f>
        <v>0</v>
      </c>
      <c r="R108" s="22">
        <f>'5.17. Nemzetiség'!R11</f>
        <v>11000000</v>
      </c>
      <c r="S108" s="22">
        <f>'5.17. Nemzetiség'!S11</f>
        <v>0</v>
      </c>
      <c r="T108" s="22">
        <f>'5.17. Nemzetiség'!T11</f>
        <v>0</v>
      </c>
      <c r="U108" s="32">
        <f>'5.17. Nemzetiség'!U11</f>
        <v>0</v>
      </c>
      <c r="V108"/>
      <c r="W108"/>
      <c r="X108"/>
      <c r="Y108"/>
      <c r="Z108"/>
      <c r="AA108"/>
      <c r="AB108"/>
      <c r="AC108"/>
      <c r="AD108"/>
    </row>
    <row r="109" spans="1:30" s="34" customFormat="1" ht="18.75" thickBot="1">
      <c r="A109" s="246"/>
      <c r="B109" s="12" t="s">
        <v>168</v>
      </c>
      <c r="C109" s="30" t="s">
        <v>48</v>
      </c>
      <c r="D109" s="25">
        <f t="shared" si="54"/>
        <v>0</v>
      </c>
      <c r="E109" s="26">
        <f>'5.17. Nemzetiség'!E19</f>
        <v>0</v>
      </c>
      <c r="F109" s="27">
        <f>'5.17. Nemzetiség'!F19</f>
        <v>0</v>
      </c>
      <c r="G109" s="27">
        <f>'5.17. Nemzetiség'!G19</f>
        <v>0</v>
      </c>
      <c r="H109" s="27">
        <f>'5.17. Nemzetiség'!H19</f>
        <v>0</v>
      </c>
      <c r="I109" s="27">
        <f>'5.17. Nemzetiség'!I19</f>
        <v>0</v>
      </c>
      <c r="J109" s="27">
        <f>'5.17. Nemzetiség'!J19</f>
        <v>0</v>
      </c>
      <c r="K109" s="27">
        <f>'5.17. Nemzetiség'!K19</f>
        <v>0</v>
      </c>
      <c r="L109" s="33">
        <f>'5.17. Nemzetiség'!L19</f>
        <v>0</v>
      </c>
      <c r="M109" s="25">
        <f t="shared" si="41"/>
        <v>0</v>
      </c>
      <c r="N109" s="26">
        <f>'5.17. Nemzetiség'!N19</f>
        <v>0</v>
      </c>
      <c r="O109" s="27">
        <f>'5.17. Nemzetiség'!O19</f>
        <v>0</v>
      </c>
      <c r="P109" s="27">
        <f>'5.17. Nemzetiség'!P19</f>
        <v>0</v>
      </c>
      <c r="Q109" s="27">
        <f>'5.17. Nemzetiség'!Q19</f>
        <v>0</v>
      </c>
      <c r="R109" s="27">
        <f>'5.17. Nemzetiség'!R19</f>
        <v>0</v>
      </c>
      <c r="S109" s="27">
        <f>'5.17. Nemzetiség'!S19</f>
        <v>0</v>
      </c>
      <c r="T109" s="27">
        <f>'5.17. Nemzetiség'!T19</f>
        <v>0</v>
      </c>
      <c r="U109" s="33">
        <f>'5.17. Nemzetiség'!U19</f>
        <v>0</v>
      </c>
      <c r="V109"/>
      <c r="W109"/>
      <c r="X109"/>
      <c r="Y109"/>
      <c r="Z109"/>
      <c r="AA109"/>
      <c r="AB109"/>
      <c r="AC109"/>
      <c r="AD109"/>
    </row>
    <row r="110" spans="1:30" s="34" customFormat="1" ht="18" customHeight="1">
      <c r="A110" s="10" t="s">
        <v>169</v>
      </c>
      <c r="B110" s="243" t="s">
        <v>170</v>
      </c>
      <c r="C110" s="243"/>
      <c r="D110" s="11">
        <f t="shared" si="54"/>
        <v>40000000</v>
      </c>
      <c r="E110" s="11">
        <f aca="true" t="shared" si="57" ref="E110:L110">SUM(E111:E113)</f>
        <v>0</v>
      </c>
      <c r="F110" s="11">
        <f t="shared" si="57"/>
        <v>0</v>
      </c>
      <c r="G110" s="11">
        <f t="shared" si="57"/>
        <v>0</v>
      </c>
      <c r="H110" s="11">
        <f t="shared" si="57"/>
        <v>0</v>
      </c>
      <c r="I110" s="11">
        <f t="shared" si="57"/>
        <v>40000000</v>
      </c>
      <c r="J110" s="11">
        <f t="shared" si="57"/>
        <v>0</v>
      </c>
      <c r="K110" s="11">
        <f t="shared" si="57"/>
        <v>0</v>
      </c>
      <c r="L110" s="11">
        <f t="shared" si="57"/>
        <v>0</v>
      </c>
      <c r="M110" s="11">
        <f t="shared" si="41"/>
        <v>377246798</v>
      </c>
      <c r="N110" s="11">
        <f aca="true" t="shared" si="58" ref="N110:U110">SUM(N111:N113)</f>
        <v>0</v>
      </c>
      <c r="O110" s="11">
        <f t="shared" si="58"/>
        <v>0</v>
      </c>
      <c r="P110" s="11">
        <f t="shared" si="58"/>
        <v>0</v>
      </c>
      <c r="Q110" s="11">
        <f t="shared" si="58"/>
        <v>0</v>
      </c>
      <c r="R110" s="11">
        <f t="shared" si="58"/>
        <v>377246798</v>
      </c>
      <c r="S110" s="11">
        <f t="shared" si="58"/>
        <v>0</v>
      </c>
      <c r="T110" s="11">
        <f t="shared" si="58"/>
        <v>0</v>
      </c>
      <c r="U110" s="11">
        <f t="shared" si="58"/>
        <v>0</v>
      </c>
      <c r="V110"/>
      <c r="W110"/>
      <c r="X110"/>
      <c r="Y110"/>
      <c r="Z110"/>
      <c r="AA110"/>
      <c r="AB110"/>
      <c r="AC110"/>
      <c r="AD110"/>
    </row>
    <row r="111" spans="1:30" s="34" customFormat="1" ht="18.75" thickBot="1">
      <c r="A111" s="244"/>
      <c r="B111" s="12" t="s">
        <v>171</v>
      </c>
      <c r="C111" s="19" t="s">
        <v>44</v>
      </c>
      <c r="D111" s="25">
        <f t="shared" si="54"/>
        <v>40000000</v>
      </c>
      <c r="E111" s="15">
        <v>0</v>
      </c>
      <c r="F111" s="16">
        <v>0</v>
      </c>
      <c r="G111" s="16">
        <v>0</v>
      </c>
      <c r="H111" s="16">
        <v>0</v>
      </c>
      <c r="I111" s="16">
        <v>40000000</v>
      </c>
      <c r="J111" s="16">
        <v>0</v>
      </c>
      <c r="K111" s="16">
        <v>0</v>
      </c>
      <c r="L111" s="17">
        <v>0</v>
      </c>
      <c r="M111" s="25">
        <f t="shared" si="41"/>
        <v>377246798</v>
      </c>
      <c r="N111" s="15">
        <v>0</v>
      </c>
      <c r="O111" s="16">
        <v>0</v>
      </c>
      <c r="P111" s="16">
        <v>0</v>
      </c>
      <c r="Q111" s="16">
        <v>0</v>
      </c>
      <c r="R111" s="16">
        <v>377246798</v>
      </c>
      <c r="S111" s="16">
        <v>0</v>
      </c>
      <c r="T111" s="16">
        <v>0</v>
      </c>
      <c r="U111" s="17">
        <v>0</v>
      </c>
      <c r="V111"/>
      <c r="W111"/>
      <c r="X111"/>
      <c r="Y111"/>
      <c r="Z111"/>
      <c r="AA111"/>
      <c r="AB111"/>
      <c r="AC111"/>
      <c r="AD111"/>
    </row>
    <row r="112" spans="1:30" s="34" customFormat="1" ht="18.75" thickBot="1">
      <c r="A112" s="244"/>
      <c r="B112" s="12" t="s">
        <v>172</v>
      </c>
      <c r="C112" s="19" t="s">
        <v>46</v>
      </c>
      <c r="D112" s="25">
        <f t="shared" si="54"/>
        <v>0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3">
        <v>0</v>
      </c>
      <c r="M112" s="25">
        <f t="shared" si="41"/>
        <v>0</v>
      </c>
      <c r="N112" s="21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3">
        <v>0</v>
      </c>
      <c r="V112"/>
      <c r="W112"/>
      <c r="X112"/>
      <c r="Y112"/>
      <c r="Z112"/>
      <c r="AA112"/>
      <c r="AB112"/>
      <c r="AC112"/>
      <c r="AD112"/>
    </row>
    <row r="113" spans="1:30" s="34" customFormat="1" ht="18.75" thickBot="1">
      <c r="A113" s="244"/>
      <c r="B113" s="12" t="s">
        <v>173</v>
      </c>
      <c r="C113" s="30" t="s">
        <v>48</v>
      </c>
      <c r="D113" s="25">
        <f t="shared" si="54"/>
        <v>0</v>
      </c>
      <c r="E113" s="26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8">
        <v>0</v>
      </c>
      <c r="M113" s="25">
        <f t="shared" si="41"/>
        <v>0</v>
      </c>
      <c r="N113" s="26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8">
        <v>0</v>
      </c>
      <c r="V113"/>
      <c r="W113"/>
      <c r="X113"/>
      <c r="Y113"/>
      <c r="Z113"/>
      <c r="AA113"/>
      <c r="AB113"/>
      <c r="AC113"/>
      <c r="AD113"/>
    </row>
    <row r="114" spans="1:30" s="34" customFormat="1" ht="18" customHeight="1">
      <c r="A114" s="10" t="s">
        <v>174</v>
      </c>
      <c r="B114" s="243" t="s">
        <v>175</v>
      </c>
      <c r="C114" s="243"/>
      <c r="D114" s="11">
        <f t="shared" si="54"/>
        <v>173269634</v>
      </c>
      <c r="E114" s="11">
        <f aca="true" t="shared" si="59" ref="E114:L114">SUM(E115:E117)</f>
        <v>0</v>
      </c>
      <c r="F114" s="11">
        <f t="shared" si="59"/>
        <v>0</v>
      </c>
      <c r="G114" s="11">
        <f t="shared" si="59"/>
        <v>0</v>
      </c>
      <c r="H114" s="11">
        <f t="shared" si="59"/>
        <v>0</v>
      </c>
      <c r="I114" s="11">
        <f t="shared" si="59"/>
        <v>173269634</v>
      </c>
      <c r="J114" s="11">
        <f t="shared" si="59"/>
        <v>0</v>
      </c>
      <c r="K114" s="11">
        <f t="shared" si="59"/>
        <v>0</v>
      </c>
      <c r="L114" s="11">
        <f t="shared" si="59"/>
        <v>0</v>
      </c>
      <c r="M114" s="11">
        <f t="shared" si="41"/>
        <v>212280899</v>
      </c>
      <c r="N114" s="11">
        <f aca="true" t="shared" si="60" ref="N114:U114">SUM(N115:N117)</f>
        <v>0</v>
      </c>
      <c r="O114" s="11">
        <f t="shared" si="60"/>
        <v>0</v>
      </c>
      <c r="P114" s="11">
        <f t="shared" si="60"/>
        <v>0</v>
      </c>
      <c r="Q114" s="11">
        <f t="shared" si="60"/>
        <v>0</v>
      </c>
      <c r="R114" s="11">
        <f t="shared" si="60"/>
        <v>212280899</v>
      </c>
      <c r="S114" s="11">
        <f t="shared" si="60"/>
        <v>0</v>
      </c>
      <c r="T114" s="11">
        <f t="shared" si="60"/>
        <v>0</v>
      </c>
      <c r="U114" s="11">
        <f t="shared" si="60"/>
        <v>0</v>
      </c>
      <c r="V114"/>
      <c r="W114"/>
      <c r="X114"/>
      <c r="Y114"/>
      <c r="Z114"/>
      <c r="AA114"/>
      <c r="AB114"/>
      <c r="AC114"/>
      <c r="AD114"/>
    </row>
    <row r="115" spans="1:30" s="34" customFormat="1" ht="18.75" thickBot="1">
      <c r="A115" s="244"/>
      <c r="B115" s="12" t="s">
        <v>176</v>
      </c>
      <c r="C115" s="19" t="s">
        <v>44</v>
      </c>
      <c r="D115" s="25">
        <f t="shared" si="54"/>
        <v>173269634</v>
      </c>
      <c r="E115" s="15">
        <f>'5.18. Céltartalék'!E10</f>
        <v>0</v>
      </c>
      <c r="F115" s="16">
        <f>'5.18. Céltartalék'!F10</f>
        <v>0</v>
      </c>
      <c r="G115" s="16">
        <f>'5.18. Céltartalék'!G10</f>
        <v>0</v>
      </c>
      <c r="H115" s="16">
        <f>'5.18. Céltartalék'!H10</f>
        <v>0</v>
      </c>
      <c r="I115" s="16">
        <f>'5.18. Céltartalék'!I10</f>
        <v>173269634</v>
      </c>
      <c r="J115" s="16">
        <f>'5.18. Céltartalék'!J10</f>
        <v>0</v>
      </c>
      <c r="K115" s="16">
        <f>'5.18. Céltartalék'!K10</f>
        <v>0</v>
      </c>
      <c r="L115" s="31">
        <f>'5.18. Céltartalék'!L10</f>
        <v>0</v>
      </c>
      <c r="M115" s="25">
        <f t="shared" si="41"/>
        <v>212280899</v>
      </c>
      <c r="N115" s="15">
        <f>'5.18. Céltartalék'!N10</f>
        <v>0</v>
      </c>
      <c r="O115" s="16">
        <f>'5.18. Céltartalék'!O10</f>
        <v>0</v>
      </c>
      <c r="P115" s="16">
        <f>'5.18. Céltartalék'!P10</f>
        <v>0</v>
      </c>
      <c r="Q115" s="16">
        <f>'5.18. Céltartalék'!Q10</f>
        <v>0</v>
      </c>
      <c r="R115" s="16">
        <f>'5.18. Céltartalék'!R10</f>
        <v>212280899</v>
      </c>
      <c r="S115" s="16">
        <f>'5.18. Céltartalék'!S10</f>
        <v>0</v>
      </c>
      <c r="T115" s="16">
        <f>'5.18. Céltartalék'!T10</f>
        <v>0</v>
      </c>
      <c r="U115" s="31">
        <f>'5.18. Céltartalék'!U10</f>
        <v>0</v>
      </c>
      <c r="V115"/>
      <c r="W115"/>
      <c r="X115"/>
      <c r="Y115"/>
      <c r="Z115"/>
      <c r="AA115"/>
      <c r="AB115"/>
      <c r="AC115"/>
      <c r="AD115"/>
    </row>
    <row r="116" spans="1:30" s="34" customFormat="1" ht="18.75" thickBot="1">
      <c r="A116" s="244"/>
      <c r="B116" s="12" t="s">
        <v>177</v>
      </c>
      <c r="C116" s="19" t="s">
        <v>46</v>
      </c>
      <c r="D116" s="25">
        <f t="shared" si="54"/>
        <v>0</v>
      </c>
      <c r="E116" s="21">
        <f>'5.18. Céltartalék'!E22</f>
        <v>0</v>
      </c>
      <c r="F116" s="22">
        <f>'5.18. Céltartalék'!F22</f>
        <v>0</v>
      </c>
      <c r="G116" s="22">
        <f>'5.18. Céltartalék'!G22</f>
        <v>0</v>
      </c>
      <c r="H116" s="22">
        <f>'5.18. Céltartalék'!H22</f>
        <v>0</v>
      </c>
      <c r="I116" s="22">
        <f>'5.18. Céltartalék'!I22</f>
        <v>0</v>
      </c>
      <c r="J116" s="22">
        <f>'5.18. Céltartalék'!J22</f>
        <v>0</v>
      </c>
      <c r="K116" s="22">
        <f>'5.18. Céltartalék'!K22</f>
        <v>0</v>
      </c>
      <c r="L116" s="32">
        <f>'5.18. Céltartalék'!L22</f>
        <v>0</v>
      </c>
      <c r="M116" s="25">
        <f t="shared" si="41"/>
        <v>0</v>
      </c>
      <c r="N116" s="21">
        <f>'5.18. Céltartalék'!N22</f>
        <v>0</v>
      </c>
      <c r="O116" s="22">
        <f>'5.18. Céltartalék'!O22</f>
        <v>0</v>
      </c>
      <c r="P116" s="22">
        <f>'5.18. Céltartalék'!P22</f>
        <v>0</v>
      </c>
      <c r="Q116" s="22">
        <f>'5.18. Céltartalék'!Q22</f>
        <v>0</v>
      </c>
      <c r="R116" s="22">
        <f>'5.18. Céltartalék'!R22</f>
        <v>0</v>
      </c>
      <c r="S116" s="22">
        <f>'5.18. Céltartalék'!S22</f>
        <v>0</v>
      </c>
      <c r="T116" s="22">
        <f>'5.18. Céltartalék'!T22</f>
        <v>0</v>
      </c>
      <c r="U116" s="32">
        <f>'5.18. Céltartalék'!U22</f>
        <v>0</v>
      </c>
      <c r="V116"/>
      <c r="W116"/>
      <c r="X116"/>
      <c r="Y116"/>
      <c r="Z116"/>
      <c r="AA116"/>
      <c r="AB116"/>
      <c r="AC116"/>
      <c r="AD116"/>
    </row>
    <row r="117" spans="1:30" s="34" customFormat="1" ht="18.75" thickBot="1">
      <c r="A117" s="244"/>
      <c r="B117" s="12" t="s">
        <v>178</v>
      </c>
      <c r="C117" s="30" t="s">
        <v>48</v>
      </c>
      <c r="D117" s="25">
        <f t="shared" si="54"/>
        <v>0</v>
      </c>
      <c r="E117" s="26">
        <f>'5.18. Céltartalék'!E23</f>
        <v>0</v>
      </c>
      <c r="F117" s="27">
        <f>'5.18. Céltartalék'!F23</f>
        <v>0</v>
      </c>
      <c r="G117" s="27">
        <f>'5.18. Céltartalék'!G23</f>
        <v>0</v>
      </c>
      <c r="H117" s="27">
        <f>'5.18. Céltartalék'!H23</f>
        <v>0</v>
      </c>
      <c r="I117" s="27">
        <f>'5.18. Céltartalék'!I23</f>
        <v>0</v>
      </c>
      <c r="J117" s="27">
        <f>'5.18. Céltartalék'!J23</f>
        <v>0</v>
      </c>
      <c r="K117" s="27">
        <f>'5.18. Céltartalék'!K23</f>
        <v>0</v>
      </c>
      <c r="L117" s="33">
        <f>'5.18. Céltartalék'!L23</f>
        <v>0</v>
      </c>
      <c r="M117" s="25">
        <f t="shared" si="41"/>
        <v>0</v>
      </c>
      <c r="N117" s="26">
        <f>'5.18. Céltartalék'!N23</f>
        <v>0</v>
      </c>
      <c r="O117" s="27">
        <f>'5.18. Céltartalék'!O23</f>
        <v>0</v>
      </c>
      <c r="P117" s="27">
        <f>'5.18. Céltartalék'!P23</f>
        <v>0</v>
      </c>
      <c r="Q117" s="27">
        <f>'5.18. Céltartalék'!Q23</f>
        <v>0</v>
      </c>
      <c r="R117" s="27">
        <f>'5.18. Céltartalék'!R23</f>
        <v>0</v>
      </c>
      <c r="S117" s="27">
        <f>'5.18. Céltartalék'!S23</f>
        <v>0</v>
      </c>
      <c r="T117" s="27">
        <f>'5.18. Céltartalék'!T23</f>
        <v>0</v>
      </c>
      <c r="U117" s="33">
        <f>'5.18. Céltartalék'!U23</f>
        <v>0</v>
      </c>
      <c r="V117"/>
      <c r="W117"/>
      <c r="X117"/>
      <c r="Y117"/>
      <c r="Z117"/>
      <c r="AA117"/>
      <c r="AB117"/>
      <c r="AC117"/>
      <c r="AD117"/>
    </row>
    <row r="118" spans="1:21" ht="18" customHeight="1">
      <c r="A118" s="245" t="s">
        <v>179</v>
      </c>
      <c r="B118" s="245"/>
      <c r="C118" s="245"/>
      <c r="D118" s="11">
        <f t="shared" si="54"/>
        <v>36735444933</v>
      </c>
      <c r="E118" s="11">
        <f aca="true" t="shared" si="61" ref="E118:L118">SUM(E119:E121)</f>
        <v>274540212</v>
      </c>
      <c r="F118" s="11">
        <f t="shared" si="61"/>
        <v>64127230</v>
      </c>
      <c r="G118" s="11">
        <f t="shared" si="61"/>
        <v>4426506343</v>
      </c>
      <c r="H118" s="11">
        <f t="shared" si="61"/>
        <v>445701136</v>
      </c>
      <c r="I118" s="11">
        <f t="shared" si="61"/>
        <v>3914374342</v>
      </c>
      <c r="J118" s="11">
        <f t="shared" si="61"/>
        <v>19555522968</v>
      </c>
      <c r="K118" s="11">
        <f t="shared" si="61"/>
        <v>7695925065</v>
      </c>
      <c r="L118" s="11">
        <f t="shared" si="61"/>
        <v>358747637</v>
      </c>
      <c r="M118" s="11">
        <f t="shared" si="41"/>
        <v>44642099162</v>
      </c>
      <c r="N118" s="11">
        <f aca="true" t="shared" si="62" ref="N118:U118">SUM(N119:N121)</f>
        <v>316195575</v>
      </c>
      <c r="O118" s="11">
        <f t="shared" si="62"/>
        <v>81933566</v>
      </c>
      <c r="P118" s="11">
        <f t="shared" si="62"/>
        <v>7529576137</v>
      </c>
      <c r="Q118" s="11">
        <f t="shared" si="62"/>
        <v>428406649</v>
      </c>
      <c r="R118" s="11">
        <f t="shared" si="62"/>
        <v>4486996978</v>
      </c>
      <c r="S118" s="11">
        <f t="shared" si="62"/>
        <v>21452663887</v>
      </c>
      <c r="T118" s="11">
        <f t="shared" si="62"/>
        <v>4753897136</v>
      </c>
      <c r="U118" s="11">
        <f t="shared" si="62"/>
        <v>5592429234</v>
      </c>
    </row>
    <row r="119" spans="1:21" ht="18" customHeight="1">
      <c r="A119" s="242" t="s">
        <v>180</v>
      </c>
      <c r="B119" s="242"/>
      <c r="C119" s="242"/>
      <c r="D119" s="25">
        <f t="shared" si="54"/>
        <v>9787597777</v>
      </c>
      <c r="E119" s="35">
        <f>E11+E15+E19+E27+E31+E35+E39+E43+E47+E51+E55+E59+E63+E67+E71+E75+E79+E83+E87+E91+E95+E99+E103+E107+E111+E115+E23</f>
        <v>237240212</v>
      </c>
      <c r="F119" s="35">
        <f aca="true" t="shared" si="63" ref="E119:L121">F11+F15+F19+F27+F31+F35+F39+F43+F47+F51+F55+F59+F63+F67+F71+F75+F79+F83+F87+F91+F95+F99+F103+F107+F111+F115+F23</f>
        <v>53227230</v>
      </c>
      <c r="G119" s="35">
        <f t="shared" si="63"/>
        <v>3754343343</v>
      </c>
      <c r="H119" s="35">
        <f t="shared" si="63"/>
        <v>205501136</v>
      </c>
      <c r="I119" s="35">
        <f t="shared" si="63"/>
        <v>3292481310</v>
      </c>
      <c r="J119" s="35">
        <f t="shared" si="63"/>
        <v>1823308318</v>
      </c>
      <c r="K119" s="35">
        <f t="shared" si="63"/>
        <v>249748591</v>
      </c>
      <c r="L119" s="35">
        <f t="shared" si="63"/>
        <v>171747637</v>
      </c>
      <c r="M119" s="25">
        <f t="shared" si="41"/>
        <v>13500571310</v>
      </c>
      <c r="N119" s="35">
        <f>N11+N15+N19+N27+N31+N35+N39+N43+N47+N51+N55+N59+N63+N67+N71+N75+N79+N83+N87+N91+N95+N99+N103+N107+N111+N115+N23</f>
        <v>255109406</v>
      </c>
      <c r="O119" s="35">
        <f aca="true" t="shared" si="64" ref="O119:U119">O11+O15+O19+O27+O31+O35+O39+O43+O47+O51+O55+O59+O63+O67+O71+O75+O79+O83+O87+O91+O95+O99+O103+O107+O111+O115+O23</f>
        <v>57959227</v>
      </c>
      <c r="P119" s="35">
        <f t="shared" si="64"/>
        <v>5849629048</v>
      </c>
      <c r="Q119" s="35">
        <f t="shared" si="64"/>
        <v>198406649</v>
      </c>
      <c r="R119" s="35">
        <f t="shared" si="64"/>
        <v>3711970775</v>
      </c>
      <c r="S119" s="35">
        <f t="shared" si="64"/>
        <v>2638060697</v>
      </c>
      <c r="T119" s="35">
        <f t="shared" si="64"/>
        <v>221097099</v>
      </c>
      <c r="U119" s="35">
        <f t="shared" si="64"/>
        <v>568338409</v>
      </c>
    </row>
    <row r="120" spans="1:21" ht="18" customHeight="1">
      <c r="A120" s="242" t="s">
        <v>181</v>
      </c>
      <c r="B120" s="242"/>
      <c r="C120" s="242"/>
      <c r="D120" s="25">
        <f t="shared" si="54"/>
        <v>26942847156</v>
      </c>
      <c r="E120" s="35">
        <f t="shared" si="63"/>
        <v>37300000</v>
      </c>
      <c r="F120" s="35">
        <f t="shared" si="63"/>
        <v>10900000</v>
      </c>
      <c r="G120" s="35">
        <f t="shared" si="63"/>
        <v>667163000</v>
      </c>
      <c r="H120" s="35">
        <f t="shared" si="63"/>
        <v>240200000</v>
      </c>
      <c r="I120" s="35">
        <f t="shared" si="63"/>
        <v>621893032</v>
      </c>
      <c r="J120" s="35">
        <f t="shared" si="63"/>
        <v>17732214650</v>
      </c>
      <c r="K120" s="35">
        <f t="shared" si="63"/>
        <v>7446176474</v>
      </c>
      <c r="L120" s="35">
        <f t="shared" si="63"/>
        <v>187000000</v>
      </c>
      <c r="M120" s="25">
        <f t="shared" si="41"/>
        <v>31136527852</v>
      </c>
      <c r="N120" s="35">
        <f aca="true" t="shared" si="65" ref="N120:U120">N12+N16+N20+N28+N32+N36+N40+N44+N48+N52+N56+N60+N64+N68+N72+N76+N80+N84+N88+N92+N96+N100+N104+N108+N112+N116+N24</f>
        <v>61066169</v>
      </c>
      <c r="O120" s="35">
        <f t="shared" si="65"/>
        <v>23964339</v>
      </c>
      <c r="P120" s="35">
        <f t="shared" si="65"/>
        <v>1674977089</v>
      </c>
      <c r="Q120" s="35">
        <f t="shared" si="65"/>
        <v>230000000</v>
      </c>
      <c r="R120" s="35">
        <f t="shared" si="65"/>
        <v>775026203</v>
      </c>
      <c r="S120" s="35">
        <f t="shared" si="65"/>
        <v>18814603190</v>
      </c>
      <c r="T120" s="35">
        <f t="shared" si="65"/>
        <v>4532800037</v>
      </c>
      <c r="U120" s="35">
        <f t="shared" si="65"/>
        <v>5024090825</v>
      </c>
    </row>
    <row r="121" spans="1:21" ht="18" customHeight="1">
      <c r="A121" s="242" t="s">
        <v>182</v>
      </c>
      <c r="B121" s="242"/>
      <c r="C121" s="242"/>
      <c r="D121" s="25">
        <f t="shared" si="54"/>
        <v>5000000</v>
      </c>
      <c r="E121" s="35">
        <f t="shared" si="63"/>
        <v>0</v>
      </c>
      <c r="F121" s="35">
        <f t="shared" si="63"/>
        <v>0</v>
      </c>
      <c r="G121" s="35">
        <f t="shared" si="63"/>
        <v>5000000</v>
      </c>
      <c r="H121" s="35">
        <f t="shared" si="63"/>
        <v>0</v>
      </c>
      <c r="I121" s="35">
        <f t="shared" si="63"/>
        <v>0</v>
      </c>
      <c r="J121" s="35">
        <f t="shared" si="63"/>
        <v>0</v>
      </c>
      <c r="K121" s="35">
        <f t="shared" si="63"/>
        <v>0</v>
      </c>
      <c r="L121" s="35">
        <f t="shared" si="63"/>
        <v>0</v>
      </c>
      <c r="M121" s="25">
        <f t="shared" si="41"/>
        <v>5000000</v>
      </c>
      <c r="N121" s="35">
        <f aca="true" t="shared" si="66" ref="N121:U121">N13+N17+N21+N29+N33+N37+N41+N45+N49+N53+N57+N61+N65+N69+N73+N77+N81+N85+N89+N93+N97+N101+N105+N109+N113+N117+N25</f>
        <v>20000</v>
      </c>
      <c r="O121" s="35">
        <f t="shared" si="66"/>
        <v>10000</v>
      </c>
      <c r="P121" s="35">
        <f t="shared" si="66"/>
        <v>4970000</v>
      </c>
      <c r="Q121" s="35">
        <f t="shared" si="66"/>
        <v>0</v>
      </c>
      <c r="R121" s="35">
        <f t="shared" si="66"/>
        <v>0</v>
      </c>
      <c r="S121" s="35">
        <f t="shared" si="66"/>
        <v>0</v>
      </c>
      <c r="T121" s="35">
        <f t="shared" si="66"/>
        <v>0</v>
      </c>
      <c r="U121" s="35">
        <f t="shared" si="66"/>
        <v>0</v>
      </c>
    </row>
    <row r="122" ht="21" customHeight="1">
      <c r="D122" s="36">
        <f>SUM(D10:D117)/2</f>
        <v>36735444933</v>
      </c>
    </row>
    <row r="124" spans="3:30" s="226" customFormat="1" ht="30.75" customHeight="1">
      <c r="C124" s="226" t="s">
        <v>1144</v>
      </c>
      <c r="D124" s="226">
        <f>SUM(E124:L124)</f>
        <v>36735444933</v>
      </c>
      <c r="E124" s="226">
        <v>274540212</v>
      </c>
      <c r="F124" s="226">
        <v>64127230</v>
      </c>
      <c r="G124" s="226">
        <v>4426506343</v>
      </c>
      <c r="H124" s="226">
        <v>445701136</v>
      </c>
      <c r="I124" s="226">
        <v>3914374342</v>
      </c>
      <c r="J124" s="226">
        <v>19555522968</v>
      </c>
      <c r="K124" s="226">
        <v>7695925065</v>
      </c>
      <c r="L124" s="226">
        <v>358747637</v>
      </c>
      <c r="M124" s="226">
        <f>SUM(N124:U124)</f>
        <v>44642099162</v>
      </c>
      <c r="N124" s="226">
        <v>316195575</v>
      </c>
      <c r="O124" s="226">
        <v>81933566</v>
      </c>
      <c r="P124" s="226">
        <v>7529576137</v>
      </c>
      <c r="Q124" s="226">
        <v>428406649</v>
      </c>
      <c r="R124" s="226">
        <v>4486996978</v>
      </c>
      <c r="S124" s="226">
        <v>21452663887</v>
      </c>
      <c r="T124" s="226">
        <v>4753897136</v>
      </c>
      <c r="U124" s="226">
        <v>5592429234</v>
      </c>
      <c r="V124"/>
      <c r="W124"/>
      <c r="X124"/>
      <c r="Y124"/>
      <c r="Z124"/>
      <c r="AA124"/>
      <c r="AB124"/>
      <c r="AC124"/>
      <c r="AD124"/>
    </row>
    <row r="125" spans="3:30" s="226" customFormat="1" ht="23.25" customHeight="1">
      <c r="C125" s="226" t="s">
        <v>1145</v>
      </c>
      <c r="D125" s="226">
        <f>SUM(E125:L125)</f>
        <v>0</v>
      </c>
      <c r="E125" s="226">
        <f>E124-E118</f>
        <v>0</v>
      </c>
      <c r="F125" s="226">
        <f aca="true" t="shared" si="67" ref="F125:L125">F124-F118</f>
        <v>0</v>
      </c>
      <c r="G125" s="226">
        <f t="shared" si="67"/>
        <v>0</v>
      </c>
      <c r="H125" s="226">
        <f t="shared" si="67"/>
        <v>0</v>
      </c>
      <c r="I125" s="226">
        <f t="shared" si="67"/>
        <v>0</v>
      </c>
      <c r="J125" s="226">
        <f t="shared" si="67"/>
        <v>0</v>
      </c>
      <c r="K125" s="226">
        <f t="shared" si="67"/>
        <v>0</v>
      </c>
      <c r="L125" s="226">
        <f t="shared" si="67"/>
        <v>0</v>
      </c>
      <c r="M125" s="226">
        <f>SUM(N125:U125)</f>
        <v>0</v>
      </c>
      <c r="N125" s="226">
        <f aca="true" t="shared" si="68" ref="N125:U125">N124-N118</f>
        <v>0</v>
      </c>
      <c r="O125" s="226">
        <f t="shared" si="68"/>
        <v>0</v>
      </c>
      <c r="P125" s="226">
        <f t="shared" si="68"/>
        <v>0</v>
      </c>
      <c r="Q125" s="227">
        <f t="shared" si="68"/>
        <v>0</v>
      </c>
      <c r="R125" s="226">
        <f t="shared" si="68"/>
        <v>0</v>
      </c>
      <c r="S125" s="226">
        <f t="shared" si="68"/>
        <v>0</v>
      </c>
      <c r="T125" s="226">
        <f t="shared" si="68"/>
        <v>0</v>
      </c>
      <c r="U125" s="226">
        <f t="shared" si="68"/>
        <v>0</v>
      </c>
      <c r="V125"/>
      <c r="W125"/>
      <c r="X125"/>
      <c r="Y125"/>
      <c r="Z125"/>
      <c r="AA125"/>
      <c r="AB125"/>
      <c r="AC125"/>
      <c r="AD125"/>
    </row>
  </sheetData>
  <sheetProtection selectLockedCells="1" selectUnlockedCells="1"/>
  <mergeCells count="72">
    <mergeCell ref="A1:U1"/>
    <mergeCell ref="A2:U2"/>
    <mergeCell ref="A3:U3"/>
    <mergeCell ref="A7:A9"/>
    <mergeCell ref="B7:B9"/>
    <mergeCell ref="C7:C9"/>
    <mergeCell ref="D7:D9"/>
    <mergeCell ref="E7:L7"/>
    <mergeCell ref="M7:M9"/>
    <mergeCell ref="N7:U7"/>
    <mergeCell ref="E8:I8"/>
    <mergeCell ref="J8:L8"/>
    <mergeCell ref="N8:R8"/>
    <mergeCell ref="S8:U8"/>
    <mergeCell ref="B10:C10"/>
    <mergeCell ref="A11:A13"/>
    <mergeCell ref="B14:C14"/>
    <mergeCell ref="A15:A17"/>
    <mergeCell ref="B18:C18"/>
    <mergeCell ref="A19:A21"/>
    <mergeCell ref="B22:C22"/>
    <mergeCell ref="A23:A25"/>
    <mergeCell ref="B26:C26"/>
    <mergeCell ref="A27:A29"/>
    <mergeCell ref="B30:C30"/>
    <mergeCell ref="A31:A33"/>
    <mergeCell ref="B34:C34"/>
    <mergeCell ref="A35:A37"/>
    <mergeCell ref="B38:C38"/>
    <mergeCell ref="A39:A41"/>
    <mergeCell ref="B42:C42"/>
    <mergeCell ref="A43:A45"/>
    <mergeCell ref="B46:C46"/>
    <mergeCell ref="A47:A49"/>
    <mergeCell ref="B50:C50"/>
    <mergeCell ref="A51:A53"/>
    <mergeCell ref="B54:C54"/>
    <mergeCell ref="A55:A57"/>
    <mergeCell ref="B58:C58"/>
    <mergeCell ref="A59:A61"/>
    <mergeCell ref="B62:C62"/>
    <mergeCell ref="A63:A65"/>
    <mergeCell ref="B66:C66"/>
    <mergeCell ref="A67:A69"/>
    <mergeCell ref="B70:C70"/>
    <mergeCell ref="A71:A73"/>
    <mergeCell ref="B74:C74"/>
    <mergeCell ref="A75:A77"/>
    <mergeCell ref="B78:C78"/>
    <mergeCell ref="A79:A81"/>
    <mergeCell ref="B82:C82"/>
    <mergeCell ref="A83:A85"/>
    <mergeCell ref="B86:C86"/>
    <mergeCell ref="A87:A89"/>
    <mergeCell ref="B90:C90"/>
    <mergeCell ref="A91:A93"/>
    <mergeCell ref="B94:C94"/>
    <mergeCell ref="A95:A97"/>
    <mergeCell ref="B98:C98"/>
    <mergeCell ref="A99:A101"/>
    <mergeCell ref="B102:C102"/>
    <mergeCell ref="A103:A105"/>
    <mergeCell ref="B106:C106"/>
    <mergeCell ref="A107:A109"/>
    <mergeCell ref="A120:C120"/>
    <mergeCell ref="A121:C121"/>
    <mergeCell ref="B110:C110"/>
    <mergeCell ref="A111:A113"/>
    <mergeCell ref="B114:C114"/>
    <mergeCell ref="A115:A117"/>
    <mergeCell ref="A118:C118"/>
    <mergeCell ref="A119:C119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30" r:id="rId1"/>
  <rowBreaks count="1" manualBreakCount="1">
    <brk id="1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6"/>
  <sheetViews>
    <sheetView view="pageBreakPreview" zoomScale="71" zoomScaleNormal="71" zoomScaleSheetLayoutView="71" zoomScalePageLayoutView="0" workbookViewId="0" topLeftCell="A1">
      <selection activeCell="A1" sqref="A1:X1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6" width="22.8515625" style="0" customWidth="1"/>
    <col min="7" max="7" width="22.57421875" style="0" customWidth="1"/>
    <col min="8" max="8" width="14.57421875" style="0" customWidth="1"/>
    <col min="9" max="10" width="17.00390625" style="0" customWidth="1"/>
    <col min="11" max="12" width="14.57421875" style="0" customWidth="1"/>
    <col min="13" max="13" width="18.8515625" style="0" customWidth="1"/>
    <col min="14" max="15" width="14.57421875" style="0" customWidth="1"/>
    <col min="16" max="16" width="17.57421875" style="0" customWidth="1"/>
    <col min="17" max="18" width="15.28125" style="0" customWidth="1"/>
    <col min="19" max="19" width="16.28125" style="0" customWidth="1"/>
    <col min="20" max="21" width="15.28125" style="0" customWidth="1"/>
    <col min="22" max="22" width="18.140625" style="0" customWidth="1"/>
    <col min="23" max="23" width="12.7109375" style="0" customWidth="1"/>
    <col min="24" max="24" width="12.8515625" style="0" customWidth="1"/>
    <col min="25" max="25" width="15.421875" style="0" customWidth="1"/>
    <col min="28" max="28" width="15.421875" style="0" bestFit="1" customWidth="1"/>
    <col min="30" max="30" width="13.8515625" style="0" bestFit="1" customWidth="1"/>
    <col min="31" max="31" width="17.00390625" style="0" bestFit="1" customWidth="1"/>
    <col min="33" max="33" width="13.8515625" style="0" bestFit="1" customWidth="1"/>
  </cols>
  <sheetData>
    <row r="1" spans="1:24" ht="18">
      <c r="A1" s="248" t="s">
        <v>1290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 ht="18">
      <c r="A2" s="249" t="s">
        <v>676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</row>
    <row r="3" spans="1:24" ht="18" customHeight="1">
      <c r="A3" s="293" t="s">
        <v>677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4" spans="1:24" ht="18">
      <c r="A4" s="294" t="s">
        <v>678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</row>
    <row r="5" spans="1:2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U5" s="3"/>
      <c r="X5" s="3" t="s">
        <v>2</v>
      </c>
    </row>
    <row r="6" spans="1:24" ht="12.75">
      <c r="A6" s="4" t="s">
        <v>3</v>
      </c>
      <c r="B6" s="4" t="s">
        <v>4</v>
      </c>
      <c r="C6" s="4"/>
      <c r="D6" s="4" t="s">
        <v>5</v>
      </c>
      <c r="E6" s="4"/>
      <c r="F6" s="4"/>
      <c r="G6" s="185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</row>
    <row r="7" spans="1:24" ht="15.75" customHeight="1">
      <c r="A7" s="251" t="s">
        <v>25</v>
      </c>
      <c r="B7" s="251" t="s">
        <v>191</v>
      </c>
      <c r="C7" s="251" t="s">
        <v>412</v>
      </c>
      <c r="D7" s="252" t="s">
        <v>26</v>
      </c>
      <c r="E7" s="279" t="s">
        <v>413</v>
      </c>
      <c r="F7" s="279"/>
      <c r="G7" s="253" t="s">
        <v>27</v>
      </c>
      <c r="H7" s="279" t="s">
        <v>28</v>
      </c>
      <c r="I7" s="279"/>
      <c r="J7" s="279"/>
      <c r="K7" s="279"/>
      <c r="L7" s="279"/>
      <c r="M7" s="279"/>
      <c r="N7" s="279"/>
      <c r="O7" s="279"/>
      <c r="P7" s="253" t="s">
        <v>29</v>
      </c>
      <c r="Q7" s="279" t="s">
        <v>30</v>
      </c>
      <c r="R7" s="279"/>
      <c r="S7" s="279"/>
      <c r="T7" s="279"/>
      <c r="U7" s="279"/>
      <c r="V7" s="279"/>
      <c r="W7" s="279"/>
      <c r="X7" s="279"/>
    </row>
    <row r="8" spans="1:24" ht="17.25" customHeight="1">
      <c r="A8" s="251"/>
      <c r="B8" s="251"/>
      <c r="C8" s="251"/>
      <c r="D8" s="252"/>
      <c r="E8" s="279"/>
      <c r="F8" s="279"/>
      <c r="G8" s="253"/>
      <c r="H8" s="295" t="s">
        <v>31</v>
      </c>
      <c r="I8" s="295"/>
      <c r="J8" s="295"/>
      <c r="K8" s="295"/>
      <c r="L8" s="295"/>
      <c r="M8" s="295" t="s">
        <v>32</v>
      </c>
      <c r="N8" s="295"/>
      <c r="O8" s="295"/>
      <c r="P8" s="253"/>
      <c r="Q8" s="295" t="s">
        <v>31</v>
      </c>
      <c r="R8" s="295"/>
      <c r="S8" s="295"/>
      <c r="T8" s="295"/>
      <c r="U8" s="295"/>
      <c r="V8" s="295" t="s">
        <v>32</v>
      </c>
      <c r="W8" s="295"/>
      <c r="X8" s="295"/>
    </row>
    <row r="9" spans="1:24" ht="82.5" customHeight="1">
      <c r="A9" s="251"/>
      <c r="B9" s="251"/>
      <c r="C9" s="251"/>
      <c r="D9" s="252"/>
      <c r="E9" s="7" t="s">
        <v>414</v>
      </c>
      <c r="F9" s="7" t="s">
        <v>415</v>
      </c>
      <c r="G9" s="253"/>
      <c r="H9" s="111" t="s">
        <v>33</v>
      </c>
      <c r="I9" s="111" t="s">
        <v>34</v>
      </c>
      <c r="J9" s="111" t="s">
        <v>35</v>
      </c>
      <c r="K9" s="111" t="s">
        <v>36</v>
      </c>
      <c r="L9" s="111" t="s">
        <v>37</v>
      </c>
      <c r="M9" s="111" t="s">
        <v>38</v>
      </c>
      <c r="N9" s="111" t="s">
        <v>39</v>
      </c>
      <c r="O9" s="111" t="s">
        <v>40</v>
      </c>
      <c r="P9" s="253"/>
      <c r="Q9" s="111" t="s">
        <v>33</v>
      </c>
      <c r="R9" s="111" t="s">
        <v>34</v>
      </c>
      <c r="S9" s="111" t="s">
        <v>35</v>
      </c>
      <c r="T9" s="111" t="s">
        <v>36</v>
      </c>
      <c r="U9" s="111" t="s">
        <v>37</v>
      </c>
      <c r="V9" s="111" t="s">
        <v>38</v>
      </c>
      <c r="W9" s="111" t="s">
        <v>39</v>
      </c>
      <c r="X9" s="111" t="s">
        <v>40</v>
      </c>
    </row>
    <row r="10" spans="1:24" ht="18" customHeight="1">
      <c r="A10" s="12" t="s">
        <v>81</v>
      </c>
      <c r="B10" s="12"/>
      <c r="C10" s="12"/>
      <c r="D10" s="112" t="s">
        <v>44</v>
      </c>
      <c r="E10" s="112"/>
      <c r="F10" s="112"/>
      <c r="G10" s="186">
        <f aca="true" t="shared" si="0" ref="G10:G44">SUM(H10:O10)</f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25">
        <v>0</v>
      </c>
      <c r="P10" s="186">
        <f aca="true" t="shared" si="1" ref="P10:P44">SUM(Q10:X10)</f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25">
        <v>0</v>
      </c>
    </row>
    <row r="11" spans="1:24" ht="18">
      <c r="A11" s="12" t="s">
        <v>82</v>
      </c>
      <c r="B11" s="12"/>
      <c r="C11" s="12"/>
      <c r="D11" s="112" t="s">
        <v>46</v>
      </c>
      <c r="E11" s="182">
        <f>SUM(E12:E36,E40:E42)</f>
        <v>2149067000</v>
      </c>
      <c r="F11" s="182">
        <f>SUM(F12:F36,F40:F42)</f>
        <v>551488000</v>
      </c>
      <c r="G11" s="186">
        <f t="shared" si="0"/>
        <v>2700555000</v>
      </c>
      <c r="H11" s="182">
        <f>SUM(H12:H36,H40:H42)</f>
        <v>0</v>
      </c>
      <c r="I11" s="182">
        <f aca="true" t="shared" si="2" ref="I11:O11">SUM(I12:I36,I40:I42)</f>
        <v>0</v>
      </c>
      <c r="J11" s="182">
        <f t="shared" si="2"/>
        <v>73000000</v>
      </c>
      <c r="K11" s="182">
        <f t="shared" si="2"/>
        <v>0</v>
      </c>
      <c r="L11" s="182">
        <f t="shared" si="2"/>
        <v>0</v>
      </c>
      <c r="M11" s="182">
        <f t="shared" si="2"/>
        <v>2627555000</v>
      </c>
      <c r="N11" s="182">
        <f t="shared" si="2"/>
        <v>0</v>
      </c>
      <c r="O11" s="182">
        <f t="shared" si="2"/>
        <v>0</v>
      </c>
      <c r="P11" s="186">
        <f t="shared" si="1"/>
        <v>3359083980</v>
      </c>
      <c r="Q11" s="182">
        <f aca="true" t="shared" si="3" ref="Q11:X11">SUM(Q12:Q36,Q40:Q42)</f>
        <v>0</v>
      </c>
      <c r="R11" s="182">
        <f t="shared" si="3"/>
        <v>0</v>
      </c>
      <c r="S11" s="182">
        <f t="shared" si="3"/>
        <v>149066038</v>
      </c>
      <c r="T11" s="182">
        <f t="shared" si="3"/>
        <v>0</v>
      </c>
      <c r="U11" s="182">
        <f t="shared" si="3"/>
        <v>2880000</v>
      </c>
      <c r="V11" s="182">
        <f t="shared" si="3"/>
        <v>3200037942</v>
      </c>
      <c r="W11" s="182">
        <f t="shared" si="3"/>
        <v>0</v>
      </c>
      <c r="X11" s="182">
        <f t="shared" si="3"/>
        <v>7100000</v>
      </c>
    </row>
    <row r="12" spans="1:24" s="178" customFormat="1" ht="18">
      <c r="A12" s="12"/>
      <c r="B12" s="12" t="s">
        <v>679</v>
      </c>
      <c r="C12" s="12"/>
      <c r="D12" s="187" t="s">
        <v>680</v>
      </c>
      <c r="E12" s="125">
        <v>0</v>
      </c>
      <c r="F12" s="125">
        <f aca="true" t="shared" si="4" ref="F12:F19">G12</f>
        <v>4000000</v>
      </c>
      <c r="G12" s="124">
        <f t="shared" si="0"/>
        <v>4000000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4000000</v>
      </c>
      <c r="N12" s="188">
        <v>0</v>
      </c>
      <c r="O12" s="188">
        <v>0</v>
      </c>
      <c r="P12" s="124">
        <f t="shared" si="1"/>
        <v>8000000</v>
      </c>
      <c r="Q12" s="188">
        <v>0</v>
      </c>
      <c r="R12" s="188">
        <v>0</v>
      </c>
      <c r="S12" s="188">
        <v>2400300</v>
      </c>
      <c r="T12" s="188">
        <v>0</v>
      </c>
      <c r="U12" s="188">
        <v>0</v>
      </c>
      <c r="V12" s="188">
        <v>5599700</v>
      </c>
      <c r="W12" s="188">
        <v>0</v>
      </c>
      <c r="X12" s="188">
        <v>0</v>
      </c>
    </row>
    <row r="13" spans="1:24" s="178" customFormat="1" ht="18">
      <c r="A13" s="12"/>
      <c r="B13" s="12" t="s">
        <v>681</v>
      </c>
      <c r="C13" s="12"/>
      <c r="D13" s="187" t="s">
        <v>682</v>
      </c>
      <c r="E13" s="125">
        <v>0</v>
      </c>
      <c r="F13" s="125">
        <f t="shared" si="4"/>
        <v>2500000</v>
      </c>
      <c r="G13" s="124">
        <f t="shared" si="0"/>
        <v>2500000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2500000</v>
      </c>
      <c r="N13" s="125">
        <v>0</v>
      </c>
      <c r="O13" s="125">
        <v>0</v>
      </c>
      <c r="P13" s="124">
        <f t="shared" si="1"/>
        <v>2500000</v>
      </c>
      <c r="Q13" s="125">
        <v>0</v>
      </c>
      <c r="R13" s="125">
        <v>0</v>
      </c>
      <c r="S13" s="188">
        <v>528066</v>
      </c>
      <c r="T13" s="125">
        <v>0</v>
      </c>
      <c r="U13" s="125">
        <v>0</v>
      </c>
      <c r="V13" s="188">
        <v>1971934</v>
      </c>
      <c r="W13" s="125">
        <v>0</v>
      </c>
      <c r="X13" s="125">
        <v>0</v>
      </c>
    </row>
    <row r="14" spans="1:24" s="178" customFormat="1" ht="18">
      <c r="A14" s="12"/>
      <c r="B14" s="12" t="s">
        <v>683</v>
      </c>
      <c r="C14" s="12"/>
      <c r="D14" s="123" t="s">
        <v>684</v>
      </c>
      <c r="E14" s="125">
        <v>0</v>
      </c>
      <c r="F14" s="125">
        <f t="shared" si="4"/>
        <v>10000000</v>
      </c>
      <c r="G14" s="124">
        <f t="shared" si="0"/>
        <v>10000000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10000000</v>
      </c>
      <c r="N14" s="125">
        <v>0</v>
      </c>
      <c r="O14" s="125">
        <v>0</v>
      </c>
      <c r="P14" s="124">
        <f t="shared" si="1"/>
        <v>9976550</v>
      </c>
      <c r="Q14" s="125">
        <v>0</v>
      </c>
      <c r="R14" s="125">
        <v>0</v>
      </c>
      <c r="S14" s="188">
        <v>9976550</v>
      </c>
      <c r="T14" s="125">
        <v>0</v>
      </c>
      <c r="U14" s="125">
        <v>0</v>
      </c>
      <c r="V14" s="188">
        <v>0</v>
      </c>
      <c r="W14" s="125">
        <v>0</v>
      </c>
      <c r="X14" s="125">
        <v>0</v>
      </c>
    </row>
    <row r="15" spans="1:24" s="178" customFormat="1" ht="18">
      <c r="A15" s="12"/>
      <c r="B15" s="12" t="s">
        <v>685</v>
      </c>
      <c r="C15" s="12"/>
      <c r="D15" s="123" t="s">
        <v>686</v>
      </c>
      <c r="E15" s="125">
        <v>0</v>
      </c>
      <c r="F15" s="125">
        <f t="shared" si="4"/>
        <v>5000000</v>
      </c>
      <c r="G15" s="124">
        <f t="shared" si="0"/>
        <v>5000000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5000000</v>
      </c>
      <c r="N15" s="125">
        <v>0</v>
      </c>
      <c r="O15" s="125">
        <v>0</v>
      </c>
      <c r="P15" s="124">
        <f t="shared" si="1"/>
        <v>0</v>
      </c>
      <c r="Q15" s="125">
        <v>0</v>
      </c>
      <c r="R15" s="125">
        <v>0</v>
      </c>
      <c r="S15" s="188">
        <v>0</v>
      </c>
      <c r="T15" s="125">
        <v>0</v>
      </c>
      <c r="U15" s="125">
        <v>0</v>
      </c>
      <c r="V15" s="188">
        <v>0</v>
      </c>
      <c r="W15" s="125">
        <v>0</v>
      </c>
      <c r="X15" s="125">
        <v>0</v>
      </c>
    </row>
    <row r="16" spans="1:24" s="178" customFormat="1" ht="18">
      <c r="A16" s="12"/>
      <c r="B16" s="12" t="s">
        <v>687</v>
      </c>
      <c r="C16" s="12"/>
      <c r="D16" s="123" t="s">
        <v>688</v>
      </c>
      <c r="E16" s="125">
        <v>0</v>
      </c>
      <c r="F16" s="125">
        <f t="shared" si="4"/>
        <v>25000000</v>
      </c>
      <c r="G16" s="124">
        <f t="shared" si="0"/>
        <v>25000000</v>
      </c>
      <c r="H16" s="125">
        <v>0</v>
      </c>
      <c r="I16" s="125">
        <v>0</v>
      </c>
      <c r="J16" s="125">
        <v>25000000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4">
        <f t="shared" si="1"/>
        <v>25000000</v>
      </c>
      <c r="Q16" s="125">
        <v>0</v>
      </c>
      <c r="R16" s="125">
        <v>0</v>
      </c>
      <c r="S16" s="188">
        <v>25000000</v>
      </c>
      <c r="T16" s="125">
        <v>0</v>
      </c>
      <c r="U16" s="125">
        <v>0</v>
      </c>
      <c r="V16" s="188">
        <v>0</v>
      </c>
      <c r="W16" s="125">
        <v>0</v>
      </c>
      <c r="X16" s="125">
        <v>0</v>
      </c>
    </row>
    <row r="17" spans="1:24" s="178" customFormat="1" ht="18">
      <c r="A17" s="12"/>
      <c r="B17" s="12" t="s">
        <v>689</v>
      </c>
      <c r="C17" s="12"/>
      <c r="D17" s="19" t="s">
        <v>690</v>
      </c>
      <c r="E17" s="125">
        <v>0</v>
      </c>
      <c r="F17" s="125">
        <f t="shared" si="4"/>
        <v>3000000</v>
      </c>
      <c r="G17" s="124">
        <f t="shared" si="0"/>
        <v>3000000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3000000</v>
      </c>
      <c r="N17" s="125">
        <v>0</v>
      </c>
      <c r="O17" s="125">
        <v>0</v>
      </c>
      <c r="P17" s="124">
        <f t="shared" si="1"/>
        <v>3000000</v>
      </c>
      <c r="Q17" s="125">
        <v>0</v>
      </c>
      <c r="R17" s="125">
        <v>0</v>
      </c>
      <c r="S17" s="188">
        <v>0</v>
      </c>
      <c r="T17" s="125">
        <v>0</v>
      </c>
      <c r="U17" s="125">
        <v>0</v>
      </c>
      <c r="V17" s="188">
        <v>3000000</v>
      </c>
      <c r="W17" s="125">
        <v>0</v>
      </c>
      <c r="X17" s="125">
        <v>0</v>
      </c>
    </row>
    <row r="18" spans="1:24" s="178" customFormat="1" ht="18">
      <c r="A18" s="12"/>
      <c r="B18" s="12" t="s">
        <v>691</v>
      </c>
      <c r="C18" s="12"/>
      <c r="D18" s="19" t="s">
        <v>692</v>
      </c>
      <c r="E18" s="125">
        <v>0</v>
      </c>
      <c r="F18" s="125">
        <f t="shared" si="4"/>
        <v>5000000</v>
      </c>
      <c r="G18" s="124">
        <f t="shared" si="0"/>
        <v>5000000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5000000</v>
      </c>
      <c r="N18" s="125">
        <v>0</v>
      </c>
      <c r="O18" s="125">
        <v>0</v>
      </c>
      <c r="P18" s="124">
        <f t="shared" si="1"/>
        <v>9985000</v>
      </c>
      <c r="Q18" s="125">
        <v>0</v>
      </c>
      <c r="R18" s="125">
        <v>0</v>
      </c>
      <c r="S18" s="188">
        <v>0</v>
      </c>
      <c r="T18" s="125">
        <v>0</v>
      </c>
      <c r="U18" s="125">
        <v>0</v>
      </c>
      <c r="V18" s="188">
        <v>9985000</v>
      </c>
      <c r="W18" s="125">
        <v>0</v>
      </c>
      <c r="X18" s="125">
        <v>0</v>
      </c>
    </row>
    <row r="19" spans="1:24" s="178" customFormat="1" ht="18">
      <c r="A19" s="12"/>
      <c r="B19" s="12" t="s">
        <v>693</v>
      </c>
      <c r="C19" s="12"/>
      <c r="D19" s="19" t="s">
        <v>694</v>
      </c>
      <c r="E19" s="125">
        <v>0</v>
      </c>
      <c r="F19" s="125">
        <f t="shared" si="4"/>
        <v>40000000</v>
      </c>
      <c r="G19" s="124">
        <f t="shared" si="0"/>
        <v>40000000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40000000</v>
      </c>
      <c r="N19" s="125">
        <v>0</v>
      </c>
      <c r="O19" s="125">
        <v>0</v>
      </c>
      <c r="P19" s="124">
        <f t="shared" si="1"/>
        <v>0</v>
      </c>
      <c r="Q19" s="125">
        <v>0</v>
      </c>
      <c r="R19" s="125">
        <v>0</v>
      </c>
      <c r="S19" s="188">
        <v>0</v>
      </c>
      <c r="T19" s="125">
        <v>0</v>
      </c>
      <c r="U19" s="125">
        <v>0</v>
      </c>
      <c r="V19" s="188">
        <v>0</v>
      </c>
      <c r="W19" s="125">
        <v>0</v>
      </c>
      <c r="X19" s="125">
        <v>0</v>
      </c>
    </row>
    <row r="20" spans="1:24" s="178" customFormat="1" ht="30">
      <c r="A20" s="12"/>
      <c r="B20" s="12" t="s">
        <v>695</v>
      </c>
      <c r="C20" s="12"/>
      <c r="D20" s="19" t="s">
        <v>696</v>
      </c>
      <c r="E20" s="125">
        <v>459000000</v>
      </c>
      <c r="F20" s="125">
        <v>0</v>
      </c>
      <c r="G20" s="124">
        <f t="shared" si="0"/>
        <v>459000000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459000000</v>
      </c>
      <c r="N20" s="125">
        <v>0</v>
      </c>
      <c r="O20" s="125">
        <v>0</v>
      </c>
      <c r="P20" s="124">
        <f t="shared" si="1"/>
        <v>479955000</v>
      </c>
      <c r="Q20" s="125">
        <v>0</v>
      </c>
      <c r="R20" s="125">
        <v>0</v>
      </c>
      <c r="S20" s="188">
        <v>6243000</v>
      </c>
      <c r="T20" s="125">
        <v>0</v>
      </c>
      <c r="U20" s="125">
        <v>0</v>
      </c>
      <c r="V20" s="188">
        <v>473712000</v>
      </c>
      <c r="W20" s="125">
        <v>0</v>
      </c>
      <c r="X20" s="125">
        <v>0</v>
      </c>
    </row>
    <row r="21" spans="1:24" s="178" customFormat="1" ht="30">
      <c r="A21" s="12"/>
      <c r="B21" s="12" t="s">
        <v>697</v>
      </c>
      <c r="C21" s="12"/>
      <c r="D21" s="19" t="s">
        <v>698</v>
      </c>
      <c r="E21" s="125">
        <v>436000000</v>
      </c>
      <c r="F21" s="125">
        <v>0</v>
      </c>
      <c r="G21" s="124">
        <f t="shared" si="0"/>
        <v>436000000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436000000</v>
      </c>
      <c r="N21" s="125">
        <v>0</v>
      </c>
      <c r="O21" s="125">
        <v>0</v>
      </c>
      <c r="P21" s="124">
        <f t="shared" si="1"/>
        <v>456193000</v>
      </c>
      <c r="Q21" s="125">
        <v>0</v>
      </c>
      <c r="R21" s="125">
        <v>0</v>
      </c>
      <c r="S21" s="188">
        <v>6659052</v>
      </c>
      <c r="T21" s="125">
        <v>0</v>
      </c>
      <c r="U21" s="125">
        <v>0</v>
      </c>
      <c r="V21" s="188">
        <v>449533948</v>
      </c>
      <c r="W21" s="125">
        <v>0</v>
      </c>
      <c r="X21" s="125">
        <v>0</v>
      </c>
    </row>
    <row r="22" spans="1:24" s="178" customFormat="1" ht="18">
      <c r="A22" s="12"/>
      <c r="B22" s="12" t="s">
        <v>699</v>
      </c>
      <c r="C22" s="12"/>
      <c r="D22" s="19" t="s">
        <v>700</v>
      </c>
      <c r="E22" s="125">
        <v>0</v>
      </c>
      <c r="F22" s="125">
        <f aca="true" t="shared" si="5" ref="F22:F28">G22</f>
        <v>0</v>
      </c>
      <c r="G22" s="124">
        <f t="shared" si="0"/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4">
        <f t="shared" si="1"/>
        <v>11288395</v>
      </c>
      <c r="Q22" s="125">
        <v>0</v>
      </c>
      <c r="R22" s="125">
        <v>0</v>
      </c>
      <c r="S22" s="188">
        <v>0</v>
      </c>
      <c r="T22" s="125">
        <v>0</v>
      </c>
      <c r="U22" s="125">
        <v>0</v>
      </c>
      <c r="V22" s="188">
        <v>11288395</v>
      </c>
      <c r="W22" s="125">
        <v>0</v>
      </c>
      <c r="X22" s="125">
        <v>0</v>
      </c>
    </row>
    <row r="23" spans="1:24" s="178" customFormat="1" ht="18">
      <c r="A23" s="12"/>
      <c r="B23" s="12" t="s">
        <v>701</v>
      </c>
      <c r="C23" s="12"/>
      <c r="D23" s="19" t="s">
        <v>702</v>
      </c>
      <c r="E23" s="125">
        <v>0</v>
      </c>
      <c r="F23" s="125">
        <f t="shared" si="5"/>
        <v>0</v>
      </c>
      <c r="G23" s="124">
        <f t="shared" si="0"/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4">
        <f t="shared" si="1"/>
        <v>0</v>
      </c>
      <c r="Q23" s="125">
        <v>0</v>
      </c>
      <c r="R23" s="125">
        <v>0</v>
      </c>
      <c r="S23" s="188">
        <v>0</v>
      </c>
      <c r="T23" s="125">
        <v>0</v>
      </c>
      <c r="U23" s="125">
        <v>0</v>
      </c>
      <c r="V23" s="188">
        <v>0</v>
      </c>
      <c r="W23" s="125">
        <v>0</v>
      </c>
      <c r="X23" s="125">
        <v>0</v>
      </c>
    </row>
    <row r="24" spans="1:24" s="178" customFormat="1" ht="18">
      <c r="A24" s="12"/>
      <c r="B24" s="12" t="s">
        <v>703</v>
      </c>
      <c r="C24" s="12"/>
      <c r="D24" s="19" t="s">
        <v>704</v>
      </c>
      <c r="E24" s="125">
        <v>0</v>
      </c>
      <c r="F24" s="125">
        <f t="shared" si="5"/>
        <v>0</v>
      </c>
      <c r="G24" s="124">
        <f t="shared" si="0"/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4">
        <f t="shared" si="1"/>
        <v>8265455</v>
      </c>
      <c r="Q24" s="125">
        <v>0</v>
      </c>
      <c r="R24" s="125">
        <v>0</v>
      </c>
      <c r="S24" s="188">
        <v>8265455</v>
      </c>
      <c r="T24" s="125">
        <v>0</v>
      </c>
      <c r="U24" s="125">
        <v>0</v>
      </c>
      <c r="V24" s="188">
        <v>0</v>
      </c>
      <c r="W24" s="125">
        <v>0</v>
      </c>
      <c r="X24" s="125">
        <v>0</v>
      </c>
    </row>
    <row r="25" spans="1:24" s="178" customFormat="1" ht="18">
      <c r="A25" s="12"/>
      <c r="B25" s="12" t="s">
        <v>705</v>
      </c>
      <c r="C25" s="12"/>
      <c r="D25" s="19" t="s">
        <v>706</v>
      </c>
      <c r="E25" s="125">
        <v>0</v>
      </c>
      <c r="F25" s="125">
        <f t="shared" si="5"/>
        <v>3302000</v>
      </c>
      <c r="G25" s="124">
        <f t="shared" si="0"/>
        <v>3302000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3302000</v>
      </c>
      <c r="N25" s="125">
        <v>0</v>
      </c>
      <c r="O25" s="125">
        <v>0</v>
      </c>
      <c r="P25" s="124">
        <f t="shared" si="1"/>
        <v>6604000</v>
      </c>
      <c r="Q25" s="125">
        <v>0</v>
      </c>
      <c r="R25" s="125">
        <v>0</v>
      </c>
      <c r="S25" s="188">
        <v>0</v>
      </c>
      <c r="T25" s="125">
        <v>0</v>
      </c>
      <c r="U25" s="125">
        <v>0</v>
      </c>
      <c r="V25" s="188">
        <v>6604000</v>
      </c>
      <c r="W25" s="125">
        <v>0</v>
      </c>
      <c r="X25" s="125">
        <v>0</v>
      </c>
    </row>
    <row r="26" spans="1:24" s="178" customFormat="1" ht="18">
      <c r="A26" s="12"/>
      <c r="B26" s="12" t="s">
        <v>707</v>
      </c>
      <c r="C26" s="12"/>
      <c r="D26" s="19" t="s">
        <v>708</v>
      </c>
      <c r="E26" s="125">
        <v>0</v>
      </c>
      <c r="F26" s="125">
        <f t="shared" si="5"/>
        <v>3500000</v>
      </c>
      <c r="G26" s="124">
        <f t="shared" si="0"/>
        <v>3500000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3500000</v>
      </c>
      <c r="N26" s="125">
        <v>0</v>
      </c>
      <c r="O26" s="125">
        <v>0</v>
      </c>
      <c r="P26" s="124">
        <f t="shared" si="1"/>
        <v>3500000</v>
      </c>
      <c r="Q26" s="125">
        <v>0</v>
      </c>
      <c r="R26" s="125">
        <v>0</v>
      </c>
      <c r="S26" s="188">
        <v>0</v>
      </c>
      <c r="T26" s="125">
        <v>0</v>
      </c>
      <c r="U26" s="125">
        <v>0</v>
      </c>
      <c r="V26" s="188">
        <v>3500000</v>
      </c>
      <c r="W26" s="125">
        <v>0</v>
      </c>
      <c r="X26" s="125">
        <v>0</v>
      </c>
    </row>
    <row r="27" spans="1:24" s="178" customFormat="1" ht="18">
      <c r="A27" s="12"/>
      <c r="B27" s="12" t="s">
        <v>709</v>
      </c>
      <c r="C27" s="12"/>
      <c r="D27" s="19" t="s">
        <v>710</v>
      </c>
      <c r="E27" s="125">
        <v>0</v>
      </c>
      <c r="F27" s="125">
        <f t="shared" si="5"/>
        <v>3000000</v>
      </c>
      <c r="G27" s="124">
        <f t="shared" si="0"/>
        <v>3000000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3000000</v>
      </c>
      <c r="N27" s="125">
        <v>0</v>
      </c>
      <c r="O27" s="125">
        <v>0</v>
      </c>
      <c r="P27" s="124">
        <f t="shared" si="1"/>
        <v>3000000</v>
      </c>
      <c r="Q27" s="125">
        <v>0</v>
      </c>
      <c r="R27" s="125">
        <v>0</v>
      </c>
      <c r="S27" s="188">
        <v>50800</v>
      </c>
      <c r="T27" s="125">
        <v>0</v>
      </c>
      <c r="U27" s="125">
        <v>0</v>
      </c>
      <c r="V27" s="188">
        <v>2949200</v>
      </c>
      <c r="W27" s="125">
        <v>0</v>
      </c>
      <c r="X27" s="125">
        <v>0</v>
      </c>
    </row>
    <row r="28" spans="1:24" s="178" customFormat="1" ht="18">
      <c r="A28" s="12"/>
      <c r="B28" s="12" t="s">
        <v>711</v>
      </c>
      <c r="C28" s="12"/>
      <c r="D28" s="19" t="s">
        <v>712</v>
      </c>
      <c r="E28" s="125">
        <v>0</v>
      </c>
      <c r="F28" s="125">
        <f t="shared" si="5"/>
        <v>48000000</v>
      </c>
      <c r="G28" s="124">
        <f t="shared" si="0"/>
        <v>48000000</v>
      </c>
      <c r="H28" s="125">
        <v>0</v>
      </c>
      <c r="I28" s="125">
        <v>0</v>
      </c>
      <c r="J28" s="125">
        <v>48000000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4">
        <f t="shared" si="1"/>
        <v>75244355</v>
      </c>
      <c r="Q28" s="125">
        <v>0</v>
      </c>
      <c r="R28" s="125">
        <v>0</v>
      </c>
      <c r="S28" s="188">
        <v>53318200</v>
      </c>
      <c r="T28" s="125">
        <v>0</v>
      </c>
      <c r="U28" s="125">
        <v>2880000</v>
      </c>
      <c r="V28" s="188">
        <v>11946155</v>
      </c>
      <c r="W28" s="125">
        <v>0</v>
      </c>
      <c r="X28" s="125">
        <v>7100000</v>
      </c>
    </row>
    <row r="29" spans="1:24" s="178" customFormat="1" ht="30">
      <c r="A29" s="12"/>
      <c r="B29" s="12" t="s">
        <v>713</v>
      </c>
      <c r="C29" s="12"/>
      <c r="D29" s="19" t="s">
        <v>714</v>
      </c>
      <c r="E29" s="125">
        <v>0</v>
      </c>
      <c r="F29" s="125">
        <v>33400000</v>
      </c>
      <c r="G29" s="124">
        <f t="shared" si="0"/>
        <v>33400000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33400000</v>
      </c>
      <c r="N29" s="125">
        <v>0</v>
      </c>
      <c r="O29" s="189">
        <v>0</v>
      </c>
      <c r="P29" s="124">
        <f t="shared" si="1"/>
        <v>51400000</v>
      </c>
      <c r="Q29" s="125">
        <v>0</v>
      </c>
      <c r="R29" s="125">
        <v>0</v>
      </c>
      <c r="S29" s="188">
        <v>452960</v>
      </c>
      <c r="T29" s="125">
        <v>0</v>
      </c>
      <c r="U29" s="125">
        <v>0</v>
      </c>
      <c r="V29" s="188">
        <v>50947040</v>
      </c>
      <c r="W29" s="125">
        <v>0</v>
      </c>
      <c r="X29" s="189">
        <v>0</v>
      </c>
    </row>
    <row r="30" spans="1:24" s="178" customFormat="1" ht="18">
      <c r="A30" s="12"/>
      <c r="B30" s="12" t="s">
        <v>715</v>
      </c>
      <c r="C30" s="12"/>
      <c r="D30" s="19" t="s">
        <v>716</v>
      </c>
      <c r="E30" s="125">
        <v>0</v>
      </c>
      <c r="F30" s="125">
        <v>50000000</v>
      </c>
      <c r="G30" s="124">
        <f t="shared" si="0"/>
        <v>50000000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50000000</v>
      </c>
      <c r="N30" s="190">
        <v>0</v>
      </c>
      <c r="O30" s="125">
        <v>0</v>
      </c>
      <c r="P30" s="124">
        <f t="shared" si="1"/>
        <v>50000000</v>
      </c>
      <c r="Q30" s="125">
        <v>0</v>
      </c>
      <c r="R30" s="125">
        <v>0</v>
      </c>
      <c r="S30" s="188">
        <v>0</v>
      </c>
      <c r="T30" s="125">
        <v>0</v>
      </c>
      <c r="U30" s="125">
        <v>0</v>
      </c>
      <c r="V30" s="188">
        <v>50000000</v>
      </c>
      <c r="W30" s="190">
        <v>0</v>
      </c>
      <c r="X30" s="125">
        <v>0</v>
      </c>
    </row>
    <row r="31" spans="1:24" s="178" customFormat="1" ht="30">
      <c r="A31" s="12"/>
      <c r="B31" s="12" t="s">
        <v>717</v>
      </c>
      <c r="C31" s="12"/>
      <c r="D31" s="19" t="s">
        <v>718</v>
      </c>
      <c r="E31" s="125">
        <v>227501250</v>
      </c>
      <c r="F31" s="125">
        <v>24440000</v>
      </c>
      <c r="G31" s="124">
        <f t="shared" si="0"/>
        <v>251941250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251941250</v>
      </c>
      <c r="N31" s="125">
        <v>0</v>
      </c>
      <c r="O31" s="125">
        <v>0</v>
      </c>
      <c r="P31" s="124">
        <f t="shared" si="1"/>
        <v>251941250</v>
      </c>
      <c r="Q31" s="125">
        <v>0</v>
      </c>
      <c r="R31" s="125">
        <v>0</v>
      </c>
      <c r="S31" s="188">
        <v>3256740</v>
      </c>
      <c r="T31" s="125">
        <v>0</v>
      </c>
      <c r="U31" s="125">
        <v>0</v>
      </c>
      <c r="V31" s="188">
        <v>248684510</v>
      </c>
      <c r="W31" s="125">
        <v>0</v>
      </c>
      <c r="X31" s="125">
        <v>0</v>
      </c>
    </row>
    <row r="32" spans="1:24" s="178" customFormat="1" ht="30">
      <c r="A32" s="12"/>
      <c r="B32" s="12" t="s">
        <v>719</v>
      </c>
      <c r="C32" s="12"/>
      <c r="D32" s="19" t="s">
        <v>720</v>
      </c>
      <c r="E32" s="125">
        <v>432748750</v>
      </c>
      <c r="F32" s="125">
        <v>11360000</v>
      </c>
      <c r="G32" s="124">
        <f t="shared" si="0"/>
        <v>444108750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444108750</v>
      </c>
      <c r="N32" s="125">
        <v>0</v>
      </c>
      <c r="O32" s="125">
        <v>0</v>
      </c>
      <c r="P32" s="124">
        <f t="shared" si="1"/>
        <v>444108750</v>
      </c>
      <c r="Q32" s="125">
        <v>0</v>
      </c>
      <c r="R32" s="125">
        <v>0</v>
      </c>
      <c r="S32" s="188">
        <v>6659880</v>
      </c>
      <c r="T32" s="125">
        <v>0</v>
      </c>
      <c r="U32" s="125">
        <v>0</v>
      </c>
      <c r="V32" s="188">
        <v>437448870</v>
      </c>
      <c r="W32" s="125">
        <v>0</v>
      </c>
      <c r="X32" s="125">
        <v>0</v>
      </c>
    </row>
    <row r="33" spans="1:24" s="178" customFormat="1" ht="30">
      <c r="A33" s="12"/>
      <c r="B33" s="12" t="s">
        <v>721</v>
      </c>
      <c r="C33" s="12"/>
      <c r="D33" s="19" t="s">
        <v>722</v>
      </c>
      <c r="E33" s="125">
        <v>338200000</v>
      </c>
      <c r="F33" s="125">
        <v>0</v>
      </c>
      <c r="G33" s="124">
        <f t="shared" si="0"/>
        <v>338200000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f>E33+F33</f>
        <v>338200000</v>
      </c>
      <c r="N33" s="125">
        <v>0</v>
      </c>
      <c r="O33" s="125">
        <v>0</v>
      </c>
      <c r="P33" s="124">
        <f t="shared" si="1"/>
        <v>338200000</v>
      </c>
      <c r="Q33" s="125">
        <v>0</v>
      </c>
      <c r="R33" s="125">
        <v>0</v>
      </c>
      <c r="S33" s="188">
        <v>9271000</v>
      </c>
      <c r="T33" s="125">
        <v>0</v>
      </c>
      <c r="U33" s="125">
        <v>0</v>
      </c>
      <c r="V33" s="188">
        <v>328929000</v>
      </c>
      <c r="W33" s="125">
        <v>0</v>
      </c>
      <c r="X33" s="125">
        <v>0</v>
      </c>
    </row>
    <row r="34" spans="1:24" s="178" customFormat="1" ht="30">
      <c r="A34" s="12"/>
      <c r="B34" s="12" t="s">
        <v>723</v>
      </c>
      <c r="C34" s="12"/>
      <c r="D34" s="19" t="s">
        <v>724</v>
      </c>
      <c r="E34" s="125">
        <v>0</v>
      </c>
      <c r="F34" s="125">
        <v>5000000</v>
      </c>
      <c r="G34" s="124">
        <f t="shared" si="0"/>
        <v>5000000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f>E34+F34</f>
        <v>5000000</v>
      </c>
      <c r="N34" s="125">
        <v>0</v>
      </c>
      <c r="O34" s="125">
        <v>0</v>
      </c>
      <c r="P34" s="124">
        <f t="shared" si="1"/>
        <v>544969200</v>
      </c>
      <c r="Q34" s="125">
        <v>0</v>
      </c>
      <c r="R34" s="125">
        <v>0</v>
      </c>
      <c r="S34" s="188">
        <v>15714035</v>
      </c>
      <c r="T34" s="125">
        <v>0</v>
      </c>
      <c r="U34" s="125">
        <v>0</v>
      </c>
      <c r="V34" s="188">
        <v>529255165</v>
      </c>
      <c r="W34" s="125">
        <v>0</v>
      </c>
      <c r="X34" s="125">
        <v>0</v>
      </c>
    </row>
    <row r="35" spans="1:24" s="178" customFormat="1" ht="18">
      <c r="A35" s="12"/>
      <c r="B35" s="12" t="s">
        <v>725</v>
      </c>
      <c r="C35" s="12"/>
      <c r="D35" s="19" t="s">
        <v>726</v>
      </c>
      <c r="E35" s="125">
        <v>0</v>
      </c>
      <c r="F35" s="125">
        <v>59986000</v>
      </c>
      <c r="G35" s="124">
        <f t="shared" si="0"/>
        <v>59986000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59986000</v>
      </c>
      <c r="N35" s="125">
        <v>0</v>
      </c>
      <c r="O35" s="125">
        <v>0</v>
      </c>
      <c r="P35" s="124">
        <f t="shared" si="1"/>
        <v>14986000</v>
      </c>
      <c r="Q35" s="125">
        <v>0</v>
      </c>
      <c r="R35" s="125">
        <v>0</v>
      </c>
      <c r="S35" s="188">
        <v>0</v>
      </c>
      <c r="T35" s="125">
        <v>0</v>
      </c>
      <c r="U35" s="125">
        <v>0</v>
      </c>
      <c r="V35" s="188">
        <v>14986000</v>
      </c>
      <c r="W35" s="125">
        <v>0</v>
      </c>
      <c r="X35" s="125">
        <v>0</v>
      </c>
    </row>
    <row r="36" spans="1:24" s="192" customFormat="1" ht="18">
      <c r="A36" s="180"/>
      <c r="B36" s="12" t="s">
        <v>727</v>
      </c>
      <c r="C36" s="180"/>
      <c r="D36" s="191" t="s">
        <v>728</v>
      </c>
      <c r="E36" s="182">
        <f>SUM(E37:E39)</f>
        <v>255617000</v>
      </c>
      <c r="F36" s="182">
        <f>SUM(F37:F39)</f>
        <v>215000000</v>
      </c>
      <c r="G36" s="25">
        <f t="shared" si="0"/>
        <v>470617000</v>
      </c>
      <c r="H36" s="182">
        <f aca="true" t="shared" si="6" ref="H36:O36">SUM(H37:H39)</f>
        <v>0</v>
      </c>
      <c r="I36" s="182">
        <f t="shared" si="6"/>
        <v>0</v>
      </c>
      <c r="J36" s="182">
        <f t="shared" si="6"/>
        <v>0</v>
      </c>
      <c r="K36" s="182">
        <f t="shared" si="6"/>
        <v>0</v>
      </c>
      <c r="L36" s="182">
        <f t="shared" si="6"/>
        <v>0</v>
      </c>
      <c r="M36" s="182">
        <f t="shared" si="6"/>
        <v>470617000</v>
      </c>
      <c r="N36" s="182">
        <f t="shared" si="6"/>
        <v>0</v>
      </c>
      <c r="O36" s="182">
        <f t="shared" si="6"/>
        <v>0</v>
      </c>
      <c r="P36" s="25">
        <f t="shared" si="1"/>
        <v>560967025</v>
      </c>
      <c r="Q36" s="182">
        <f aca="true" t="shared" si="7" ref="Q36:X36">SUM(Q37:Q39)</f>
        <v>0</v>
      </c>
      <c r="R36" s="182">
        <f t="shared" si="7"/>
        <v>0</v>
      </c>
      <c r="S36" s="182">
        <f t="shared" si="7"/>
        <v>1270000</v>
      </c>
      <c r="T36" s="182">
        <f t="shared" si="7"/>
        <v>0</v>
      </c>
      <c r="U36" s="182">
        <f t="shared" si="7"/>
        <v>0</v>
      </c>
      <c r="V36" s="182">
        <f t="shared" si="7"/>
        <v>559697025</v>
      </c>
      <c r="W36" s="182">
        <f t="shared" si="7"/>
        <v>0</v>
      </c>
      <c r="X36" s="182">
        <f t="shared" si="7"/>
        <v>0</v>
      </c>
    </row>
    <row r="37" spans="1:24" s="178" customFormat="1" ht="30">
      <c r="A37" s="12"/>
      <c r="B37" s="12"/>
      <c r="C37" s="12" t="s">
        <v>729</v>
      </c>
      <c r="D37" s="19" t="s">
        <v>730</v>
      </c>
      <c r="E37" s="125">
        <v>255617000</v>
      </c>
      <c r="F37" s="125">
        <v>0</v>
      </c>
      <c r="G37" s="124">
        <f t="shared" si="0"/>
        <v>255617000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255617000</v>
      </c>
      <c r="N37" s="190">
        <v>0</v>
      </c>
      <c r="O37" s="125">
        <v>0</v>
      </c>
      <c r="P37" s="124">
        <f t="shared" si="1"/>
        <v>317411241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317411241</v>
      </c>
      <c r="W37" s="190">
        <v>0</v>
      </c>
      <c r="X37" s="125">
        <v>0</v>
      </c>
    </row>
    <row r="38" spans="1:24" s="178" customFormat="1" ht="33" customHeight="1">
      <c r="A38" s="12"/>
      <c r="B38" s="12"/>
      <c r="C38" s="12" t="s">
        <v>731</v>
      </c>
      <c r="D38" s="19" t="s">
        <v>732</v>
      </c>
      <c r="E38" s="125">
        <v>0</v>
      </c>
      <c r="F38" s="125">
        <v>0</v>
      </c>
      <c r="G38" s="124">
        <f t="shared" si="0"/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90">
        <v>0</v>
      </c>
      <c r="O38" s="125">
        <v>0</v>
      </c>
      <c r="P38" s="124">
        <f t="shared" si="1"/>
        <v>58504162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58504162</v>
      </c>
      <c r="W38" s="190">
        <v>0</v>
      </c>
      <c r="X38" s="125">
        <v>0</v>
      </c>
    </row>
    <row r="39" spans="1:24" s="178" customFormat="1" ht="27.75" customHeight="1">
      <c r="A39" s="12"/>
      <c r="B39" s="12"/>
      <c r="C39" s="12" t="s">
        <v>733</v>
      </c>
      <c r="D39" s="19" t="s">
        <v>734</v>
      </c>
      <c r="E39" s="125">
        <v>0</v>
      </c>
      <c r="F39" s="125">
        <v>215000000</v>
      </c>
      <c r="G39" s="124">
        <f t="shared" si="0"/>
        <v>215000000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215000000</v>
      </c>
      <c r="N39" s="125">
        <v>0</v>
      </c>
      <c r="O39" s="125">
        <v>0</v>
      </c>
      <c r="P39" s="124">
        <f t="shared" si="1"/>
        <v>185051622</v>
      </c>
      <c r="Q39" s="125">
        <v>0</v>
      </c>
      <c r="R39" s="125">
        <v>0</v>
      </c>
      <c r="S39" s="125">
        <v>1270000</v>
      </c>
      <c r="T39" s="125">
        <v>0</v>
      </c>
      <c r="U39" s="125">
        <v>0</v>
      </c>
      <c r="V39" s="125">
        <v>183781622</v>
      </c>
      <c r="W39" s="125">
        <v>0</v>
      </c>
      <c r="X39" s="125">
        <v>0</v>
      </c>
    </row>
    <row r="40" spans="1:24" s="178" customFormat="1" ht="27.75" customHeight="1">
      <c r="A40" s="12"/>
      <c r="B40" s="12" t="s">
        <v>1273</v>
      </c>
      <c r="C40" s="12"/>
      <c r="D40" s="19" t="s">
        <v>1276</v>
      </c>
      <c r="E40" s="125">
        <v>0</v>
      </c>
      <c r="F40" s="125">
        <v>0</v>
      </c>
      <c r="G40" s="124">
        <f t="shared" si="0"/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90">
        <v>0</v>
      </c>
      <c r="O40" s="125">
        <v>0</v>
      </c>
      <c r="P40" s="124">
        <f t="shared" si="1"/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90">
        <v>0</v>
      </c>
      <c r="X40" s="125">
        <v>0</v>
      </c>
    </row>
    <row r="41" spans="1:24" s="178" customFormat="1" ht="27.75" customHeight="1">
      <c r="A41" s="12"/>
      <c r="B41" s="12" t="s">
        <v>1274</v>
      </c>
      <c r="C41" s="12"/>
      <c r="D41" s="19" t="s">
        <v>1277</v>
      </c>
      <c r="E41" s="125">
        <v>0</v>
      </c>
      <c r="F41" s="125">
        <v>0</v>
      </c>
      <c r="G41" s="124">
        <f t="shared" si="0"/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90">
        <v>0</v>
      </c>
      <c r="O41" s="125">
        <v>0</v>
      </c>
      <c r="P41" s="124">
        <f t="shared" si="1"/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90">
        <v>0</v>
      </c>
      <c r="X41" s="125">
        <v>0</v>
      </c>
    </row>
    <row r="42" spans="1:24" s="178" customFormat="1" ht="33" customHeight="1">
      <c r="A42" s="12"/>
      <c r="B42" s="12" t="s">
        <v>1275</v>
      </c>
      <c r="C42" s="12"/>
      <c r="D42" s="19" t="s">
        <v>1278</v>
      </c>
      <c r="E42" s="125">
        <v>0</v>
      </c>
      <c r="F42" s="125">
        <v>0</v>
      </c>
      <c r="G42" s="124">
        <f t="shared" si="0"/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90">
        <v>0</v>
      </c>
      <c r="O42" s="125">
        <v>0</v>
      </c>
      <c r="P42" s="124">
        <f t="shared" si="1"/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90">
        <v>0</v>
      </c>
      <c r="X42" s="125">
        <v>0</v>
      </c>
    </row>
    <row r="43" spans="1:24" ht="18">
      <c r="A43" s="12" t="s">
        <v>83</v>
      </c>
      <c r="B43" s="12"/>
      <c r="C43" s="12"/>
      <c r="D43" s="112" t="s">
        <v>48</v>
      </c>
      <c r="E43" s="112"/>
      <c r="F43" s="112"/>
      <c r="G43" s="124">
        <f t="shared" si="0"/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93">
        <v>0</v>
      </c>
      <c r="O43" s="25">
        <v>0</v>
      </c>
      <c r="P43" s="124">
        <f t="shared" si="1"/>
        <v>0</v>
      </c>
      <c r="Q43" s="182">
        <v>0</v>
      </c>
      <c r="R43" s="182">
        <v>0</v>
      </c>
      <c r="S43" s="182">
        <v>0</v>
      </c>
      <c r="T43" s="182">
        <v>0</v>
      </c>
      <c r="U43" s="182">
        <v>0</v>
      </c>
      <c r="V43" s="182">
        <v>0</v>
      </c>
      <c r="W43" s="193">
        <v>0</v>
      </c>
      <c r="X43" s="25">
        <v>0</v>
      </c>
    </row>
    <row r="44" spans="1:24" ht="28.5" customHeight="1">
      <c r="A44" s="278" t="s">
        <v>364</v>
      </c>
      <c r="B44" s="278"/>
      <c r="C44" s="278"/>
      <c r="D44" s="278"/>
      <c r="E44" s="25">
        <f>E10+E11+E43</f>
        <v>2149067000</v>
      </c>
      <c r="F44" s="25">
        <f>F10+F11+F43</f>
        <v>551488000</v>
      </c>
      <c r="G44" s="25">
        <f t="shared" si="0"/>
        <v>2700555000</v>
      </c>
      <c r="H44" s="182">
        <f aca="true" t="shared" si="8" ref="H44:O44">H10+H11+H43</f>
        <v>0</v>
      </c>
      <c r="I44" s="182">
        <f t="shared" si="8"/>
        <v>0</v>
      </c>
      <c r="J44" s="182">
        <f t="shared" si="8"/>
        <v>73000000</v>
      </c>
      <c r="K44" s="182">
        <f t="shared" si="8"/>
        <v>0</v>
      </c>
      <c r="L44" s="182">
        <f t="shared" si="8"/>
        <v>0</v>
      </c>
      <c r="M44" s="182">
        <f t="shared" si="8"/>
        <v>2627555000</v>
      </c>
      <c r="N44" s="193">
        <f t="shared" si="8"/>
        <v>0</v>
      </c>
      <c r="O44" s="182">
        <f t="shared" si="8"/>
        <v>0</v>
      </c>
      <c r="P44" s="25">
        <f t="shared" si="1"/>
        <v>3359083980</v>
      </c>
      <c r="Q44" s="182">
        <f aca="true" t="shared" si="9" ref="Q44:X44">Q10+Q11+Q43</f>
        <v>0</v>
      </c>
      <c r="R44" s="182">
        <f t="shared" si="9"/>
        <v>0</v>
      </c>
      <c r="S44" s="182">
        <f t="shared" si="9"/>
        <v>149066038</v>
      </c>
      <c r="T44" s="182">
        <f t="shared" si="9"/>
        <v>0</v>
      </c>
      <c r="U44" s="182">
        <f t="shared" si="9"/>
        <v>2880000</v>
      </c>
      <c r="V44" s="182">
        <f t="shared" si="9"/>
        <v>3200037942</v>
      </c>
      <c r="W44" s="193">
        <f t="shared" si="9"/>
        <v>0</v>
      </c>
      <c r="X44" s="182">
        <f t="shared" si="9"/>
        <v>7100000</v>
      </c>
    </row>
    <row r="46" ht="12.75">
      <c r="F46" s="194">
        <f>G44-F44-E44</f>
        <v>0</v>
      </c>
    </row>
  </sheetData>
  <sheetProtection selectLockedCells="1" selectUnlockedCells="1"/>
  <mergeCells count="18">
    <mergeCell ref="A44:D44"/>
    <mergeCell ref="H7:O7"/>
    <mergeCell ref="P7:P9"/>
    <mergeCell ref="Q7:X7"/>
    <mergeCell ref="H8:L8"/>
    <mergeCell ref="M8:O8"/>
    <mergeCell ref="B7:B9"/>
    <mergeCell ref="V8:X8"/>
    <mergeCell ref="C7:C9"/>
    <mergeCell ref="D7:D9"/>
    <mergeCell ref="Q8:U8"/>
    <mergeCell ref="E7:F8"/>
    <mergeCell ref="G7:G9"/>
    <mergeCell ref="A1:X1"/>
    <mergeCell ref="A2:X2"/>
    <mergeCell ref="A3:X3"/>
    <mergeCell ref="A4:X4"/>
    <mergeCell ref="A7:A9"/>
  </mergeCells>
  <printOptions horizontalCentered="1" verticalCentered="1"/>
  <pageMargins left="0.2361111111111111" right="0.2361111111111111" top="0.5513888888888889" bottom="0.15763888888888888" header="0.5118055555555555" footer="0.5118055555555555"/>
  <pageSetup fitToHeight="1" fitToWidth="1" horizontalDpi="300" verticalDpi="300" orientation="landscape" paperSize="8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4"/>
  <sheetViews>
    <sheetView view="pageBreakPreview" zoomScale="60" zoomScaleNormal="75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0.00390625" style="0" customWidth="1"/>
    <col min="5" max="5" width="14.57421875" style="0" customWidth="1"/>
    <col min="6" max="6" width="16.57421875" style="0" customWidth="1"/>
    <col min="7" max="7" width="15.7109375" style="0" customWidth="1"/>
    <col min="8" max="12" width="14.57421875" style="0" customWidth="1"/>
    <col min="13" max="18" width="15.7109375" style="0" customWidth="1"/>
    <col min="19" max="21" width="14.8515625" style="0" customWidth="1"/>
    <col min="22" max="22" width="24.28125" style="0" bestFit="1" customWidth="1"/>
    <col min="25" max="25" width="15.421875" style="0" bestFit="1" customWidth="1"/>
    <col min="26" max="26" width="13.8515625" style="0" bestFit="1" customWidth="1"/>
    <col min="27" max="27" width="15.421875" style="0" bestFit="1" customWidth="1"/>
  </cols>
  <sheetData>
    <row r="1" spans="1:21" ht="18">
      <c r="A1" s="248" t="s">
        <v>1291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735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736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737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51" t="s">
        <v>25</v>
      </c>
      <c r="B7" s="251" t="s">
        <v>191</v>
      </c>
      <c r="C7" s="252" t="s">
        <v>26</v>
      </c>
      <c r="D7" s="252" t="s">
        <v>27</v>
      </c>
      <c r="E7" s="279" t="s">
        <v>28</v>
      </c>
      <c r="F7" s="279"/>
      <c r="G7" s="279"/>
      <c r="H7" s="279"/>
      <c r="I7" s="279"/>
      <c r="J7" s="279"/>
      <c r="K7" s="279"/>
      <c r="L7" s="279"/>
      <c r="M7" s="252" t="s">
        <v>29</v>
      </c>
      <c r="N7" s="279" t="s">
        <v>30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31</v>
      </c>
      <c r="F8" s="247"/>
      <c r="G8" s="247"/>
      <c r="H8" s="247"/>
      <c r="I8" s="247"/>
      <c r="J8" s="247" t="s">
        <v>32</v>
      </c>
      <c r="K8" s="247"/>
      <c r="L8" s="247"/>
      <c r="M8" s="252"/>
      <c r="N8" s="247" t="s">
        <v>31</v>
      </c>
      <c r="O8" s="247"/>
      <c r="P8" s="247"/>
      <c r="Q8" s="247"/>
      <c r="R8" s="247"/>
      <c r="S8" s="247" t="s">
        <v>32</v>
      </c>
      <c r="T8" s="247"/>
      <c r="U8" s="247"/>
    </row>
    <row r="9" spans="1:21" ht="75" customHeight="1">
      <c r="A9" s="251"/>
      <c r="B9" s="251"/>
      <c r="C9" s="252"/>
      <c r="D9" s="25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5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s="195" customFormat="1" ht="18">
      <c r="A10" s="180" t="s">
        <v>91</v>
      </c>
      <c r="B10" s="180"/>
      <c r="C10" s="181" t="s">
        <v>44</v>
      </c>
      <c r="D10" s="25">
        <f aca="true" t="shared" si="0" ref="D10:D21">SUM(E10:L10)</f>
        <v>76551136</v>
      </c>
      <c r="E10" s="182">
        <f aca="true" t="shared" si="1" ref="E10:L10">SUM(E11:E16)</f>
        <v>0</v>
      </c>
      <c r="F10" s="182">
        <f t="shared" si="1"/>
        <v>0</v>
      </c>
      <c r="G10" s="182">
        <f t="shared" si="1"/>
        <v>20000000</v>
      </c>
      <c r="H10" s="182">
        <f t="shared" si="1"/>
        <v>1501136</v>
      </c>
      <c r="I10" s="182">
        <f t="shared" si="1"/>
        <v>55050000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1">SUM(N10:U10)</f>
        <v>86632580</v>
      </c>
      <c r="N10" s="182">
        <f aca="true" t="shared" si="3" ref="N10:U10">SUM(N11:N16)</f>
        <v>0</v>
      </c>
      <c r="O10" s="182">
        <f t="shared" si="3"/>
        <v>0</v>
      </c>
      <c r="P10" s="182">
        <f t="shared" si="3"/>
        <v>20000000</v>
      </c>
      <c r="Q10" s="182">
        <f t="shared" si="3"/>
        <v>717680</v>
      </c>
      <c r="R10" s="182">
        <f t="shared" si="3"/>
        <v>65914900</v>
      </c>
      <c r="S10" s="182">
        <f t="shared" si="3"/>
        <v>0</v>
      </c>
      <c r="T10" s="182">
        <f t="shared" si="3"/>
        <v>0</v>
      </c>
      <c r="U10" s="182">
        <f t="shared" si="3"/>
        <v>0</v>
      </c>
    </row>
    <row r="11" spans="1:21" ht="30">
      <c r="A11" s="12"/>
      <c r="B11" s="12" t="s">
        <v>738</v>
      </c>
      <c r="C11" s="19" t="s">
        <v>739</v>
      </c>
      <c r="D11" s="124">
        <f t="shared" si="0"/>
        <v>1501136</v>
      </c>
      <c r="E11" s="125">
        <v>0</v>
      </c>
      <c r="F11" s="125">
        <v>0</v>
      </c>
      <c r="G11" s="125">
        <v>0</v>
      </c>
      <c r="H11" s="125">
        <v>1501136</v>
      </c>
      <c r="I11" s="125">
        <v>0</v>
      </c>
      <c r="J11" s="125">
        <v>0</v>
      </c>
      <c r="K11" s="125">
        <v>0</v>
      </c>
      <c r="L11" s="125">
        <v>0</v>
      </c>
      <c r="M11" s="124">
        <f t="shared" si="2"/>
        <v>717680</v>
      </c>
      <c r="N11" s="125">
        <v>0</v>
      </c>
      <c r="O11" s="125">
        <v>0</v>
      </c>
      <c r="P11" s="125">
        <v>0</v>
      </c>
      <c r="Q11" s="125">
        <v>717680</v>
      </c>
      <c r="R11" s="125">
        <v>0</v>
      </c>
      <c r="S11" s="125">
        <v>0</v>
      </c>
      <c r="T11" s="125">
        <v>0</v>
      </c>
      <c r="U11" s="125">
        <v>0</v>
      </c>
    </row>
    <row r="12" spans="1:21" ht="30">
      <c r="A12" s="12"/>
      <c r="B12" s="12" t="s">
        <v>740</v>
      </c>
      <c r="C12" s="19" t="s">
        <v>741</v>
      </c>
      <c r="D12" s="124">
        <f t="shared" si="0"/>
        <v>20000000</v>
      </c>
      <c r="E12" s="125">
        <v>0</v>
      </c>
      <c r="F12" s="125">
        <v>0</v>
      </c>
      <c r="G12" s="125">
        <v>20000000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2"/>
        <v>20000000</v>
      </c>
      <c r="N12" s="125">
        <v>0</v>
      </c>
      <c r="O12" s="125">
        <v>0</v>
      </c>
      <c r="P12" s="125">
        <v>20000000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</row>
    <row r="13" spans="1:21" ht="30">
      <c r="A13" s="12"/>
      <c r="B13" s="12" t="s">
        <v>742</v>
      </c>
      <c r="C13" s="19" t="s">
        <v>743</v>
      </c>
      <c r="D13" s="124">
        <f t="shared" si="0"/>
        <v>45000000</v>
      </c>
      <c r="E13" s="125">
        <v>0</v>
      </c>
      <c r="F13" s="125">
        <v>0</v>
      </c>
      <c r="G13" s="125">
        <v>0</v>
      </c>
      <c r="H13" s="125">
        <v>0</v>
      </c>
      <c r="I13" s="125">
        <v>45000000</v>
      </c>
      <c r="J13" s="125">
        <v>0</v>
      </c>
      <c r="K13" s="125">
        <v>0</v>
      </c>
      <c r="L13" s="125">
        <v>0</v>
      </c>
      <c r="M13" s="124">
        <f t="shared" si="2"/>
        <v>45000000</v>
      </c>
      <c r="N13" s="125">
        <v>0</v>
      </c>
      <c r="O13" s="125">
        <v>0</v>
      </c>
      <c r="P13" s="125">
        <v>0</v>
      </c>
      <c r="Q13" s="125">
        <v>0</v>
      </c>
      <c r="R13" s="125">
        <v>45000000</v>
      </c>
      <c r="S13" s="125">
        <v>0</v>
      </c>
      <c r="T13" s="125">
        <v>0</v>
      </c>
      <c r="U13" s="125">
        <v>0</v>
      </c>
    </row>
    <row r="14" spans="1:21" ht="30">
      <c r="A14" s="12"/>
      <c r="B14" s="12" t="s">
        <v>744</v>
      </c>
      <c r="C14" s="19" t="s">
        <v>745</v>
      </c>
      <c r="D14" s="124">
        <f t="shared" si="0"/>
        <v>10000000</v>
      </c>
      <c r="E14" s="125">
        <v>0</v>
      </c>
      <c r="F14" s="125">
        <v>0</v>
      </c>
      <c r="G14" s="125">
        <v>0</v>
      </c>
      <c r="H14" s="125">
        <v>0</v>
      </c>
      <c r="I14" s="125">
        <v>10000000</v>
      </c>
      <c r="J14" s="125">
        <v>0</v>
      </c>
      <c r="K14" s="125">
        <v>0</v>
      </c>
      <c r="L14" s="125">
        <v>0</v>
      </c>
      <c r="M14" s="124">
        <f t="shared" si="2"/>
        <v>15000000</v>
      </c>
      <c r="N14" s="125">
        <v>0</v>
      </c>
      <c r="O14" s="125">
        <v>0</v>
      </c>
      <c r="P14" s="125">
        <v>0</v>
      </c>
      <c r="Q14" s="125">
        <v>0</v>
      </c>
      <c r="R14" s="125">
        <v>15000000</v>
      </c>
      <c r="S14" s="125">
        <v>0</v>
      </c>
      <c r="T14" s="125">
        <v>0</v>
      </c>
      <c r="U14" s="125">
        <v>0</v>
      </c>
    </row>
    <row r="15" spans="1:21" ht="30">
      <c r="A15" s="12"/>
      <c r="B15" s="12" t="s">
        <v>746</v>
      </c>
      <c r="C15" s="19" t="s">
        <v>747</v>
      </c>
      <c r="D15" s="124">
        <f t="shared" si="0"/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2"/>
        <v>5864900</v>
      </c>
      <c r="N15" s="125">
        <v>0</v>
      </c>
      <c r="O15" s="125">
        <v>0</v>
      </c>
      <c r="P15" s="125">
        <v>0</v>
      </c>
      <c r="Q15" s="125">
        <v>0</v>
      </c>
      <c r="R15" s="125">
        <v>5864900</v>
      </c>
      <c r="S15" s="125">
        <v>0</v>
      </c>
      <c r="T15" s="125">
        <v>0</v>
      </c>
      <c r="U15" s="125">
        <v>0</v>
      </c>
    </row>
    <row r="16" spans="1:21" ht="18">
      <c r="A16" s="12"/>
      <c r="B16" s="12" t="s">
        <v>748</v>
      </c>
      <c r="C16" s="19" t="s">
        <v>749</v>
      </c>
      <c r="D16" s="124">
        <f t="shared" si="0"/>
        <v>50000</v>
      </c>
      <c r="E16" s="125">
        <v>0</v>
      </c>
      <c r="F16" s="125">
        <v>0</v>
      </c>
      <c r="G16" s="125">
        <v>0</v>
      </c>
      <c r="H16" s="125">
        <v>0</v>
      </c>
      <c r="I16" s="125">
        <v>50000</v>
      </c>
      <c r="J16" s="125">
        <v>0</v>
      </c>
      <c r="K16" s="125">
        <v>0</v>
      </c>
      <c r="L16" s="125">
        <v>0</v>
      </c>
      <c r="M16" s="124">
        <f t="shared" si="2"/>
        <v>50000</v>
      </c>
      <c r="N16" s="125">
        <v>0</v>
      </c>
      <c r="O16" s="125">
        <v>0</v>
      </c>
      <c r="P16" s="125">
        <v>0</v>
      </c>
      <c r="Q16" s="125">
        <v>0</v>
      </c>
      <c r="R16" s="125">
        <v>50000</v>
      </c>
      <c r="S16" s="125">
        <v>0</v>
      </c>
      <c r="T16" s="125">
        <v>0</v>
      </c>
      <c r="U16" s="125">
        <v>0</v>
      </c>
    </row>
    <row r="17" spans="1:21" s="195" customFormat="1" ht="18">
      <c r="A17" s="180" t="s">
        <v>92</v>
      </c>
      <c r="B17" s="180"/>
      <c r="C17" s="181" t="s">
        <v>46</v>
      </c>
      <c r="D17" s="25">
        <f t="shared" si="0"/>
        <v>1500000</v>
      </c>
      <c r="E17" s="182">
        <f aca="true" t="shared" si="4" ref="E17:L17">SUM(E18:E19)</f>
        <v>0</v>
      </c>
      <c r="F17" s="182">
        <f t="shared" si="4"/>
        <v>0</v>
      </c>
      <c r="G17" s="182">
        <f t="shared" si="4"/>
        <v>0</v>
      </c>
      <c r="H17" s="182">
        <f t="shared" si="4"/>
        <v>0</v>
      </c>
      <c r="I17" s="182">
        <f t="shared" si="4"/>
        <v>1500000</v>
      </c>
      <c r="J17" s="182">
        <f t="shared" si="4"/>
        <v>0</v>
      </c>
      <c r="K17" s="182">
        <f t="shared" si="4"/>
        <v>0</v>
      </c>
      <c r="L17" s="182">
        <f t="shared" si="4"/>
        <v>0</v>
      </c>
      <c r="M17" s="25">
        <f t="shared" si="2"/>
        <v>1500000</v>
      </c>
      <c r="N17" s="182">
        <f aca="true" t="shared" si="5" ref="N17:U17">SUM(N18:N19)</f>
        <v>0</v>
      </c>
      <c r="O17" s="182">
        <f t="shared" si="5"/>
        <v>0</v>
      </c>
      <c r="P17" s="182">
        <f t="shared" si="5"/>
        <v>0</v>
      </c>
      <c r="Q17" s="182">
        <f t="shared" si="5"/>
        <v>0</v>
      </c>
      <c r="R17" s="182">
        <f t="shared" si="5"/>
        <v>1500000</v>
      </c>
      <c r="S17" s="182">
        <f t="shared" si="5"/>
        <v>0</v>
      </c>
      <c r="T17" s="182">
        <f t="shared" si="5"/>
        <v>0</v>
      </c>
      <c r="U17" s="182">
        <f t="shared" si="5"/>
        <v>0</v>
      </c>
    </row>
    <row r="18" spans="1:21" ht="18">
      <c r="A18" s="12"/>
      <c r="B18" s="12" t="s">
        <v>750</v>
      </c>
      <c r="C18" s="19" t="s">
        <v>751</v>
      </c>
      <c r="D18" s="124">
        <f t="shared" si="0"/>
        <v>1000000</v>
      </c>
      <c r="E18" s="125">
        <v>0</v>
      </c>
      <c r="F18" s="125">
        <v>0</v>
      </c>
      <c r="G18" s="125">
        <v>0</v>
      </c>
      <c r="H18" s="125">
        <v>0</v>
      </c>
      <c r="I18" s="125">
        <v>1000000</v>
      </c>
      <c r="J18" s="125">
        <v>0</v>
      </c>
      <c r="K18" s="125">
        <v>0</v>
      </c>
      <c r="L18" s="125">
        <v>0</v>
      </c>
      <c r="M18" s="124">
        <f t="shared" si="2"/>
        <v>1000000</v>
      </c>
      <c r="N18" s="125">
        <v>0</v>
      </c>
      <c r="O18" s="125">
        <v>0</v>
      </c>
      <c r="P18" s="125">
        <v>0</v>
      </c>
      <c r="Q18" s="125">
        <v>0</v>
      </c>
      <c r="R18" s="125">
        <v>1000000</v>
      </c>
      <c r="S18" s="125">
        <v>0</v>
      </c>
      <c r="T18" s="125">
        <v>0</v>
      </c>
      <c r="U18" s="125">
        <v>0</v>
      </c>
    </row>
    <row r="19" spans="1:21" ht="18">
      <c r="A19" s="12"/>
      <c r="B19" s="12" t="s">
        <v>752</v>
      </c>
      <c r="C19" s="19" t="s">
        <v>753</v>
      </c>
      <c r="D19" s="124">
        <f t="shared" si="0"/>
        <v>500000</v>
      </c>
      <c r="E19" s="125">
        <v>0</v>
      </c>
      <c r="F19" s="125">
        <v>0</v>
      </c>
      <c r="G19" s="125">
        <v>0</v>
      </c>
      <c r="H19" s="125">
        <v>0</v>
      </c>
      <c r="I19" s="125">
        <v>500000</v>
      </c>
      <c r="J19" s="125">
        <v>0</v>
      </c>
      <c r="K19" s="125">
        <v>0</v>
      </c>
      <c r="L19" s="125">
        <v>0</v>
      </c>
      <c r="M19" s="124">
        <f t="shared" si="2"/>
        <v>500000</v>
      </c>
      <c r="N19" s="125">
        <v>0</v>
      </c>
      <c r="O19" s="125">
        <v>0</v>
      </c>
      <c r="P19" s="125">
        <v>0</v>
      </c>
      <c r="Q19" s="125">
        <v>0</v>
      </c>
      <c r="R19" s="125">
        <v>500000</v>
      </c>
      <c r="S19" s="125">
        <v>0</v>
      </c>
      <c r="T19" s="125">
        <v>0</v>
      </c>
      <c r="U19" s="125">
        <v>0</v>
      </c>
    </row>
    <row r="20" spans="1:21" s="195" customFormat="1" ht="18">
      <c r="A20" s="180" t="s">
        <v>93</v>
      </c>
      <c r="B20" s="180"/>
      <c r="C20" s="181" t="s">
        <v>48</v>
      </c>
      <c r="D20" s="25">
        <f t="shared" si="0"/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25">
        <v>0</v>
      </c>
      <c r="M20" s="25">
        <f t="shared" si="2"/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25">
        <v>0</v>
      </c>
    </row>
    <row r="21" spans="1:21" ht="30.75" customHeight="1">
      <c r="A21" s="278" t="s">
        <v>364</v>
      </c>
      <c r="B21" s="278"/>
      <c r="C21" s="278"/>
      <c r="D21" s="25">
        <f t="shared" si="0"/>
        <v>78051136</v>
      </c>
      <c r="E21" s="182">
        <f aca="true" t="shared" si="6" ref="E21:L21">E10+E17+E20</f>
        <v>0</v>
      </c>
      <c r="F21" s="182">
        <f t="shared" si="6"/>
        <v>0</v>
      </c>
      <c r="G21" s="182">
        <f t="shared" si="6"/>
        <v>20000000</v>
      </c>
      <c r="H21" s="182">
        <f t="shared" si="6"/>
        <v>1501136</v>
      </c>
      <c r="I21" s="182">
        <f t="shared" si="6"/>
        <v>56550000</v>
      </c>
      <c r="J21" s="182">
        <f t="shared" si="6"/>
        <v>0</v>
      </c>
      <c r="K21" s="182">
        <f t="shared" si="6"/>
        <v>0</v>
      </c>
      <c r="L21" s="182">
        <f t="shared" si="6"/>
        <v>0</v>
      </c>
      <c r="M21" s="25">
        <f t="shared" si="2"/>
        <v>88132580</v>
      </c>
      <c r="N21" s="182">
        <f aca="true" t="shared" si="7" ref="N21:U21">N10+N17+N20</f>
        <v>0</v>
      </c>
      <c r="O21" s="182">
        <f t="shared" si="7"/>
        <v>0</v>
      </c>
      <c r="P21" s="182">
        <f t="shared" si="7"/>
        <v>20000000</v>
      </c>
      <c r="Q21" s="182">
        <f t="shared" si="7"/>
        <v>717680</v>
      </c>
      <c r="R21" s="182">
        <f t="shared" si="7"/>
        <v>67414900</v>
      </c>
      <c r="S21" s="182">
        <f t="shared" si="7"/>
        <v>0</v>
      </c>
      <c r="T21" s="182">
        <f t="shared" si="7"/>
        <v>0</v>
      </c>
      <c r="U21" s="182">
        <f t="shared" si="7"/>
        <v>0</v>
      </c>
    </row>
    <row r="23" spans="11:14" ht="12.75">
      <c r="K23" s="34"/>
      <c r="L23" s="34"/>
      <c r="M23" s="34"/>
      <c r="N23" s="34"/>
    </row>
    <row r="24" spans="11:14" ht="12.75">
      <c r="K24" s="34"/>
      <c r="L24" s="34" t="s">
        <v>754</v>
      </c>
      <c r="M24" s="34"/>
      <c r="N24" s="34"/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21:C21"/>
    <mergeCell ref="N7:U7"/>
    <mergeCell ref="E8:I8"/>
    <mergeCell ref="J8:L8"/>
    <mergeCell ref="N8:R8"/>
    <mergeCell ref="S8:U8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8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3"/>
  <sheetViews>
    <sheetView view="pageBreakPreview" zoomScale="70" zoomScaleNormal="44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4" width="17.140625" style="0" customWidth="1"/>
    <col min="5" max="5" width="14.57421875" style="0" customWidth="1"/>
    <col min="6" max="6" width="16.140625" style="0" customWidth="1"/>
    <col min="7" max="12" width="14.57421875" style="0" customWidth="1"/>
    <col min="13" max="14" width="14.8515625" style="0" customWidth="1"/>
    <col min="15" max="15" width="16.421875" style="0" customWidth="1"/>
    <col min="16" max="21" width="14.8515625" style="0" customWidth="1"/>
    <col min="22" max="22" width="16.7109375" style="0" customWidth="1"/>
    <col min="25" max="26" width="13.8515625" style="0" bestFit="1" customWidth="1"/>
    <col min="27" max="27" width="15.421875" style="0" bestFit="1" customWidth="1"/>
  </cols>
  <sheetData>
    <row r="1" spans="1:21" ht="18">
      <c r="A1" s="248" t="s">
        <v>1292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755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756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757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51" t="s">
        <v>25</v>
      </c>
      <c r="B7" s="251" t="s">
        <v>191</v>
      </c>
      <c r="C7" s="252" t="s">
        <v>26</v>
      </c>
      <c r="D7" s="252" t="s">
        <v>27</v>
      </c>
      <c r="E7" s="279" t="s">
        <v>28</v>
      </c>
      <c r="F7" s="279"/>
      <c r="G7" s="279"/>
      <c r="H7" s="279"/>
      <c r="I7" s="279"/>
      <c r="J7" s="279"/>
      <c r="K7" s="279"/>
      <c r="L7" s="279"/>
      <c r="M7" s="252" t="s">
        <v>29</v>
      </c>
      <c r="N7" s="279" t="s">
        <v>30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31</v>
      </c>
      <c r="F8" s="247"/>
      <c r="G8" s="247"/>
      <c r="H8" s="247"/>
      <c r="I8" s="247"/>
      <c r="J8" s="247" t="s">
        <v>32</v>
      </c>
      <c r="K8" s="247"/>
      <c r="L8" s="247"/>
      <c r="M8" s="252"/>
      <c r="N8" s="247" t="s">
        <v>31</v>
      </c>
      <c r="O8" s="247"/>
      <c r="P8" s="247"/>
      <c r="Q8" s="247"/>
      <c r="R8" s="247"/>
      <c r="S8" s="247" t="s">
        <v>32</v>
      </c>
      <c r="T8" s="247"/>
      <c r="U8" s="247"/>
    </row>
    <row r="9" spans="1:21" ht="87" customHeight="1">
      <c r="A9" s="251"/>
      <c r="B9" s="251"/>
      <c r="C9" s="252"/>
      <c r="D9" s="25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5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s="195" customFormat="1" ht="18">
      <c r="A10" s="180" t="s">
        <v>96</v>
      </c>
      <c r="B10" s="180"/>
      <c r="C10" s="181" t="s">
        <v>44</v>
      </c>
      <c r="D10" s="25">
        <f aca="true" t="shared" si="0" ref="D10:D20">SUM(E10:L10)</f>
        <v>51500000</v>
      </c>
      <c r="E10" s="182">
        <f aca="true" t="shared" si="1" ref="E10:L10">SUM(E11:E14)</f>
        <v>0</v>
      </c>
      <c r="F10" s="182">
        <f t="shared" si="1"/>
        <v>0</v>
      </c>
      <c r="G10" s="182">
        <f t="shared" si="1"/>
        <v>6000000</v>
      </c>
      <c r="H10" s="182">
        <f t="shared" si="1"/>
        <v>0</v>
      </c>
      <c r="I10" s="182">
        <f t="shared" si="1"/>
        <v>45500000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0">SUM(N10:U10)</f>
        <v>51370000</v>
      </c>
      <c r="N10" s="182">
        <f aca="true" t="shared" si="3" ref="N10:U10">SUM(N11:N14)</f>
        <v>0</v>
      </c>
      <c r="O10" s="182">
        <f t="shared" si="3"/>
        <v>0</v>
      </c>
      <c r="P10" s="182">
        <f t="shared" si="3"/>
        <v>5870000</v>
      </c>
      <c r="Q10" s="182">
        <f t="shared" si="3"/>
        <v>0</v>
      </c>
      <c r="R10" s="182">
        <f t="shared" si="3"/>
        <v>45500000</v>
      </c>
      <c r="S10" s="182">
        <f t="shared" si="3"/>
        <v>0</v>
      </c>
      <c r="T10" s="182">
        <f t="shared" si="3"/>
        <v>0</v>
      </c>
      <c r="U10" s="182">
        <f t="shared" si="3"/>
        <v>0</v>
      </c>
    </row>
    <row r="11" spans="1:21" ht="60">
      <c r="A11" s="12"/>
      <c r="B11" s="12" t="s">
        <v>758</v>
      </c>
      <c r="C11" s="19" t="s">
        <v>759</v>
      </c>
      <c r="D11" s="124">
        <f t="shared" si="0"/>
        <v>41000000</v>
      </c>
      <c r="E11" s="125">
        <v>0</v>
      </c>
      <c r="F11" s="125">
        <v>0</v>
      </c>
      <c r="G11" s="125">
        <v>0</v>
      </c>
      <c r="H11" s="125">
        <v>0</v>
      </c>
      <c r="I11" s="125">
        <v>41000000</v>
      </c>
      <c r="J11" s="125">
        <v>0</v>
      </c>
      <c r="K11" s="125">
        <v>0</v>
      </c>
      <c r="L11" s="125">
        <v>0</v>
      </c>
      <c r="M11" s="124">
        <f t="shared" si="2"/>
        <v>41000000</v>
      </c>
      <c r="N11" s="125">
        <v>0</v>
      </c>
      <c r="O11" s="125">
        <v>0</v>
      </c>
      <c r="P11" s="125">
        <v>0</v>
      </c>
      <c r="Q11" s="125">
        <v>0</v>
      </c>
      <c r="R11" s="125">
        <v>41000000</v>
      </c>
      <c r="S11" s="125">
        <v>0</v>
      </c>
      <c r="T11" s="125">
        <v>0</v>
      </c>
      <c r="U11" s="125">
        <v>0</v>
      </c>
    </row>
    <row r="12" spans="1:21" ht="75">
      <c r="A12" s="12"/>
      <c r="B12" s="12" t="s">
        <v>760</v>
      </c>
      <c r="C12" s="19" t="s">
        <v>761</v>
      </c>
      <c r="D12" s="124">
        <f t="shared" si="0"/>
        <v>4500000</v>
      </c>
      <c r="E12" s="125">
        <v>0</v>
      </c>
      <c r="F12" s="125">
        <v>0</v>
      </c>
      <c r="G12" s="125">
        <v>0</v>
      </c>
      <c r="H12" s="125">
        <v>0</v>
      </c>
      <c r="I12" s="125">
        <v>4500000</v>
      </c>
      <c r="J12" s="125">
        <v>0</v>
      </c>
      <c r="K12" s="125">
        <v>0</v>
      </c>
      <c r="L12" s="125">
        <v>0</v>
      </c>
      <c r="M12" s="124">
        <f t="shared" si="2"/>
        <v>4500000</v>
      </c>
      <c r="N12" s="125">
        <v>0</v>
      </c>
      <c r="O12" s="125">
        <v>0</v>
      </c>
      <c r="P12" s="125">
        <v>0</v>
      </c>
      <c r="Q12" s="125">
        <v>0</v>
      </c>
      <c r="R12" s="125">
        <v>4500000</v>
      </c>
      <c r="S12" s="125">
        <v>0</v>
      </c>
      <c r="T12" s="125">
        <v>0</v>
      </c>
      <c r="U12" s="125">
        <v>0</v>
      </c>
    </row>
    <row r="13" spans="1:21" ht="105">
      <c r="A13" s="12"/>
      <c r="B13" s="12" t="s">
        <v>762</v>
      </c>
      <c r="C13" s="19" t="s">
        <v>763</v>
      </c>
      <c r="D13" s="124">
        <f t="shared" si="0"/>
        <v>1000000</v>
      </c>
      <c r="E13" s="125">
        <v>0</v>
      </c>
      <c r="F13" s="125">
        <v>0</v>
      </c>
      <c r="G13" s="125">
        <v>1000000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1000000</v>
      </c>
      <c r="N13" s="125">
        <v>0</v>
      </c>
      <c r="O13" s="125">
        <v>0</v>
      </c>
      <c r="P13" s="125">
        <v>1000000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</row>
    <row r="14" spans="1:21" ht="30">
      <c r="A14" s="12"/>
      <c r="B14" s="12" t="s">
        <v>764</v>
      </c>
      <c r="C14" s="19" t="s">
        <v>765</v>
      </c>
      <c r="D14" s="124">
        <f t="shared" si="0"/>
        <v>5000000</v>
      </c>
      <c r="E14" s="125">
        <v>0</v>
      </c>
      <c r="F14" s="125">
        <v>0</v>
      </c>
      <c r="G14" s="125">
        <v>5000000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4">
        <f t="shared" si="2"/>
        <v>4870000</v>
      </c>
      <c r="N14" s="125">
        <v>0</v>
      </c>
      <c r="O14" s="125">
        <v>0</v>
      </c>
      <c r="P14" s="125">
        <v>4870000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</row>
    <row r="15" spans="1:21" s="195" customFormat="1" ht="18">
      <c r="A15" s="180" t="s">
        <v>97</v>
      </c>
      <c r="B15" s="180"/>
      <c r="C15" s="181" t="s">
        <v>46</v>
      </c>
      <c r="D15" s="25">
        <f t="shared" si="0"/>
        <v>12700000</v>
      </c>
      <c r="E15" s="182">
        <f aca="true" t="shared" si="4" ref="E15:L15">SUM(E16:E18)</f>
        <v>0</v>
      </c>
      <c r="F15" s="182">
        <f t="shared" si="4"/>
        <v>0</v>
      </c>
      <c r="G15" s="182">
        <f t="shared" si="4"/>
        <v>0</v>
      </c>
      <c r="H15" s="182">
        <f t="shared" si="4"/>
        <v>7200000</v>
      </c>
      <c r="I15" s="182">
        <f t="shared" si="4"/>
        <v>5500000</v>
      </c>
      <c r="J15" s="182">
        <f t="shared" si="4"/>
        <v>0</v>
      </c>
      <c r="K15" s="182">
        <f t="shared" si="4"/>
        <v>0</v>
      </c>
      <c r="L15" s="182">
        <f t="shared" si="4"/>
        <v>0</v>
      </c>
      <c r="M15" s="25">
        <f t="shared" si="2"/>
        <v>12700000</v>
      </c>
      <c r="N15" s="182">
        <f aca="true" t="shared" si="5" ref="N15:U15">SUM(N16:N18)</f>
        <v>0</v>
      </c>
      <c r="O15" s="182">
        <f t="shared" si="5"/>
        <v>0</v>
      </c>
      <c r="P15" s="182">
        <f t="shared" si="5"/>
        <v>0</v>
      </c>
      <c r="Q15" s="182">
        <f t="shared" si="5"/>
        <v>0</v>
      </c>
      <c r="R15" s="182">
        <f t="shared" si="5"/>
        <v>12700000</v>
      </c>
      <c r="S15" s="182">
        <f t="shared" si="5"/>
        <v>0</v>
      </c>
      <c r="T15" s="182">
        <f t="shared" si="5"/>
        <v>0</v>
      </c>
      <c r="U15" s="182">
        <f t="shared" si="5"/>
        <v>0</v>
      </c>
    </row>
    <row r="16" spans="1:21" ht="45">
      <c r="A16" s="12"/>
      <c r="B16" s="12" t="s">
        <v>766</v>
      </c>
      <c r="C16" s="19" t="s">
        <v>767</v>
      </c>
      <c r="D16" s="124">
        <f t="shared" si="0"/>
        <v>7200000</v>
      </c>
      <c r="E16" s="125">
        <v>0</v>
      </c>
      <c r="F16" s="125">
        <v>0</v>
      </c>
      <c r="G16" s="125"/>
      <c r="H16" s="125">
        <v>7200000</v>
      </c>
      <c r="I16" s="125"/>
      <c r="J16" s="125">
        <v>0</v>
      </c>
      <c r="K16" s="125">
        <v>0</v>
      </c>
      <c r="L16" s="125">
        <v>0</v>
      </c>
      <c r="M16" s="124">
        <f t="shared" si="2"/>
        <v>7200000</v>
      </c>
      <c r="N16" s="125">
        <v>0</v>
      </c>
      <c r="O16" s="125">
        <v>0</v>
      </c>
      <c r="P16" s="125"/>
      <c r="Q16" s="125"/>
      <c r="R16" s="125">
        <v>7200000</v>
      </c>
      <c r="S16" s="125">
        <v>0</v>
      </c>
      <c r="T16" s="125">
        <v>0</v>
      </c>
      <c r="U16" s="125">
        <v>0</v>
      </c>
    </row>
    <row r="17" spans="1:21" ht="105">
      <c r="A17" s="12"/>
      <c r="B17" s="12" t="s">
        <v>768</v>
      </c>
      <c r="C17" s="196" t="s">
        <v>769</v>
      </c>
      <c r="D17" s="124">
        <f t="shared" si="0"/>
        <v>500000</v>
      </c>
      <c r="E17" s="125">
        <v>0</v>
      </c>
      <c r="F17" s="125">
        <v>0</v>
      </c>
      <c r="G17" s="125">
        <v>0</v>
      </c>
      <c r="H17" s="125">
        <v>0</v>
      </c>
      <c r="I17" s="125">
        <v>500000</v>
      </c>
      <c r="J17" s="125">
        <v>0</v>
      </c>
      <c r="K17" s="125">
        <v>0</v>
      </c>
      <c r="L17" s="125">
        <v>0</v>
      </c>
      <c r="M17" s="124">
        <f t="shared" si="2"/>
        <v>500000</v>
      </c>
      <c r="N17" s="125">
        <v>0</v>
      </c>
      <c r="O17" s="125">
        <v>0</v>
      </c>
      <c r="P17" s="125">
        <v>0</v>
      </c>
      <c r="Q17" s="125">
        <v>0</v>
      </c>
      <c r="R17" s="125">
        <v>500000</v>
      </c>
      <c r="S17" s="125">
        <v>0</v>
      </c>
      <c r="T17" s="125">
        <v>0</v>
      </c>
      <c r="U17" s="125">
        <v>0</v>
      </c>
    </row>
    <row r="18" spans="1:21" ht="30">
      <c r="A18" s="12"/>
      <c r="B18" s="12" t="s">
        <v>770</v>
      </c>
      <c r="C18" s="196" t="s">
        <v>771</v>
      </c>
      <c r="D18" s="124">
        <f t="shared" si="0"/>
        <v>5000000</v>
      </c>
      <c r="E18" s="125">
        <v>0</v>
      </c>
      <c r="F18" s="125">
        <v>0</v>
      </c>
      <c r="G18" s="125">
        <v>0</v>
      </c>
      <c r="H18" s="125">
        <v>0</v>
      </c>
      <c r="I18" s="125">
        <v>5000000</v>
      </c>
      <c r="J18" s="125">
        <v>0</v>
      </c>
      <c r="K18" s="125">
        <v>0</v>
      </c>
      <c r="L18" s="125">
        <v>0</v>
      </c>
      <c r="M18" s="124">
        <f t="shared" si="2"/>
        <v>5000000</v>
      </c>
      <c r="N18" s="125">
        <v>0</v>
      </c>
      <c r="O18" s="125">
        <v>0</v>
      </c>
      <c r="P18" s="125">
        <v>0</v>
      </c>
      <c r="Q18" s="125">
        <v>0</v>
      </c>
      <c r="R18" s="125">
        <v>5000000</v>
      </c>
      <c r="S18" s="125">
        <v>0</v>
      </c>
      <c r="T18" s="125">
        <v>0</v>
      </c>
      <c r="U18" s="125">
        <v>0</v>
      </c>
    </row>
    <row r="19" spans="1:21" s="195" customFormat="1" ht="31.5">
      <c r="A19" s="180" t="s">
        <v>98</v>
      </c>
      <c r="B19" s="180"/>
      <c r="C19" s="181" t="s">
        <v>48</v>
      </c>
      <c r="D19" s="25">
        <f t="shared" si="0"/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25">
        <v>0</v>
      </c>
      <c r="M19" s="25">
        <f t="shared" si="2"/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25">
        <v>0</v>
      </c>
    </row>
    <row r="20" spans="1:21" ht="33.75" customHeight="1">
      <c r="A20" s="278" t="s">
        <v>364</v>
      </c>
      <c r="B20" s="278"/>
      <c r="C20" s="278"/>
      <c r="D20" s="25">
        <f t="shared" si="0"/>
        <v>64200000</v>
      </c>
      <c r="E20" s="182">
        <f aca="true" t="shared" si="6" ref="E20:L20">E10+E15+E19</f>
        <v>0</v>
      </c>
      <c r="F20" s="182">
        <f t="shared" si="6"/>
        <v>0</v>
      </c>
      <c r="G20" s="182">
        <f t="shared" si="6"/>
        <v>6000000</v>
      </c>
      <c r="H20" s="182">
        <f t="shared" si="6"/>
        <v>7200000</v>
      </c>
      <c r="I20" s="182">
        <f t="shared" si="6"/>
        <v>51000000</v>
      </c>
      <c r="J20" s="182">
        <f t="shared" si="6"/>
        <v>0</v>
      </c>
      <c r="K20" s="182">
        <f t="shared" si="6"/>
        <v>0</v>
      </c>
      <c r="L20" s="182">
        <f t="shared" si="6"/>
        <v>0</v>
      </c>
      <c r="M20" s="25">
        <f t="shared" si="2"/>
        <v>64070000</v>
      </c>
      <c r="N20" s="182">
        <f aca="true" t="shared" si="7" ref="N20:U20">N10+N15+N19</f>
        <v>0</v>
      </c>
      <c r="O20" s="182">
        <f t="shared" si="7"/>
        <v>0</v>
      </c>
      <c r="P20" s="182">
        <f t="shared" si="7"/>
        <v>5870000</v>
      </c>
      <c r="Q20" s="182">
        <f t="shared" si="7"/>
        <v>0</v>
      </c>
      <c r="R20" s="182">
        <f t="shared" si="7"/>
        <v>58200000</v>
      </c>
      <c r="S20" s="182">
        <f t="shared" si="7"/>
        <v>0</v>
      </c>
      <c r="T20" s="182">
        <f t="shared" si="7"/>
        <v>0</v>
      </c>
      <c r="U20" s="182">
        <f t="shared" si="7"/>
        <v>0</v>
      </c>
    </row>
    <row r="23" spans="11:14" ht="12.75">
      <c r="K23" s="34"/>
      <c r="L23" s="34" t="s">
        <v>754</v>
      </c>
      <c r="M23" s="34"/>
      <c r="N23" s="34"/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20:C20"/>
    <mergeCell ref="N7:U7"/>
    <mergeCell ref="E8:I8"/>
    <mergeCell ref="J8:L8"/>
    <mergeCell ref="N8:R8"/>
    <mergeCell ref="S8:U8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8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6"/>
  <sheetViews>
    <sheetView view="pageBreakPreview" zoomScale="70" zoomScaleNormal="70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5" width="14.57421875" style="0" customWidth="1"/>
    <col min="6" max="6" width="15.57421875" style="0" customWidth="1"/>
    <col min="7" max="12" width="14.57421875" style="0" customWidth="1"/>
    <col min="13" max="21" width="15.140625" style="0" customWidth="1"/>
    <col min="22" max="22" width="14.8515625" style="0" customWidth="1"/>
    <col min="23" max="24" width="13.8515625" style="0" bestFit="1" customWidth="1"/>
    <col min="25" max="25" width="16.7109375" style="0" customWidth="1"/>
    <col min="27" max="27" width="15.421875" style="0" bestFit="1" customWidth="1"/>
  </cols>
  <sheetData>
    <row r="1" spans="1:21" ht="18">
      <c r="A1" s="248" t="s">
        <v>1293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772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773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774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51" t="s">
        <v>25</v>
      </c>
      <c r="B7" s="251" t="s">
        <v>191</v>
      </c>
      <c r="C7" s="252" t="s">
        <v>26</v>
      </c>
      <c r="D7" s="252" t="s">
        <v>27</v>
      </c>
      <c r="E7" s="279" t="s">
        <v>28</v>
      </c>
      <c r="F7" s="279"/>
      <c r="G7" s="279"/>
      <c r="H7" s="279"/>
      <c r="I7" s="279"/>
      <c r="J7" s="279"/>
      <c r="K7" s="279"/>
      <c r="L7" s="279"/>
      <c r="M7" s="252" t="s">
        <v>29</v>
      </c>
      <c r="N7" s="279" t="s">
        <v>30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31</v>
      </c>
      <c r="F8" s="247"/>
      <c r="G8" s="247"/>
      <c r="H8" s="247"/>
      <c r="I8" s="247"/>
      <c r="J8" s="247" t="s">
        <v>32</v>
      </c>
      <c r="K8" s="247"/>
      <c r="L8" s="247"/>
      <c r="M8" s="252"/>
      <c r="N8" s="247" t="s">
        <v>31</v>
      </c>
      <c r="O8" s="247"/>
      <c r="P8" s="247"/>
      <c r="Q8" s="247"/>
      <c r="R8" s="247"/>
      <c r="S8" s="247" t="s">
        <v>32</v>
      </c>
      <c r="T8" s="247"/>
      <c r="U8" s="247"/>
    </row>
    <row r="9" spans="1:21" ht="76.5">
      <c r="A9" s="251"/>
      <c r="B9" s="251"/>
      <c r="C9" s="252"/>
      <c r="D9" s="25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5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101</v>
      </c>
      <c r="B10" s="12"/>
      <c r="C10" s="112" t="s">
        <v>44</v>
      </c>
      <c r="D10" s="25">
        <f aca="true" t="shared" si="0" ref="D10:D22">SUM(E10:L10)</f>
        <v>12100000</v>
      </c>
      <c r="E10" s="182">
        <f aca="true" t="shared" si="1" ref="E10:L10">SUM(E11:E15)</f>
        <v>0</v>
      </c>
      <c r="F10" s="182">
        <f t="shared" si="1"/>
        <v>0</v>
      </c>
      <c r="G10" s="182">
        <f t="shared" si="1"/>
        <v>7100000</v>
      </c>
      <c r="H10" s="182">
        <f t="shared" si="1"/>
        <v>0</v>
      </c>
      <c r="I10" s="182">
        <f t="shared" si="1"/>
        <v>5000000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1">SUM(N10:U10)</f>
        <v>29887585</v>
      </c>
      <c r="N10" s="182">
        <f aca="true" t="shared" si="3" ref="N10:U10">SUM(N11:N15)</f>
        <v>243065</v>
      </c>
      <c r="O10" s="182">
        <f t="shared" si="3"/>
        <v>850095</v>
      </c>
      <c r="P10" s="182">
        <f t="shared" si="3"/>
        <v>8844425</v>
      </c>
      <c r="Q10" s="182">
        <f t="shared" si="3"/>
        <v>0</v>
      </c>
      <c r="R10" s="182">
        <f t="shared" si="3"/>
        <v>19950000</v>
      </c>
      <c r="S10" s="182">
        <f t="shared" si="3"/>
        <v>0</v>
      </c>
      <c r="T10" s="182">
        <f t="shared" si="3"/>
        <v>0</v>
      </c>
      <c r="U10" s="182">
        <f t="shared" si="3"/>
        <v>0</v>
      </c>
    </row>
    <row r="11" spans="1:21" ht="18">
      <c r="A11" s="12"/>
      <c r="B11" s="12" t="s">
        <v>775</v>
      </c>
      <c r="C11" s="19" t="s">
        <v>776</v>
      </c>
      <c r="D11" s="124">
        <f t="shared" si="0"/>
        <v>5000000</v>
      </c>
      <c r="E11" s="125">
        <v>0</v>
      </c>
      <c r="F11" s="125">
        <v>0</v>
      </c>
      <c r="G11" s="125">
        <v>5000000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4">
        <f t="shared" si="2"/>
        <v>6733580</v>
      </c>
      <c r="N11" s="125">
        <v>243065</v>
      </c>
      <c r="O11" s="125">
        <v>850095</v>
      </c>
      <c r="P11" s="125">
        <v>5640420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</row>
    <row r="12" spans="1:21" ht="30">
      <c r="A12" s="12"/>
      <c r="B12" s="12" t="s">
        <v>777</v>
      </c>
      <c r="C12" s="19" t="s">
        <v>778</v>
      </c>
      <c r="D12" s="124">
        <f t="shared" si="0"/>
        <v>500000</v>
      </c>
      <c r="E12" s="125">
        <v>0</v>
      </c>
      <c r="F12" s="125">
        <v>0</v>
      </c>
      <c r="G12" s="125">
        <v>500000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2"/>
        <v>500000</v>
      </c>
      <c r="N12" s="125">
        <v>0</v>
      </c>
      <c r="O12" s="125">
        <v>0</v>
      </c>
      <c r="P12" s="125">
        <v>500000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</row>
    <row r="13" spans="1:21" ht="30">
      <c r="A13" s="12"/>
      <c r="B13" s="12" t="s">
        <v>779</v>
      </c>
      <c r="C13" s="19" t="s">
        <v>780</v>
      </c>
      <c r="D13" s="124">
        <f t="shared" si="0"/>
        <v>1600000</v>
      </c>
      <c r="E13" s="125">
        <v>0</v>
      </c>
      <c r="F13" s="125">
        <v>0</v>
      </c>
      <c r="G13" s="125">
        <v>1600000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17804005</v>
      </c>
      <c r="N13" s="125">
        <v>0</v>
      </c>
      <c r="O13" s="125">
        <v>0</v>
      </c>
      <c r="P13" s="125">
        <v>2704005</v>
      </c>
      <c r="Q13" s="125">
        <v>0</v>
      </c>
      <c r="R13" s="125">
        <v>15100000</v>
      </c>
      <c r="S13" s="125">
        <v>0</v>
      </c>
      <c r="T13" s="125">
        <v>0</v>
      </c>
      <c r="U13" s="125">
        <v>0</v>
      </c>
    </row>
    <row r="14" spans="1:21" ht="18">
      <c r="A14" s="12"/>
      <c r="B14" s="12" t="s">
        <v>781</v>
      </c>
      <c r="C14" s="19" t="s">
        <v>782</v>
      </c>
      <c r="D14" s="124">
        <f t="shared" si="0"/>
        <v>2500000</v>
      </c>
      <c r="E14" s="125">
        <v>0</v>
      </c>
      <c r="F14" s="125">
        <v>0</v>
      </c>
      <c r="G14" s="125">
        <v>0</v>
      </c>
      <c r="H14" s="125">
        <v>0</v>
      </c>
      <c r="I14" s="125">
        <v>2500000</v>
      </c>
      <c r="J14" s="125">
        <v>0</v>
      </c>
      <c r="K14" s="125">
        <v>0</v>
      </c>
      <c r="L14" s="125">
        <v>0</v>
      </c>
      <c r="M14" s="124">
        <f t="shared" si="2"/>
        <v>2350000</v>
      </c>
      <c r="N14" s="125">
        <v>0</v>
      </c>
      <c r="O14" s="125">
        <v>0</v>
      </c>
      <c r="P14" s="125">
        <v>0</v>
      </c>
      <c r="Q14" s="125">
        <v>0</v>
      </c>
      <c r="R14" s="125">
        <v>2350000</v>
      </c>
      <c r="S14" s="125">
        <v>0</v>
      </c>
      <c r="T14" s="125">
        <v>0</v>
      </c>
      <c r="U14" s="125">
        <v>0</v>
      </c>
    </row>
    <row r="15" spans="1:21" ht="30">
      <c r="A15" s="12"/>
      <c r="B15" s="12" t="s">
        <v>783</v>
      </c>
      <c r="C15" s="19" t="s">
        <v>784</v>
      </c>
      <c r="D15" s="124">
        <f t="shared" si="0"/>
        <v>2500000</v>
      </c>
      <c r="E15" s="125">
        <v>0</v>
      </c>
      <c r="F15" s="125">
        <v>0</v>
      </c>
      <c r="G15" s="125">
        <v>0</v>
      </c>
      <c r="H15" s="125">
        <v>0</v>
      </c>
      <c r="I15" s="125">
        <v>2500000</v>
      </c>
      <c r="J15" s="125">
        <v>0</v>
      </c>
      <c r="K15" s="125">
        <v>0</v>
      </c>
      <c r="L15" s="125">
        <v>0</v>
      </c>
      <c r="M15" s="124">
        <f t="shared" si="2"/>
        <v>2500000</v>
      </c>
      <c r="N15" s="125">
        <v>0</v>
      </c>
      <c r="O15" s="125">
        <v>0</v>
      </c>
      <c r="P15" s="125">
        <v>0</v>
      </c>
      <c r="Q15" s="125">
        <v>0</v>
      </c>
      <c r="R15" s="125">
        <v>2500000</v>
      </c>
      <c r="S15" s="125">
        <v>0</v>
      </c>
      <c r="T15" s="125">
        <v>0</v>
      </c>
      <c r="U15" s="125">
        <v>0</v>
      </c>
    </row>
    <row r="16" spans="1:21" ht="18">
      <c r="A16" s="12" t="s">
        <v>102</v>
      </c>
      <c r="B16" s="12"/>
      <c r="C16" s="112" t="s">
        <v>46</v>
      </c>
      <c r="D16" s="25">
        <f t="shared" si="0"/>
        <v>17563500</v>
      </c>
      <c r="E16" s="182">
        <f aca="true" t="shared" si="4" ref="E16:L16">SUM(E17:E20)</f>
        <v>8700000</v>
      </c>
      <c r="F16" s="182">
        <f t="shared" si="4"/>
        <v>2300000</v>
      </c>
      <c r="G16" s="182">
        <f t="shared" si="4"/>
        <v>0</v>
      </c>
      <c r="H16" s="182">
        <f t="shared" si="4"/>
        <v>0</v>
      </c>
      <c r="I16" s="182">
        <f t="shared" si="4"/>
        <v>6563500</v>
      </c>
      <c r="J16" s="182">
        <f t="shared" si="4"/>
        <v>0</v>
      </c>
      <c r="K16" s="182">
        <f t="shared" si="4"/>
        <v>0</v>
      </c>
      <c r="L16" s="182">
        <f t="shared" si="4"/>
        <v>0</v>
      </c>
      <c r="M16" s="25">
        <f t="shared" si="2"/>
        <v>25074636</v>
      </c>
      <c r="N16" s="182">
        <f>SUM(N17:N20)</f>
        <v>14539750</v>
      </c>
      <c r="O16" s="182">
        <f>SUM(O17:O20)</f>
        <v>3971386</v>
      </c>
      <c r="P16" s="182">
        <f aca="true" t="shared" si="5" ref="P16:U16">SUM(P17:P20)</f>
        <v>0</v>
      </c>
      <c r="Q16" s="182">
        <f t="shared" si="5"/>
        <v>0</v>
      </c>
      <c r="R16" s="182">
        <f>SUM(R17:R20)</f>
        <v>6563500</v>
      </c>
      <c r="S16" s="182">
        <f t="shared" si="5"/>
        <v>0</v>
      </c>
      <c r="T16" s="182">
        <f t="shared" si="5"/>
        <v>0</v>
      </c>
      <c r="U16" s="182">
        <f t="shared" si="5"/>
        <v>0</v>
      </c>
    </row>
    <row r="17" spans="1:21" ht="18">
      <c r="A17" s="12"/>
      <c r="B17" s="12" t="s">
        <v>785</v>
      </c>
      <c r="C17" s="19" t="s">
        <v>786</v>
      </c>
      <c r="D17" s="124">
        <f t="shared" si="0"/>
        <v>1500000</v>
      </c>
      <c r="E17" s="125">
        <v>0</v>
      </c>
      <c r="F17" s="125">
        <v>0</v>
      </c>
      <c r="G17" s="125">
        <v>0</v>
      </c>
      <c r="H17" s="125">
        <v>0</v>
      </c>
      <c r="I17" s="125">
        <v>1500000</v>
      </c>
      <c r="J17" s="125">
        <v>0</v>
      </c>
      <c r="K17" s="125">
        <v>0</v>
      </c>
      <c r="L17" s="125">
        <v>0</v>
      </c>
      <c r="M17" s="124">
        <f t="shared" si="2"/>
        <v>1500000</v>
      </c>
      <c r="N17" s="125">
        <v>0</v>
      </c>
      <c r="O17" s="125">
        <v>0</v>
      </c>
      <c r="P17" s="125">
        <v>0</v>
      </c>
      <c r="Q17" s="125">
        <v>0</v>
      </c>
      <c r="R17" s="125">
        <v>1500000</v>
      </c>
      <c r="S17" s="125">
        <v>0</v>
      </c>
      <c r="T17" s="125">
        <v>0</v>
      </c>
      <c r="U17" s="125">
        <v>0</v>
      </c>
    </row>
    <row r="18" spans="1:21" ht="18">
      <c r="A18" s="12"/>
      <c r="B18" s="12" t="s">
        <v>787</v>
      </c>
      <c r="C18" s="19" t="s">
        <v>788</v>
      </c>
      <c r="D18" s="124">
        <f t="shared" si="0"/>
        <v>11000000</v>
      </c>
      <c r="E18" s="125">
        <v>8700000</v>
      </c>
      <c r="F18" s="125">
        <v>2300000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4">
        <f t="shared" si="2"/>
        <v>18511136</v>
      </c>
      <c r="N18" s="125">
        <v>14539750</v>
      </c>
      <c r="O18" s="125">
        <v>3971386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</row>
    <row r="19" spans="1:21" ht="30">
      <c r="A19" s="12"/>
      <c r="B19" s="12" t="s">
        <v>789</v>
      </c>
      <c r="C19" s="19" t="s">
        <v>790</v>
      </c>
      <c r="D19" s="124">
        <f t="shared" si="0"/>
        <v>3492500</v>
      </c>
      <c r="E19" s="125">
        <v>0</v>
      </c>
      <c r="F19" s="125">
        <v>0</v>
      </c>
      <c r="G19" s="125">
        <v>0</v>
      </c>
      <c r="H19" s="125">
        <v>0</v>
      </c>
      <c r="I19" s="125">
        <v>3492500</v>
      </c>
      <c r="J19" s="125">
        <v>0</v>
      </c>
      <c r="K19" s="125">
        <v>0</v>
      </c>
      <c r="L19" s="125">
        <v>0</v>
      </c>
      <c r="M19" s="124">
        <f t="shared" si="2"/>
        <v>3492500</v>
      </c>
      <c r="N19" s="125">
        <v>0</v>
      </c>
      <c r="O19" s="125">
        <v>0</v>
      </c>
      <c r="P19" s="125">
        <v>0</v>
      </c>
      <c r="Q19" s="125">
        <v>0</v>
      </c>
      <c r="R19" s="125">
        <v>3492500</v>
      </c>
      <c r="S19" s="125">
        <v>0</v>
      </c>
      <c r="T19" s="125">
        <v>0</v>
      </c>
      <c r="U19" s="125">
        <v>0</v>
      </c>
    </row>
    <row r="20" spans="1:21" ht="30">
      <c r="A20" s="12"/>
      <c r="B20" s="12" t="s">
        <v>791</v>
      </c>
      <c r="C20" s="19" t="s">
        <v>792</v>
      </c>
      <c r="D20" s="124">
        <f t="shared" si="0"/>
        <v>1571000</v>
      </c>
      <c r="E20" s="125">
        <v>0</v>
      </c>
      <c r="F20" s="125">
        <v>0</v>
      </c>
      <c r="G20" s="125">
        <v>0</v>
      </c>
      <c r="H20" s="125">
        <v>0</v>
      </c>
      <c r="I20" s="125">
        <v>1571000</v>
      </c>
      <c r="J20" s="125">
        <v>0</v>
      </c>
      <c r="K20" s="125">
        <v>0</v>
      </c>
      <c r="L20" s="125">
        <v>0</v>
      </c>
      <c r="M20" s="124">
        <f t="shared" si="2"/>
        <v>1571000</v>
      </c>
      <c r="N20" s="125">
        <v>0</v>
      </c>
      <c r="O20" s="125">
        <v>0</v>
      </c>
      <c r="P20" s="125">
        <v>0</v>
      </c>
      <c r="Q20" s="125">
        <v>0</v>
      </c>
      <c r="R20" s="125">
        <v>1571000</v>
      </c>
      <c r="S20" s="125">
        <v>0</v>
      </c>
      <c r="T20" s="125">
        <v>0</v>
      </c>
      <c r="U20" s="125">
        <v>0</v>
      </c>
    </row>
    <row r="21" spans="1:21" ht="18">
      <c r="A21" s="12" t="s">
        <v>103</v>
      </c>
      <c r="B21" s="12"/>
      <c r="C21" s="112" t="s">
        <v>48</v>
      </c>
      <c r="D21" s="25">
        <f t="shared" si="0"/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25">
        <v>0</v>
      </c>
      <c r="M21" s="25">
        <f t="shared" si="2"/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25">
        <v>0</v>
      </c>
    </row>
    <row r="22" spans="1:21" ht="24.75" customHeight="1">
      <c r="A22" s="278" t="s">
        <v>364</v>
      </c>
      <c r="B22" s="278"/>
      <c r="C22" s="278"/>
      <c r="D22" s="25">
        <f t="shared" si="0"/>
        <v>29663500</v>
      </c>
      <c r="E22" s="182">
        <f aca="true" t="shared" si="6" ref="E22:L22">E10+E16+E21</f>
        <v>8700000</v>
      </c>
      <c r="F22" s="182">
        <f t="shared" si="6"/>
        <v>2300000</v>
      </c>
      <c r="G22" s="182">
        <f t="shared" si="6"/>
        <v>7100000</v>
      </c>
      <c r="H22" s="182">
        <f t="shared" si="6"/>
        <v>0</v>
      </c>
      <c r="I22" s="182">
        <f t="shared" si="6"/>
        <v>11563500</v>
      </c>
      <c r="J22" s="182">
        <f t="shared" si="6"/>
        <v>0</v>
      </c>
      <c r="K22" s="182">
        <f t="shared" si="6"/>
        <v>0</v>
      </c>
      <c r="L22" s="182">
        <f t="shared" si="6"/>
        <v>0</v>
      </c>
      <c r="M22" s="25">
        <f>SUM(N22:U22)</f>
        <v>54962221</v>
      </c>
      <c r="N22" s="182">
        <f aca="true" t="shared" si="7" ref="N22:U22">N10+N16+N21</f>
        <v>14782815</v>
      </c>
      <c r="O22" s="182">
        <f t="shared" si="7"/>
        <v>4821481</v>
      </c>
      <c r="P22" s="182">
        <f t="shared" si="7"/>
        <v>8844425</v>
      </c>
      <c r="Q22" s="182">
        <f t="shared" si="7"/>
        <v>0</v>
      </c>
      <c r="R22" s="182">
        <f t="shared" si="7"/>
        <v>26513500</v>
      </c>
      <c r="S22" s="182">
        <f t="shared" si="7"/>
        <v>0</v>
      </c>
      <c r="T22" s="182">
        <f t="shared" si="7"/>
        <v>0</v>
      </c>
      <c r="U22" s="182">
        <f t="shared" si="7"/>
        <v>0</v>
      </c>
    </row>
    <row r="24" spans="11:12" s="194" customFormat="1" ht="12.75">
      <c r="K24" s="235"/>
      <c r="L24" s="235"/>
    </row>
    <row r="25" spans="3:21" s="194" customFormat="1" ht="12.75">
      <c r="C25" s="194" t="s">
        <v>1282</v>
      </c>
      <c r="K25" s="235"/>
      <c r="L25" s="235"/>
      <c r="M25" s="194">
        <f>SUM(N25:U25)</f>
        <v>54962221</v>
      </c>
      <c r="N25" s="194">
        <v>14782815</v>
      </c>
      <c r="O25" s="194">
        <v>5115986</v>
      </c>
      <c r="P25" s="194">
        <v>8549920</v>
      </c>
      <c r="Q25" s="194">
        <v>0</v>
      </c>
      <c r="R25" s="194">
        <v>26513500</v>
      </c>
      <c r="S25" s="194">
        <v>0</v>
      </c>
      <c r="T25" s="194">
        <v>0</v>
      </c>
      <c r="U25" s="194">
        <v>0</v>
      </c>
    </row>
    <row r="26" spans="3:21" s="194" customFormat="1" ht="12.75">
      <c r="C26" s="194" t="s">
        <v>1145</v>
      </c>
      <c r="K26" s="235"/>
      <c r="L26" s="235" t="s">
        <v>754</v>
      </c>
      <c r="M26" s="194">
        <f>M22-M25</f>
        <v>0</v>
      </c>
      <c r="N26" s="194">
        <f aca="true" t="shared" si="8" ref="N26:U26">N22-N25</f>
        <v>0</v>
      </c>
      <c r="O26" s="194">
        <f t="shared" si="8"/>
        <v>-294505</v>
      </c>
      <c r="P26" s="194">
        <f t="shared" si="8"/>
        <v>294505</v>
      </c>
      <c r="Q26" s="194">
        <f t="shared" si="8"/>
        <v>0</v>
      </c>
      <c r="R26" s="194">
        <f t="shared" si="8"/>
        <v>0</v>
      </c>
      <c r="S26" s="194">
        <f t="shared" si="8"/>
        <v>0</v>
      </c>
      <c r="T26" s="194">
        <f t="shared" si="8"/>
        <v>0</v>
      </c>
      <c r="U26" s="194">
        <f t="shared" si="8"/>
        <v>0</v>
      </c>
    </row>
    <row r="27" s="194" customFormat="1" ht="12.75"/>
    <row r="28" s="194" customFormat="1" ht="12.75"/>
    <row r="29" s="194" customFormat="1" ht="12.75"/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22:C22"/>
    <mergeCell ref="N7:U7"/>
    <mergeCell ref="E8:I8"/>
    <mergeCell ref="J8:L8"/>
    <mergeCell ref="N8:R8"/>
    <mergeCell ref="S8:U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9"/>
  <sheetViews>
    <sheetView view="pageBreakPreview" zoomScale="57" zoomScaleNormal="66" zoomScaleSheetLayoutView="57" zoomScalePageLayoutView="0" workbookViewId="0" topLeftCell="A1">
      <selection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18.7109375" style="0" customWidth="1"/>
    <col min="6" max="8" width="14.57421875" style="0" customWidth="1"/>
    <col min="9" max="9" width="17.00390625" style="0" customWidth="1"/>
    <col min="10" max="13" width="14.57421875" style="0" customWidth="1"/>
    <col min="14" max="14" width="16.7109375" style="0" customWidth="1"/>
    <col min="15" max="17" width="14.57421875" style="0" customWidth="1"/>
    <col min="18" max="18" width="16.7109375" style="0" customWidth="1"/>
    <col min="19" max="22" width="14.57421875" style="0" customWidth="1"/>
    <col min="23" max="23" width="22.421875" style="0" customWidth="1"/>
    <col min="27" max="27" width="19.421875" style="0" customWidth="1"/>
  </cols>
  <sheetData>
    <row r="1" spans="1:22" ht="18">
      <c r="A1" s="248" t="s">
        <v>1294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 ht="18">
      <c r="A2" s="249" t="s">
        <v>793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2" ht="18" customHeight="1">
      <c r="A3" s="293" t="s">
        <v>794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1:22" ht="18">
      <c r="A4" s="294" t="s">
        <v>795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3" t="s">
        <v>2</v>
      </c>
    </row>
    <row r="6" spans="1:22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6" t="s">
        <v>14</v>
      </c>
      <c r="M6" s="6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6" t="s">
        <v>23</v>
      </c>
      <c r="V6" s="4" t="s">
        <v>187</v>
      </c>
    </row>
    <row r="7" spans="1:22" ht="12.75" customHeight="1">
      <c r="A7" s="251" t="s">
        <v>25</v>
      </c>
      <c r="B7" s="251" t="s">
        <v>191</v>
      </c>
      <c r="C7" s="251" t="s">
        <v>412</v>
      </c>
      <c r="D7" s="252" t="s">
        <v>26</v>
      </c>
      <c r="E7" s="252" t="s">
        <v>27</v>
      </c>
      <c r="F7" s="279" t="s">
        <v>28</v>
      </c>
      <c r="G7" s="279"/>
      <c r="H7" s="279"/>
      <c r="I7" s="279"/>
      <c r="J7" s="279"/>
      <c r="K7" s="279"/>
      <c r="L7" s="279"/>
      <c r="M7" s="279"/>
      <c r="N7" s="252" t="s">
        <v>29</v>
      </c>
      <c r="O7" s="279" t="s">
        <v>30</v>
      </c>
      <c r="P7" s="279"/>
      <c r="Q7" s="279"/>
      <c r="R7" s="279"/>
      <c r="S7" s="279"/>
      <c r="T7" s="279"/>
      <c r="U7" s="279"/>
      <c r="V7" s="279"/>
    </row>
    <row r="8" spans="1:22" ht="12.75" customHeight="1">
      <c r="A8" s="251"/>
      <c r="B8" s="251"/>
      <c r="C8" s="251"/>
      <c r="D8" s="252"/>
      <c r="E8" s="252"/>
      <c r="F8" s="247" t="s">
        <v>31</v>
      </c>
      <c r="G8" s="247"/>
      <c r="H8" s="247"/>
      <c r="I8" s="247"/>
      <c r="J8" s="247"/>
      <c r="K8" s="247" t="s">
        <v>32</v>
      </c>
      <c r="L8" s="247"/>
      <c r="M8" s="247"/>
      <c r="N8" s="252"/>
      <c r="O8" s="247" t="s">
        <v>31</v>
      </c>
      <c r="P8" s="247"/>
      <c r="Q8" s="247"/>
      <c r="R8" s="247"/>
      <c r="S8" s="247"/>
      <c r="T8" s="247" t="s">
        <v>32</v>
      </c>
      <c r="U8" s="247"/>
      <c r="V8" s="247"/>
    </row>
    <row r="9" spans="1:22" ht="93" customHeight="1">
      <c r="A9" s="251"/>
      <c r="B9" s="251"/>
      <c r="C9" s="251"/>
      <c r="D9" s="252"/>
      <c r="E9" s="252"/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7" t="s">
        <v>40</v>
      </c>
      <c r="N9" s="252"/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7" t="s">
        <v>40</v>
      </c>
    </row>
    <row r="10" spans="1:22" s="195" customFormat="1" ht="18">
      <c r="A10" s="180" t="s">
        <v>106</v>
      </c>
      <c r="B10" s="180"/>
      <c r="C10" s="180"/>
      <c r="D10" s="181" t="s">
        <v>44</v>
      </c>
      <c r="E10" s="25">
        <f aca="true" t="shared" si="0" ref="E10:E28">SUM(F10:M10)</f>
        <v>204000000</v>
      </c>
      <c r="F10" s="182">
        <f aca="true" t="shared" si="1" ref="F10:M10">F11+F16+F21+F22</f>
        <v>0</v>
      </c>
      <c r="G10" s="182">
        <f t="shared" si="1"/>
        <v>0</v>
      </c>
      <c r="H10" s="182">
        <f t="shared" si="1"/>
        <v>0</v>
      </c>
      <c r="I10" s="182">
        <f t="shared" si="1"/>
        <v>204000000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182">
        <f t="shared" si="1"/>
        <v>0</v>
      </c>
      <c r="N10" s="25">
        <f aca="true" t="shared" si="2" ref="N10:N27">SUM(O10:V10)</f>
        <v>197335319</v>
      </c>
      <c r="O10" s="182">
        <f aca="true" t="shared" si="3" ref="O10:V10">O11+O16+O21+O22</f>
        <v>0</v>
      </c>
      <c r="P10" s="182">
        <f t="shared" si="3"/>
        <v>0</v>
      </c>
      <c r="Q10" s="182">
        <f t="shared" si="3"/>
        <v>6350</v>
      </c>
      <c r="R10" s="182">
        <f t="shared" si="3"/>
        <v>197328969</v>
      </c>
      <c r="S10" s="182">
        <f t="shared" si="3"/>
        <v>0</v>
      </c>
      <c r="T10" s="182">
        <f t="shared" si="3"/>
        <v>0</v>
      </c>
      <c r="U10" s="182">
        <f t="shared" si="3"/>
        <v>0</v>
      </c>
      <c r="V10" s="182">
        <f t="shared" si="3"/>
        <v>0</v>
      </c>
    </row>
    <row r="11" spans="1:22" s="195" customFormat="1" ht="18">
      <c r="A11" s="180"/>
      <c r="B11" s="180" t="s">
        <v>796</v>
      </c>
      <c r="C11" s="180"/>
      <c r="D11" s="191" t="s">
        <v>797</v>
      </c>
      <c r="E11" s="25">
        <f t="shared" si="0"/>
        <v>137000000</v>
      </c>
      <c r="F11" s="197">
        <f aca="true" t="shared" si="4" ref="F11:M11">SUM(F12:F15)</f>
        <v>0</v>
      </c>
      <c r="G11" s="197">
        <f t="shared" si="4"/>
        <v>0</v>
      </c>
      <c r="H11" s="197">
        <f t="shared" si="4"/>
        <v>0</v>
      </c>
      <c r="I11" s="197">
        <f t="shared" si="4"/>
        <v>137000000</v>
      </c>
      <c r="J11" s="197">
        <f t="shared" si="4"/>
        <v>0</v>
      </c>
      <c r="K11" s="197">
        <f t="shared" si="4"/>
        <v>0</v>
      </c>
      <c r="L11" s="197">
        <f t="shared" si="4"/>
        <v>0</v>
      </c>
      <c r="M11" s="197">
        <f t="shared" si="4"/>
        <v>0</v>
      </c>
      <c r="N11" s="25">
        <f t="shared" si="2"/>
        <v>145951100</v>
      </c>
      <c r="O11" s="197">
        <f aca="true" t="shared" si="5" ref="O11:V11">SUM(O12:O15)</f>
        <v>0</v>
      </c>
      <c r="P11" s="197">
        <f t="shared" si="5"/>
        <v>0</v>
      </c>
      <c r="Q11" s="197">
        <f t="shared" si="5"/>
        <v>0</v>
      </c>
      <c r="R11" s="197">
        <f>SUM(R12:R15)</f>
        <v>145951100</v>
      </c>
      <c r="S11" s="197">
        <f t="shared" si="5"/>
        <v>0</v>
      </c>
      <c r="T11" s="197">
        <f t="shared" si="5"/>
        <v>0</v>
      </c>
      <c r="U11" s="197">
        <f t="shared" si="5"/>
        <v>0</v>
      </c>
      <c r="V11" s="197">
        <f t="shared" si="5"/>
        <v>0</v>
      </c>
    </row>
    <row r="12" spans="1:22" ht="18">
      <c r="A12" s="12"/>
      <c r="B12" s="12"/>
      <c r="C12" s="12" t="s">
        <v>798</v>
      </c>
      <c r="D12" s="19" t="s">
        <v>799</v>
      </c>
      <c r="E12" s="124">
        <f t="shared" si="0"/>
        <v>80000000</v>
      </c>
      <c r="F12" s="125">
        <v>0</v>
      </c>
      <c r="G12" s="125">
        <v>0</v>
      </c>
      <c r="H12" s="125">
        <v>0</v>
      </c>
      <c r="I12" s="125">
        <v>80000000</v>
      </c>
      <c r="J12" s="125">
        <v>0</v>
      </c>
      <c r="K12" s="125">
        <v>0</v>
      </c>
      <c r="L12" s="125">
        <v>0</v>
      </c>
      <c r="M12" s="183">
        <v>0</v>
      </c>
      <c r="N12" s="124">
        <f t="shared" si="2"/>
        <v>85613000</v>
      </c>
      <c r="O12" s="125">
        <v>0</v>
      </c>
      <c r="P12" s="125">
        <v>0</v>
      </c>
      <c r="Q12" s="125">
        <v>0</v>
      </c>
      <c r="R12" s="125">
        <v>85613000</v>
      </c>
      <c r="S12" s="125">
        <v>0</v>
      </c>
      <c r="T12" s="125">
        <v>0</v>
      </c>
      <c r="U12" s="125">
        <v>0</v>
      </c>
      <c r="V12" s="183">
        <v>0</v>
      </c>
    </row>
    <row r="13" spans="1:22" ht="18">
      <c r="A13" s="12"/>
      <c r="B13" s="12"/>
      <c r="C13" s="12" t="s">
        <v>800</v>
      </c>
      <c r="D13" s="19" t="s">
        <v>801</v>
      </c>
      <c r="E13" s="124">
        <f t="shared" si="0"/>
        <v>20000000</v>
      </c>
      <c r="F13" s="125">
        <v>0</v>
      </c>
      <c r="G13" s="125">
        <v>0</v>
      </c>
      <c r="H13" s="125">
        <v>0</v>
      </c>
      <c r="I13" s="125">
        <v>20000000</v>
      </c>
      <c r="J13" s="125">
        <v>0</v>
      </c>
      <c r="K13" s="125">
        <v>0</v>
      </c>
      <c r="L13" s="125">
        <v>0</v>
      </c>
      <c r="M13" s="183">
        <v>0</v>
      </c>
      <c r="N13" s="124">
        <f t="shared" si="2"/>
        <v>20000000</v>
      </c>
      <c r="O13" s="125">
        <v>0</v>
      </c>
      <c r="P13" s="125">
        <v>0</v>
      </c>
      <c r="Q13" s="125">
        <v>0</v>
      </c>
      <c r="R13" s="125">
        <v>20000000</v>
      </c>
      <c r="S13" s="125">
        <v>0</v>
      </c>
      <c r="T13" s="125">
        <v>0</v>
      </c>
      <c r="U13" s="125">
        <v>0</v>
      </c>
      <c r="V13" s="183">
        <v>0</v>
      </c>
    </row>
    <row r="14" spans="1:22" ht="18">
      <c r="A14" s="12"/>
      <c r="B14" s="12"/>
      <c r="C14" s="12" t="s">
        <v>802</v>
      </c>
      <c r="D14" s="19" t="s">
        <v>803</v>
      </c>
      <c r="E14" s="124">
        <f t="shared" si="0"/>
        <v>22000000</v>
      </c>
      <c r="F14" s="125">
        <v>0</v>
      </c>
      <c r="G14" s="125">
        <v>0</v>
      </c>
      <c r="H14" s="125">
        <v>0</v>
      </c>
      <c r="I14" s="125">
        <v>22000000</v>
      </c>
      <c r="J14" s="125">
        <v>0</v>
      </c>
      <c r="K14" s="125">
        <v>0</v>
      </c>
      <c r="L14" s="125">
        <v>0</v>
      </c>
      <c r="M14" s="183">
        <v>0</v>
      </c>
      <c r="N14" s="124">
        <f t="shared" si="2"/>
        <v>25064500</v>
      </c>
      <c r="O14" s="125">
        <v>0</v>
      </c>
      <c r="P14" s="125">
        <v>0</v>
      </c>
      <c r="Q14" s="125">
        <v>0</v>
      </c>
      <c r="R14" s="125">
        <v>25064500</v>
      </c>
      <c r="S14" s="125">
        <v>0</v>
      </c>
      <c r="T14" s="125">
        <v>0</v>
      </c>
      <c r="U14" s="125">
        <v>0</v>
      </c>
      <c r="V14" s="183">
        <v>0</v>
      </c>
    </row>
    <row r="15" spans="1:22" ht="18">
      <c r="A15" s="12"/>
      <c r="B15" s="12"/>
      <c r="C15" s="12" t="s">
        <v>804</v>
      </c>
      <c r="D15" s="19" t="s">
        <v>805</v>
      </c>
      <c r="E15" s="124">
        <f t="shared" si="0"/>
        <v>15000000</v>
      </c>
      <c r="F15" s="125">
        <v>0</v>
      </c>
      <c r="G15" s="125">
        <v>0</v>
      </c>
      <c r="H15" s="125">
        <v>0</v>
      </c>
      <c r="I15" s="125">
        <v>15000000</v>
      </c>
      <c r="J15" s="125">
        <v>0</v>
      </c>
      <c r="K15" s="125">
        <v>0</v>
      </c>
      <c r="L15" s="125">
        <v>0</v>
      </c>
      <c r="M15" s="183">
        <v>0</v>
      </c>
      <c r="N15" s="124">
        <f t="shared" si="2"/>
        <v>15273600</v>
      </c>
      <c r="O15" s="125">
        <v>0</v>
      </c>
      <c r="P15" s="125">
        <v>0</v>
      </c>
      <c r="Q15" s="125">
        <v>0</v>
      </c>
      <c r="R15" s="125">
        <v>15273600</v>
      </c>
      <c r="S15" s="125">
        <v>0</v>
      </c>
      <c r="T15" s="125">
        <v>0</v>
      </c>
      <c r="U15" s="125">
        <v>0</v>
      </c>
      <c r="V15" s="183">
        <v>0</v>
      </c>
    </row>
    <row r="16" spans="1:22" s="195" customFormat="1" ht="18">
      <c r="A16" s="180"/>
      <c r="B16" s="180" t="s">
        <v>806</v>
      </c>
      <c r="C16" s="180"/>
      <c r="D16" s="191" t="s">
        <v>807</v>
      </c>
      <c r="E16" s="25">
        <f t="shared" si="0"/>
        <v>17000000</v>
      </c>
      <c r="F16" s="197">
        <f>SUM(F18:F20)</f>
        <v>0</v>
      </c>
      <c r="G16" s="197">
        <f>SUM(G18:G20)</f>
        <v>0</v>
      </c>
      <c r="H16" s="197">
        <f>SUM(H18:H20)</f>
        <v>0</v>
      </c>
      <c r="I16" s="197">
        <f>SUM(I17:I20)</f>
        <v>17000000</v>
      </c>
      <c r="J16" s="197">
        <f>SUM(J18:J20)</f>
        <v>0</v>
      </c>
      <c r="K16" s="197">
        <f>SUM(K18:K20)</f>
        <v>0</v>
      </c>
      <c r="L16" s="197">
        <f>SUM(L18:L20)</f>
        <v>0</v>
      </c>
      <c r="M16" s="197">
        <f>SUM(M18:M20)</f>
        <v>0</v>
      </c>
      <c r="N16" s="25">
        <f t="shared" si="2"/>
        <v>17779108</v>
      </c>
      <c r="O16" s="197">
        <f>SUM(O18:O20)</f>
        <v>0</v>
      </c>
      <c r="P16" s="197">
        <f>SUM(P18:P20)</f>
        <v>0</v>
      </c>
      <c r="Q16" s="197">
        <f>SUM(Q17:Q20)</f>
        <v>6350</v>
      </c>
      <c r="R16" s="197">
        <f>SUM(R17:R20)</f>
        <v>17772758</v>
      </c>
      <c r="S16" s="197">
        <f>SUM(S18:S20)</f>
        <v>0</v>
      </c>
      <c r="T16" s="197">
        <f>SUM(T18:T20)</f>
        <v>0</v>
      </c>
      <c r="U16" s="197">
        <f>SUM(U18:U20)</f>
        <v>0</v>
      </c>
      <c r="V16" s="197">
        <f>SUM(V18:V20)</f>
        <v>0</v>
      </c>
    </row>
    <row r="17" spans="1:22" ht="18">
      <c r="A17" s="12"/>
      <c r="B17" s="12"/>
      <c r="C17" s="12" t="s">
        <v>808</v>
      </c>
      <c r="D17" s="19" t="s">
        <v>809</v>
      </c>
      <c r="E17" s="124">
        <f t="shared" si="0"/>
        <v>6000000</v>
      </c>
      <c r="F17" s="125">
        <v>0</v>
      </c>
      <c r="G17" s="125">
        <v>0</v>
      </c>
      <c r="H17" s="125">
        <v>0</v>
      </c>
      <c r="I17" s="125">
        <v>6000000</v>
      </c>
      <c r="J17" s="125">
        <v>0</v>
      </c>
      <c r="K17" s="125">
        <v>0</v>
      </c>
      <c r="L17" s="125">
        <v>0</v>
      </c>
      <c r="M17" s="125">
        <v>0</v>
      </c>
      <c r="N17" s="124">
        <f t="shared" si="2"/>
        <v>6462000</v>
      </c>
      <c r="O17" s="125">
        <v>0</v>
      </c>
      <c r="P17" s="125">
        <v>0</v>
      </c>
      <c r="Q17" s="125">
        <v>3175</v>
      </c>
      <c r="R17" s="125">
        <v>6458825</v>
      </c>
      <c r="S17" s="125">
        <v>0</v>
      </c>
      <c r="T17" s="125">
        <v>0</v>
      </c>
      <c r="U17" s="125">
        <v>0</v>
      </c>
      <c r="V17" s="125">
        <v>0</v>
      </c>
    </row>
    <row r="18" spans="1:22" ht="18">
      <c r="A18" s="12"/>
      <c r="B18" s="12"/>
      <c r="C18" s="12" t="s">
        <v>810</v>
      </c>
      <c r="D18" s="19" t="s">
        <v>811</v>
      </c>
      <c r="E18" s="124">
        <f t="shared" si="0"/>
        <v>5000000</v>
      </c>
      <c r="F18" s="125">
        <v>0</v>
      </c>
      <c r="G18" s="125">
        <v>0</v>
      </c>
      <c r="H18" s="125">
        <v>0</v>
      </c>
      <c r="I18" s="125">
        <v>5000000</v>
      </c>
      <c r="J18" s="125">
        <v>0</v>
      </c>
      <c r="K18" s="125">
        <v>0</v>
      </c>
      <c r="L18" s="125">
        <v>0</v>
      </c>
      <c r="M18" s="125">
        <v>0</v>
      </c>
      <c r="N18" s="124">
        <f t="shared" si="2"/>
        <v>5293546</v>
      </c>
      <c r="O18" s="125">
        <v>0</v>
      </c>
      <c r="P18" s="125">
        <v>0</v>
      </c>
      <c r="Q18" s="125">
        <v>0</v>
      </c>
      <c r="R18" s="125">
        <v>5293546</v>
      </c>
      <c r="S18" s="125">
        <v>0</v>
      </c>
      <c r="T18" s="125">
        <v>0</v>
      </c>
      <c r="U18" s="125">
        <v>0</v>
      </c>
      <c r="V18" s="125">
        <v>0</v>
      </c>
    </row>
    <row r="19" spans="1:22" ht="18">
      <c r="A19" s="12"/>
      <c r="B19" s="12"/>
      <c r="C19" s="12" t="s">
        <v>812</v>
      </c>
      <c r="D19" s="19" t="s">
        <v>813</v>
      </c>
      <c r="E19" s="124">
        <f t="shared" si="0"/>
        <v>4000000</v>
      </c>
      <c r="F19" s="125">
        <v>0</v>
      </c>
      <c r="G19" s="125">
        <v>0</v>
      </c>
      <c r="H19" s="125">
        <v>0</v>
      </c>
      <c r="I19" s="125">
        <v>4000000</v>
      </c>
      <c r="J19" s="125">
        <v>0</v>
      </c>
      <c r="K19" s="125">
        <v>0</v>
      </c>
      <c r="L19" s="125">
        <v>0</v>
      </c>
      <c r="M19" s="125">
        <v>0</v>
      </c>
      <c r="N19" s="124">
        <f t="shared" si="2"/>
        <v>4378880</v>
      </c>
      <c r="O19" s="125">
        <v>0</v>
      </c>
      <c r="P19" s="125">
        <v>0</v>
      </c>
      <c r="Q19" s="125">
        <v>3175</v>
      </c>
      <c r="R19" s="125">
        <v>4375705</v>
      </c>
      <c r="S19" s="125">
        <v>0</v>
      </c>
      <c r="T19" s="125">
        <v>0</v>
      </c>
      <c r="U19" s="125">
        <v>0</v>
      </c>
      <c r="V19" s="125">
        <v>0</v>
      </c>
    </row>
    <row r="20" spans="1:22" ht="18.75" customHeight="1">
      <c r="A20" s="12"/>
      <c r="B20" s="12"/>
      <c r="C20" s="12" t="s">
        <v>814</v>
      </c>
      <c r="D20" s="19" t="s">
        <v>815</v>
      </c>
      <c r="E20" s="124">
        <f t="shared" si="0"/>
        <v>2000000</v>
      </c>
      <c r="F20" s="125">
        <v>0</v>
      </c>
      <c r="G20" s="125">
        <v>0</v>
      </c>
      <c r="H20" s="125">
        <v>0</v>
      </c>
      <c r="I20" s="125">
        <v>2000000</v>
      </c>
      <c r="J20" s="125">
        <v>0</v>
      </c>
      <c r="K20" s="125">
        <v>0</v>
      </c>
      <c r="L20" s="125">
        <v>0</v>
      </c>
      <c r="M20" s="125">
        <v>0</v>
      </c>
      <c r="N20" s="124">
        <f t="shared" si="2"/>
        <v>1644682</v>
      </c>
      <c r="O20" s="125">
        <v>0</v>
      </c>
      <c r="P20" s="125">
        <v>0</v>
      </c>
      <c r="Q20" s="125">
        <v>0</v>
      </c>
      <c r="R20" s="125">
        <v>1644682</v>
      </c>
      <c r="S20" s="125">
        <v>0</v>
      </c>
      <c r="T20" s="125">
        <v>0</v>
      </c>
      <c r="U20" s="125">
        <v>0</v>
      </c>
      <c r="V20" s="125">
        <v>0</v>
      </c>
    </row>
    <row r="21" spans="1:22" s="195" customFormat="1" ht="18">
      <c r="A21" s="180"/>
      <c r="B21" s="180" t="s">
        <v>816</v>
      </c>
      <c r="C21" s="180"/>
      <c r="D21" s="191" t="s">
        <v>817</v>
      </c>
      <c r="E21" s="25">
        <f t="shared" si="0"/>
        <v>30000000</v>
      </c>
      <c r="F21" s="197">
        <v>0</v>
      </c>
      <c r="G21" s="197">
        <v>0</v>
      </c>
      <c r="H21" s="197">
        <v>0</v>
      </c>
      <c r="I21" s="197">
        <v>30000000</v>
      </c>
      <c r="J21" s="197">
        <v>0</v>
      </c>
      <c r="K21" s="197">
        <v>0</v>
      </c>
      <c r="L21" s="197">
        <v>0</v>
      </c>
      <c r="M21" s="197">
        <v>0</v>
      </c>
      <c r="N21" s="25">
        <f t="shared" si="2"/>
        <v>30474870</v>
      </c>
      <c r="O21" s="197">
        <v>0</v>
      </c>
      <c r="P21" s="197">
        <v>0</v>
      </c>
      <c r="Q21" s="197">
        <v>0</v>
      </c>
      <c r="R21" s="197">
        <v>30474870</v>
      </c>
      <c r="S21" s="197">
        <v>0</v>
      </c>
      <c r="T21" s="197">
        <v>0</v>
      </c>
      <c r="U21" s="197">
        <v>0</v>
      </c>
      <c r="V21" s="197">
        <v>0</v>
      </c>
    </row>
    <row r="22" spans="1:22" s="195" customFormat="1" ht="18">
      <c r="A22" s="180"/>
      <c r="B22" s="180" t="s">
        <v>818</v>
      </c>
      <c r="C22" s="180"/>
      <c r="D22" s="191" t="s">
        <v>819</v>
      </c>
      <c r="E22" s="25">
        <f t="shared" si="0"/>
        <v>20000000</v>
      </c>
      <c r="F22" s="197"/>
      <c r="G22" s="197"/>
      <c r="H22" s="197"/>
      <c r="I22" s="197">
        <v>20000000</v>
      </c>
      <c r="J22" s="197"/>
      <c r="K22" s="197"/>
      <c r="L22" s="197"/>
      <c r="M22" s="197"/>
      <c r="N22" s="25">
        <f t="shared" si="2"/>
        <v>3130241</v>
      </c>
      <c r="O22" s="197"/>
      <c r="P22" s="197"/>
      <c r="Q22" s="197"/>
      <c r="R22" s="197">
        <v>3130241</v>
      </c>
      <c r="S22" s="197"/>
      <c r="T22" s="197"/>
      <c r="U22" s="197"/>
      <c r="V22" s="197"/>
    </row>
    <row r="23" spans="1:22" s="195" customFormat="1" ht="18">
      <c r="A23" s="180" t="s">
        <v>107</v>
      </c>
      <c r="B23" s="180"/>
      <c r="C23" s="180"/>
      <c r="D23" s="181" t="s">
        <v>46</v>
      </c>
      <c r="E23" s="25">
        <f t="shared" si="0"/>
        <v>233000000</v>
      </c>
      <c r="F23" s="182">
        <f aca="true" t="shared" si="6" ref="F23:M23">SUM(F24:F26)</f>
        <v>0</v>
      </c>
      <c r="G23" s="182">
        <f t="shared" si="6"/>
        <v>0</v>
      </c>
      <c r="H23" s="182">
        <f t="shared" si="6"/>
        <v>0</v>
      </c>
      <c r="I23" s="182">
        <f t="shared" si="6"/>
        <v>233000000</v>
      </c>
      <c r="J23" s="182">
        <f t="shared" si="6"/>
        <v>0</v>
      </c>
      <c r="K23" s="182">
        <f t="shared" si="6"/>
        <v>0</v>
      </c>
      <c r="L23" s="182">
        <f t="shared" si="6"/>
        <v>0</v>
      </c>
      <c r="M23" s="182">
        <f t="shared" si="6"/>
        <v>0</v>
      </c>
      <c r="N23" s="25">
        <f t="shared" si="2"/>
        <v>230000000</v>
      </c>
      <c r="O23" s="182">
        <f aca="true" t="shared" si="7" ref="O23:V23">SUM(O24:O26)</f>
        <v>0</v>
      </c>
      <c r="P23" s="182">
        <f t="shared" si="7"/>
        <v>0</v>
      </c>
      <c r="Q23" s="182">
        <f t="shared" si="7"/>
        <v>0</v>
      </c>
      <c r="R23" s="182">
        <f t="shared" si="7"/>
        <v>230000000</v>
      </c>
      <c r="S23" s="182">
        <f t="shared" si="7"/>
        <v>0</v>
      </c>
      <c r="T23" s="182">
        <f t="shared" si="7"/>
        <v>0</v>
      </c>
      <c r="U23" s="182">
        <f t="shared" si="7"/>
        <v>0</v>
      </c>
      <c r="V23" s="182">
        <f t="shared" si="7"/>
        <v>0</v>
      </c>
    </row>
    <row r="24" spans="1:22" ht="30">
      <c r="A24" s="12"/>
      <c r="B24" s="12" t="s">
        <v>820</v>
      </c>
      <c r="C24" s="12"/>
      <c r="D24" s="19" t="s">
        <v>821</v>
      </c>
      <c r="E24" s="124">
        <f t="shared" si="0"/>
        <v>202000000</v>
      </c>
      <c r="F24" s="125">
        <v>0</v>
      </c>
      <c r="G24" s="125">
        <v>0</v>
      </c>
      <c r="H24" s="125">
        <v>0</v>
      </c>
      <c r="I24" s="125">
        <v>202000000</v>
      </c>
      <c r="J24" s="125">
        <v>0</v>
      </c>
      <c r="K24" s="125">
        <v>0</v>
      </c>
      <c r="L24" s="125">
        <v>0</v>
      </c>
      <c r="M24" s="125">
        <v>0</v>
      </c>
      <c r="N24" s="124">
        <f t="shared" si="2"/>
        <v>199000000</v>
      </c>
      <c r="O24" s="125">
        <v>0</v>
      </c>
      <c r="P24" s="125">
        <v>0</v>
      </c>
      <c r="Q24" s="125">
        <v>0</v>
      </c>
      <c r="R24" s="125">
        <v>199000000</v>
      </c>
      <c r="S24" s="125">
        <v>0</v>
      </c>
      <c r="T24" s="125">
        <v>0</v>
      </c>
      <c r="U24" s="125">
        <v>0</v>
      </c>
      <c r="V24" s="125">
        <v>0</v>
      </c>
    </row>
    <row r="25" spans="1:22" ht="18">
      <c r="A25" s="12"/>
      <c r="B25" s="12" t="s">
        <v>822</v>
      </c>
      <c r="C25" s="12"/>
      <c r="D25" s="19" t="s">
        <v>823</v>
      </c>
      <c r="E25" s="124">
        <f t="shared" si="0"/>
        <v>25000000</v>
      </c>
      <c r="F25" s="125">
        <v>0</v>
      </c>
      <c r="G25" s="125">
        <v>0</v>
      </c>
      <c r="H25" s="125">
        <v>0</v>
      </c>
      <c r="I25" s="125">
        <v>25000000</v>
      </c>
      <c r="J25" s="125">
        <v>0</v>
      </c>
      <c r="K25" s="125">
        <v>0</v>
      </c>
      <c r="L25" s="125">
        <v>0</v>
      </c>
      <c r="M25" s="125">
        <v>0</v>
      </c>
      <c r="N25" s="124">
        <f t="shared" si="2"/>
        <v>25000000</v>
      </c>
      <c r="O25" s="125">
        <v>0</v>
      </c>
      <c r="P25" s="125">
        <v>0</v>
      </c>
      <c r="Q25" s="125">
        <v>0</v>
      </c>
      <c r="R25" s="125">
        <v>25000000</v>
      </c>
      <c r="S25" s="125">
        <v>0</v>
      </c>
      <c r="T25" s="125">
        <v>0</v>
      </c>
      <c r="U25" s="125">
        <v>0</v>
      </c>
      <c r="V25" s="125">
        <v>0</v>
      </c>
    </row>
    <row r="26" spans="1:22" ht="18">
      <c r="A26" s="12"/>
      <c r="B26" s="12" t="s">
        <v>824</v>
      </c>
      <c r="C26" s="12"/>
      <c r="D26" s="19" t="s">
        <v>825</v>
      </c>
      <c r="E26" s="124">
        <f t="shared" si="0"/>
        <v>6000000</v>
      </c>
      <c r="F26" s="125">
        <v>0</v>
      </c>
      <c r="G26" s="125">
        <v>0</v>
      </c>
      <c r="H26" s="125">
        <v>0</v>
      </c>
      <c r="I26" s="125">
        <v>6000000</v>
      </c>
      <c r="J26" s="125">
        <v>0</v>
      </c>
      <c r="K26" s="125">
        <v>0</v>
      </c>
      <c r="L26" s="125">
        <v>0</v>
      </c>
      <c r="M26" s="125">
        <v>0</v>
      </c>
      <c r="N26" s="124">
        <f t="shared" si="2"/>
        <v>6000000</v>
      </c>
      <c r="O26" s="125">
        <v>0</v>
      </c>
      <c r="P26" s="125">
        <v>0</v>
      </c>
      <c r="Q26" s="125">
        <v>0</v>
      </c>
      <c r="R26" s="125">
        <v>6000000</v>
      </c>
      <c r="S26" s="125">
        <v>0</v>
      </c>
      <c r="T26" s="125">
        <v>0</v>
      </c>
      <c r="U26" s="125">
        <v>0</v>
      </c>
      <c r="V26" s="125">
        <v>0</v>
      </c>
    </row>
    <row r="27" spans="1:22" s="195" customFormat="1" ht="18">
      <c r="A27" s="180" t="s">
        <v>108</v>
      </c>
      <c r="B27" s="180"/>
      <c r="C27" s="180"/>
      <c r="D27" s="181" t="s">
        <v>48</v>
      </c>
      <c r="E27" s="25">
        <f t="shared" si="0"/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25">
        <v>0</v>
      </c>
      <c r="N27" s="25">
        <f t="shared" si="2"/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25">
        <v>0</v>
      </c>
    </row>
    <row r="28" spans="1:22" ht="34.5" customHeight="1">
      <c r="A28" s="278" t="s">
        <v>364</v>
      </c>
      <c r="B28" s="278"/>
      <c r="C28" s="278"/>
      <c r="D28" s="278"/>
      <c r="E28" s="25">
        <f t="shared" si="0"/>
        <v>437000000</v>
      </c>
      <c r="F28" s="182">
        <f aca="true" t="shared" si="8" ref="F28:M28">F10+F23+F27</f>
        <v>0</v>
      </c>
      <c r="G28" s="182">
        <f t="shared" si="8"/>
        <v>0</v>
      </c>
      <c r="H28" s="182">
        <f t="shared" si="8"/>
        <v>0</v>
      </c>
      <c r="I28" s="182">
        <f t="shared" si="8"/>
        <v>437000000</v>
      </c>
      <c r="J28" s="182">
        <f t="shared" si="8"/>
        <v>0</v>
      </c>
      <c r="K28" s="182">
        <f t="shared" si="8"/>
        <v>0</v>
      </c>
      <c r="L28" s="182">
        <f t="shared" si="8"/>
        <v>0</v>
      </c>
      <c r="M28" s="182">
        <f t="shared" si="8"/>
        <v>0</v>
      </c>
      <c r="N28" s="25">
        <f>SUM(O28:V28)</f>
        <v>427335319</v>
      </c>
      <c r="O28" s="182">
        <f aca="true" t="shared" si="9" ref="O28:V28">O10+O23+O27</f>
        <v>0</v>
      </c>
      <c r="P28" s="182">
        <f t="shared" si="9"/>
        <v>0</v>
      </c>
      <c r="Q28" s="182">
        <f t="shared" si="9"/>
        <v>6350</v>
      </c>
      <c r="R28" s="182">
        <f t="shared" si="9"/>
        <v>427328969</v>
      </c>
      <c r="S28" s="182">
        <f t="shared" si="9"/>
        <v>0</v>
      </c>
      <c r="T28" s="182">
        <f t="shared" si="9"/>
        <v>0</v>
      </c>
      <c r="U28" s="182">
        <f t="shared" si="9"/>
        <v>0</v>
      </c>
      <c r="V28" s="182">
        <f t="shared" si="9"/>
        <v>0</v>
      </c>
    </row>
    <row r="29" ht="18" customHeight="1">
      <c r="N29" s="198"/>
    </row>
    <row r="32" s="231" customFormat="1" ht="23.25" customHeight="1"/>
    <row r="33" s="231" customFormat="1" ht="27.75" customHeight="1"/>
    <row r="34" s="231" customFormat="1" ht="14.25"/>
    <row r="35" s="231" customFormat="1" ht="14.25"/>
  </sheetData>
  <sheetProtection selectLockedCells="1" selectUnlockedCells="1"/>
  <mergeCells count="17">
    <mergeCell ref="F7:M7"/>
    <mergeCell ref="C7:C9"/>
    <mergeCell ref="T8:V8"/>
    <mergeCell ref="D7:D9"/>
    <mergeCell ref="E7:E9"/>
    <mergeCell ref="F8:J8"/>
    <mergeCell ref="K8:M8"/>
    <mergeCell ref="A28:D28"/>
    <mergeCell ref="N7:N9"/>
    <mergeCell ref="O7:V7"/>
    <mergeCell ref="B7:B9"/>
    <mergeCell ref="O8:S8"/>
    <mergeCell ref="A1:V1"/>
    <mergeCell ref="A2:V2"/>
    <mergeCell ref="A3:V3"/>
    <mergeCell ref="A4:V4"/>
    <mergeCell ref="A7:A9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8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54"/>
  <sheetViews>
    <sheetView view="pageBreakPreview" zoomScale="70" zoomScaleNormal="71" zoomScaleSheetLayoutView="70" zoomScalePageLayoutView="0" workbookViewId="0" topLeftCell="A1">
      <selection activeCell="A3" sqref="A3:V3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12.8515625" style="0" customWidth="1"/>
    <col min="4" max="4" width="62.28125" style="0" customWidth="1"/>
    <col min="5" max="5" width="16.8515625" style="0" customWidth="1"/>
    <col min="6" max="7" width="14.57421875" style="0" customWidth="1"/>
    <col min="8" max="8" width="15.28125" style="0" customWidth="1"/>
    <col min="9" max="13" width="14.57421875" style="0" customWidth="1"/>
    <col min="14" max="14" width="16.8515625" style="0" customWidth="1"/>
    <col min="15" max="16" width="14.57421875" style="0" customWidth="1"/>
    <col min="17" max="17" width="15.28125" style="0" customWidth="1"/>
    <col min="18" max="22" width="14.57421875" style="0" customWidth="1"/>
    <col min="23" max="23" width="16.8515625" style="0" customWidth="1"/>
    <col min="24" max="31" width="14.57421875" style="0" customWidth="1"/>
  </cols>
  <sheetData>
    <row r="1" spans="1:31" ht="18">
      <c r="A1" s="248" t="s">
        <v>1295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39"/>
      <c r="X1" s="239"/>
      <c r="Y1" s="239"/>
      <c r="Z1" s="239"/>
      <c r="AA1" s="239"/>
      <c r="AB1" s="239"/>
      <c r="AC1" s="239"/>
      <c r="AD1" s="239"/>
      <c r="AE1" s="239"/>
    </row>
    <row r="2" spans="1:31" ht="18">
      <c r="A2" s="249" t="s">
        <v>826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0"/>
      <c r="X2" s="240"/>
      <c r="Y2" s="240"/>
      <c r="Z2" s="240"/>
      <c r="AA2" s="240"/>
      <c r="AB2" s="240"/>
      <c r="AC2" s="240"/>
      <c r="AD2" s="240"/>
      <c r="AE2" s="240"/>
    </row>
    <row r="3" spans="1:31" ht="18" customHeight="1">
      <c r="A3" s="293" t="s">
        <v>827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39"/>
      <c r="X3" s="239"/>
      <c r="Y3" s="239"/>
      <c r="Z3" s="239"/>
      <c r="AA3" s="239"/>
      <c r="AB3" s="239"/>
      <c r="AC3" s="239"/>
      <c r="AD3" s="239"/>
      <c r="AE3" s="239"/>
    </row>
    <row r="4" spans="1:31" ht="18">
      <c r="A4" s="294" t="s">
        <v>828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40"/>
      <c r="X4" s="240"/>
      <c r="Y4" s="240"/>
      <c r="Z4" s="240"/>
      <c r="AA4" s="240"/>
      <c r="AB4" s="240"/>
      <c r="AC4" s="240"/>
      <c r="AD4" s="240"/>
      <c r="AE4" s="240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3" t="s">
        <v>2</v>
      </c>
    </row>
    <row r="6" spans="1:22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187</v>
      </c>
    </row>
    <row r="7" spans="1:22" ht="12.75" customHeight="1">
      <c r="A7" s="296" t="s">
        <v>25</v>
      </c>
      <c r="B7" s="296" t="s">
        <v>191</v>
      </c>
      <c r="C7" s="296" t="s">
        <v>412</v>
      </c>
      <c r="D7" s="279" t="s">
        <v>26</v>
      </c>
      <c r="E7" s="279" t="s">
        <v>27</v>
      </c>
      <c r="F7" s="279" t="s">
        <v>28</v>
      </c>
      <c r="G7" s="279"/>
      <c r="H7" s="279"/>
      <c r="I7" s="279"/>
      <c r="J7" s="279"/>
      <c r="K7" s="279"/>
      <c r="L7" s="279"/>
      <c r="M7" s="279"/>
      <c r="N7" s="279" t="s">
        <v>29</v>
      </c>
      <c r="O7" s="279" t="s">
        <v>30</v>
      </c>
      <c r="P7" s="279"/>
      <c r="Q7" s="279"/>
      <c r="R7" s="279"/>
      <c r="S7" s="279"/>
      <c r="T7" s="279"/>
      <c r="U7" s="279"/>
      <c r="V7" s="279"/>
    </row>
    <row r="8" spans="1:22" ht="12.75" customHeight="1">
      <c r="A8" s="296"/>
      <c r="B8" s="296"/>
      <c r="C8" s="296"/>
      <c r="D8" s="279"/>
      <c r="E8" s="279"/>
      <c r="F8" s="295" t="s">
        <v>31</v>
      </c>
      <c r="G8" s="295"/>
      <c r="H8" s="295"/>
      <c r="I8" s="295"/>
      <c r="J8" s="295"/>
      <c r="K8" s="295" t="s">
        <v>32</v>
      </c>
      <c r="L8" s="295"/>
      <c r="M8" s="295"/>
      <c r="N8" s="279"/>
      <c r="O8" s="295" t="s">
        <v>31</v>
      </c>
      <c r="P8" s="295"/>
      <c r="Q8" s="295"/>
      <c r="R8" s="295"/>
      <c r="S8" s="295"/>
      <c r="T8" s="295" t="s">
        <v>32</v>
      </c>
      <c r="U8" s="295"/>
      <c r="V8" s="295"/>
    </row>
    <row r="9" spans="1:22" ht="94.5" customHeight="1">
      <c r="A9" s="296"/>
      <c r="B9" s="296"/>
      <c r="C9" s="296"/>
      <c r="D9" s="279"/>
      <c r="E9" s="279"/>
      <c r="F9" s="111" t="s">
        <v>33</v>
      </c>
      <c r="G9" s="111" t="s">
        <v>34</v>
      </c>
      <c r="H9" s="111" t="s">
        <v>35</v>
      </c>
      <c r="I9" s="111" t="s">
        <v>36</v>
      </c>
      <c r="J9" s="111" t="s">
        <v>37</v>
      </c>
      <c r="K9" s="111" t="s">
        <v>38</v>
      </c>
      <c r="L9" s="111" t="s">
        <v>39</v>
      </c>
      <c r="M9" s="111" t="s">
        <v>40</v>
      </c>
      <c r="N9" s="279"/>
      <c r="O9" s="111" t="s">
        <v>33</v>
      </c>
      <c r="P9" s="111" t="s">
        <v>34</v>
      </c>
      <c r="Q9" s="111" t="s">
        <v>35</v>
      </c>
      <c r="R9" s="111" t="s">
        <v>36</v>
      </c>
      <c r="S9" s="111" t="s">
        <v>37</v>
      </c>
      <c r="T9" s="111" t="s">
        <v>38</v>
      </c>
      <c r="U9" s="111" t="s">
        <v>39</v>
      </c>
      <c r="V9" s="111" t="s">
        <v>40</v>
      </c>
    </row>
    <row r="10" spans="1:22" ht="18">
      <c r="A10" s="12" t="s">
        <v>116</v>
      </c>
      <c r="B10" s="12"/>
      <c r="C10" s="12"/>
      <c r="D10" s="112" t="s">
        <v>44</v>
      </c>
      <c r="E10" s="25">
        <f aca="true" t="shared" si="0" ref="E10:E54">SUM(F10:M10)</f>
        <v>100908400</v>
      </c>
      <c r="F10" s="182">
        <f>SUM(F11:F27)</f>
        <v>16800000</v>
      </c>
      <c r="G10" s="182">
        <f aca="true" t="shared" si="1" ref="G10:M10">SUM(G11:G27)</f>
        <v>4128400</v>
      </c>
      <c r="H10" s="182">
        <f t="shared" si="1"/>
        <v>28374000</v>
      </c>
      <c r="I10" s="182">
        <f t="shared" si="1"/>
        <v>0</v>
      </c>
      <c r="J10" s="182">
        <f>SUM(J11:J27)</f>
        <v>41606000</v>
      </c>
      <c r="K10" s="182">
        <f t="shared" si="1"/>
        <v>0</v>
      </c>
      <c r="L10" s="182">
        <f t="shared" si="1"/>
        <v>0</v>
      </c>
      <c r="M10" s="182">
        <f t="shared" si="1"/>
        <v>10000000</v>
      </c>
      <c r="N10" s="25">
        <f>SUM(O10:V10)</f>
        <v>131717950</v>
      </c>
      <c r="O10" s="182">
        <f aca="true" t="shared" si="2" ref="O10:V10">SUM(O11:O27)</f>
        <v>24529059</v>
      </c>
      <c r="P10" s="182">
        <f t="shared" si="2"/>
        <v>6881874</v>
      </c>
      <c r="Q10" s="182">
        <f t="shared" si="2"/>
        <v>47423746</v>
      </c>
      <c r="R10" s="182">
        <f t="shared" si="2"/>
        <v>0</v>
      </c>
      <c r="S10" s="182">
        <f t="shared" si="2"/>
        <v>38537364</v>
      </c>
      <c r="T10" s="182">
        <f t="shared" si="2"/>
        <v>3745907</v>
      </c>
      <c r="U10" s="182">
        <f t="shared" si="2"/>
        <v>0</v>
      </c>
      <c r="V10" s="182">
        <f t="shared" si="2"/>
        <v>10600000</v>
      </c>
    </row>
    <row r="11" spans="1:22" ht="30">
      <c r="A11" s="12"/>
      <c r="B11" s="12" t="s">
        <v>829</v>
      </c>
      <c r="C11" s="12"/>
      <c r="D11" s="19" t="s">
        <v>830</v>
      </c>
      <c r="E11" s="124">
        <f t="shared" si="0"/>
        <v>10000000</v>
      </c>
      <c r="F11" s="125">
        <v>300000</v>
      </c>
      <c r="G11" s="125">
        <v>100000</v>
      </c>
      <c r="H11" s="125">
        <v>6600000</v>
      </c>
      <c r="I11" s="125">
        <v>0</v>
      </c>
      <c r="J11" s="125">
        <v>3000000</v>
      </c>
      <c r="K11" s="125">
        <v>0</v>
      </c>
      <c r="L11" s="125">
        <v>0</v>
      </c>
      <c r="M11" s="125">
        <v>0</v>
      </c>
      <c r="N11" s="124">
        <f aca="true" t="shared" si="3" ref="N11:N54">SUM(O11:V11)</f>
        <v>13044720</v>
      </c>
      <c r="O11" s="125">
        <v>120430</v>
      </c>
      <c r="P11" s="125">
        <v>332232</v>
      </c>
      <c r="Q11" s="125">
        <v>7027872</v>
      </c>
      <c r="R11" s="125">
        <v>0</v>
      </c>
      <c r="S11" s="125">
        <v>5120600</v>
      </c>
      <c r="T11" s="125">
        <v>443586</v>
      </c>
      <c r="U11" s="125">
        <v>0</v>
      </c>
      <c r="V11" s="125">
        <v>0</v>
      </c>
    </row>
    <row r="12" spans="1:22" ht="18">
      <c r="A12" s="12"/>
      <c r="B12" s="12" t="s">
        <v>831</v>
      </c>
      <c r="C12" s="12"/>
      <c r="D12" s="19" t="s">
        <v>832</v>
      </c>
      <c r="E12" s="124">
        <f t="shared" si="0"/>
        <v>3124000</v>
      </c>
      <c r="F12" s="125">
        <v>150000</v>
      </c>
      <c r="G12" s="125">
        <v>50000</v>
      </c>
      <c r="H12" s="125">
        <v>2924000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4">
        <f t="shared" si="3"/>
        <v>3572173</v>
      </c>
      <c r="O12" s="125">
        <v>41373</v>
      </c>
      <c r="P12" s="125">
        <v>50000</v>
      </c>
      <c r="Q12" s="125">
        <v>3372173</v>
      </c>
      <c r="R12" s="125">
        <v>0</v>
      </c>
      <c r="S12" s="125">
        <v>0</v>
      </c>
      <c r="T12" s="125">
        <v>108627</v>
      </c>
      <c r="U12" s="125">
        <v>0</v>
      </c>
      <c r="V12" s="125">
        <v>0</v>
      </c>
    </row>
    <row r="13" spans="1:22" ht="18">
      <c r="A13" s="12"/>
      <c r="B13" s="12" t="s">
        <v>833</v>
      </c>
      <c r="C13" s="12"/>
      <c r="D13" s="19" t="s">
        <v>834</v>
      </c>
      <c r="E13" s="124">
        <f t="shared" si="0"/>
        <v>3000000</v>
      </c>
      <c r="F13" s="125">
        <v>0</v>
      </c>
      <c r="G13" s="125">
        <v>0</v>
      </c>
      <c r="H13" s="125">
        <v>2500000</v>
      </c>
      <c r="I13" s="125">
        <v>0</v>
      </c>
      <c r="J13" s="125">
        <v>500000</v>
      </c>
      <c r="K13" s="125">
        <v>0</v>
      </c>
      <c r="L13" s="125">
        <v>0</v>
      </c>
      <c r="M13" s="125">
        <v>0</v>
      </c>
      <c r="N13" s="124">
        <f t="shared" si="3"/>
        <v>2345000</v>
      </c>
      <c r="O13" s="125">
        <v>127844</v>
      </c>
      <c r="P13" s="125">
        <v>198000</v>
      </c>
      <c r="Q13" s="125">
        <v>1083801</v>
      </c>
      <c r="R13" s="125">
        <v>0</v>
      </c>
      <c r="S13" s="125">
        <v>0</v>
      </c>
      <c r="T13" s="125">
        <v>935355</v>
      </c>
      <c r="U13" s="125">
        <v>0</v>
      </c>
      <c r="V13" s="125">
        <v>0</v>
      </c>
    </row>
    <row r="14" spans="1:22" ht="18">
      <c r="A14" s="12"/>
      <c r="B14" s="12" t="s">
        <v>835</v>
      </c>
      <c r="C14" s="12"/>
      <c r="D14" s="19" t="s">
        <v>836</v>
      </c>
      <c r="E14" s="124">
        <f t="shared" si="0"/>
        <v>1200000</v>
      </c>
      <c r="F14" s="125">
        <v>0</v>
      </c>
      <c r="G14" s="125">
        <v>0</v>
      </c>
      <c r="H14" s="125">
        <v>1200000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4">
        <f t="shared" si="3"/>
        <v>5300000</v>
      </c>
      <c r="O14" s="125">
        <v>0</v>
      </c>
      <c r="P14" s="125">
        <v>0</v>
      </c>
      <c r="Q14" s="125">
        <v>5300000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</row>
    <row r="15" spans="1:22" ht="18">
      <c r="A15" s="12"/>
      <c r="B15" s="12" t="s">
        <v>837</v>
      </c>
      <c r="C15" s="12"/>
      <c r="D15" s="19" t="s">
        <v>838</v>
      </c>
      <c r="E15" s="124">
        <f t="shared" si="0"/>
        <v>4150000</v>
      </c>
      <c r="F15" s="125">
        <v>0</v>
      </c>
      <c r="G15" s="125">
        <v>0</v>
      </c>
      <c r="H15" s="125">
        <v>2150000</v>
      </c>
      <c r="I15" s="125">
        <v>0</v>
      </c>
      <c r="J15" s="125">
        <v>2000000</v>
      </c>
      <c r="K15" s="125">
        <v>0</v>
      </c>
      <c r="L15" s="125">
        <v>0</v>
      </c>
      <c r="M15" s="125">
        <v>0</v>
      </c>
      <c r="N15" s="124">
        <f t="shared" si="3"/>
        <v>4050000</v>
      </c>
      <c r="O15" s="125">
        <v>0</v>
      </c>
      <c r="P15" s="125">
        <v>0</v>
      </c>
      <c r="Q15" s="125">
        <v>2132920</v>
      </c>
      <c r="R15" s="125">
        <v>0</v>
      </c>
      <c r="S15" s="125">
        <v>1917080</v>
      </c>
      <c r="T15" s="125">
        <v>0</v>
      </c>
      <c r="U15" s="125">
        <v>0</v>
      </c>
      <c r="V15" s="125">
        <v>0</v>
      </c>
    </row>
    <row r="16" spans="1:22" ht="18">
      <c r="A16" s="12"/>
      <c r="B16" s="12" t="s">
        <v>839</v>
      </c>
      <c r="C16" s="12"/>
      <c r="D16" s="19" t="s">
        <v>840</v>
      </c>
      <c r="E16" s="124">
        <f t="shared" si="0"/>
        <v>17153400</v>
      </c>
      <c r="F16" s="125">
        <v>13800000</v>
      </c>
      <c r="G16" s="125">
        <v>3353400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4">
        <f t="shared" si="3"/>
        <v>19017550</v>
      </c>
      <c r="O16" s="125">
        <v>15105250</v>
      </c>
      <c r="P16" s="125">
        <v>3912300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</row>
    <row r="17" spans="1:22" ht="18">
      <c r="A17" s="12"/>
      <c r="B17" s="12" t="s">
        <v>841</v>
      </c>
      <c r="C17" s="12"/>
      <c r="D17" s="19" t="s">
        <v>842</v>
      </c>
      <c r="E17" s="124">
        <f t="shared" si="0"/>
        <v>1000000</v>
      </c>
      <c r="F17" s="125">
        <v>0</v>
      </c>
      <c r="G17" s="125">
        <v>0</v>
      </c>
      <c r="H17" s="125">
        <v>0</v>
      </c>
      <c r="I17" s="125">
        <v>0</v>
      </c>
      <c r="J17" s="125">
        <v>1000000</v>
      </c>
      <c r="K17" s="125">
        <v>0</v>
      </c>
      <c r="L17" s="125">
        <v>0</v>
      </c>
      <c r="M17" s="125">
        <v>0</v>
      </c>
      <c r="N17" s="124">
        <f t="shared" si="3"/>
        <v>1000000</v>
      </c>
      <c r="O17" s="125">
        <v>0</v>
      </c>
      <c r="P17" s="125">
        <v>0</v>
      </c>
      <c r="Q17" s="125">
        <v>0</v>
      </c>
      <c r="R17" s="125">
        <v>0</v>
      </c>
      <c r="S17" s="125">
        <v>1000000</v>
      </c>
      <c r="T17" s="125">
        <v>0</v>
      </c>
      <c r="U17" s="125">
        <v>0</v>
      </c>
      <c r="V17" s="125">
        <v>0</v>
      </c>
    </row>
    <row r="18" spans="1:22" ht="30">
      <c r="A18" s="12"/>
      <c r="B18" s="12" t="s">
        <v>843</v>
      </c>
      <c r="C18" s="12"/>
      <c r="D18" s="19" t="s">
        <v>844</v>
      </c>
      <c r="E18" s="124">
        <f t="shared" si="0"/>
        <v>2500000</v>
      </c>
      <c r="F18" s="125">
        <v>0</v>
      </c>
      <c r="G18" s="125">
        <v>0</v>
      </c>
      <c r="H18" s="125"/>
      <c r="I18" s="125">
        <v>0</v>
      </c>
      <c r="J18" s="125">
        <v>2500000</v>
      </c>
      <c r="K18" s="125">
        <v>0</v>
      </c>
      <c r="L18" s="125">
        <v>0</v>
      </c>
      <c r="M18" s="125">
        <v>0</v>
      </c>
      <c r="N18" s="124">
        <f t="shared" si="3"/>
        <v>2500000</v>
      </c>
      <c r="O18" s="125">
        <v>0</v>
      </c>
      <c r="P18" s="125">
        <v>0</v>
      </c>
      <c r="Q18" s="125">
        <v>0</v>
      </c>
      <c r="R18" s="125">
        <v>0</v>
      </c>
      <c r="S18" s="125">
        <v>2500000</v>
      </c>
      <c r="T18" s="125">
        <v>0</v>
      </c>
      <c r="U18" s="125">
        <v>0</v>
      </c>
      <c r="V18" s="125">
        <v>0</v>
      </c>
    </row>
    <row r="19" spans="1:22" ht="18">
      <c r="A19" s="12"/>
      <c r="B19" s="12" t="s">
        <v>845</v>
      </c>
      <c r="C19" s="12"/>
      <c r="D19" s="19" t="s">
        <v>846</v>
      </c>
      <c r="E19" s="124">
        <f t="shared" si="0"/>
        <v>3175000</v>
      </c>
      <c r="F19" s="125">
        <v>2550000</v>
      </c>
      <c r="G19" s="125">
        <v>625000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4">
        <f t="shared" si="3"/>
        <v>3175000</v>
      </c>
      <c r="O19" s="125">
        <v>2550000</v>
      </c>
      <c r="P19" s="125">
        <v>625000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</row>
    <row r="20" spans="1:22" ht="30.75" customHeight="1">
      <c r="A20" s="12"/>
      <c r="B20" s="12" t="s">
        <v>847</v>
      </c>
      <c r="C20" s="12"/>
      <c r="D20" s="196" t="s">
        <v>848</v>
      </c>
      <c r="E20" s="124">
        <f t="shared" si="0"/>
        <v>8000000</v>
      </c>
      <c r="F20" s="125">
        <v>0</v>
      </c>
      <c r="G20" s="125">
        <v>0</v>
      </c>
      <c r="H20" s="125">
        <v>3000000</v>
      </c>
      <c r="I20" s="125">
        <v>0</v>
      </c>
      <c r="J20" s="125">
        <v>5000000</v>
      </c>
      <c r="K20" s="125">
        <v>0</v>
      </c>
      <c r="L20" s="125">
        <v>0</v>
      </c>
      <c r="M20" s="125">
        <v>0</v>
      </c>
      <c r="N20" s="124">
        <f t="shared" si="3"/>
        <v>9920428</v>
      </c>
      <c r="O20" s="125">
        <v>376560</v>
      </c>
      <c r="P20" s="125">
        <v>0</v>
      </c>
      <c r="Q20" s="125">
        <v>8344968</v>
      </c>
      <c r="R20" s="125">
        <v>0</v>
      </c>
      <c r="S20" s="125">
        <v>198450</v>
      </c>
      <c r="T20" s="125">
        <v>1000450</v>
      </c>
      <c r="U20" s="125">
        <v>0</v>
      </c>
      <c r="V20" s="125">
        <v>0</v>
      </c>
    </row>
    <row r="21" spans="1:22" ht="21.75" customHeight="1">
      <c r="A21" s="12"/>
      <c r="B21" s="12" t="s">
        <v>849</v>
      </c>
      <c r="C21" s="12"/>
      <c r="D21" s="196" t="s">
        <v>850</v>
      </c>
      <c r="E21" s="124">
        <f t="shared" si="0"/>
        <v>15000000</v>
      </c>
      <c r="F21" s="125">
        <v>0</v>
      </c>
      <c r="G21" s="125">
        <v>0</v>
      </c>
      <c r="H21" s="125">
        <v>7500000</v>
      </c>
      <c r="I21" s="125">
        <v>0</v>
      </c>
      <c r="J21" s="125">
        <v>7500000</v>
      </c>
      <c r="K21" s="125">
        <v>0</v>
      </c>
      <c r="L21" s="125">
        <v>0</v>
      </c>
      <c r="M21" s="125">
        <v>0</v>
      </c>
      <c r="N21" s="124">
        <f t="shared" si="3"/>
        <v>5704007</v>
      </c>
      <c r="O21" s="125">
        <v>437213</v>
      </c>
      <c r="P21" s="125">
        <v>260120</v>
      </c>
      <c r="Q21" s="125">
        <v>3307250</v>
      </c>
      <c r="R21" s="125">
        <v>0</v>
      </c>
      <c r="S21" s="125">
        <v>927234</v>
      </c>
      <c r="T21" s="125">
        <v>772190</v>
      </c>
      <c r="U21" s="125">
        <v>0</v>
      </c>
      <c r="V21" s="125">
        <v>0</v>
      </c>
    </row>
    <row r="22" spans="1:22" ht="21.75" customHeight="1">
      <c r="A22" s="12"/>
      <c r="B22" s="12" t="s">
        <v>851</v>
      </c>
      <c r="C22" s="12"/>
      <c r="D22" s="196" t="s">
        <v>852</v>
      </c>
      <c r="E22" s="124">
        <f t="shared" si="0"/>
        <v>2000000</v>
      </c>
      <c r="F22" s="125">
        <v>0</v>
      </c>
      <c r="G22" s="125">
        <v>0</v>
      </c>
      <c r="H22" s="125">
        <v>1500000</v>
      </c>
      <c r="I22" s="125">
        <v>0</v>
      </c>
      <c r="J22" s="125">
        <v>500000</v>
      </c>
      <c r="K22" s="125">
        <v>0</v>
      </c>
      <c r="L22" s="125">
        <v>0</v>
      </c>
      <c r="M22" s="125">
        <v>0</v>
      </c>
      <c r="N22" s="124">
        <f t="shared" si="3"/>
        <v>5355000</v>
      </c>
      <c r="O22" s="125">
        <v>107647</v>
      </c>
      <c r="P22" s="125">
        <v>19412</v>
      </c>
      <c r="Q22" s="125">
        <v>4742242</v>
      </c>
      <c r="R22" s="125">
        <v>0</v>
      </c>
      <c r="S22" s="125">
        <v>0</v>
      </c>
      <c r="T22" s="125">
        <v>485699</v>
      </c>
      <c r="U22" s="125">
        <v>0</v>
      </c>
      <c r="V22" s="125">
        <v>0</v>
      </c>
    </row>
    <row r="23" spans="1:22" ht="21" customHeight="1">
      <c r="A23" s="12"/>
      <c r="B23" s="12" t="s">
        <v>853</v>
      </c>
      <c r="C23" s="12"/>
      <c r="D23" s="196" t="s">
        <v>854</v>
      </c>
      <c r="E23" s="124">
        <f t="shared" si="0"/>
        <v>1000000</v>
      </c>
      <c r="F23" s="125">
        <v>0</v>
      </c>
      <c r="G23" s="125">
        <v>0</v>
      </c>
      <c r="H23" s="125">
        <v>1000000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4">
        <f t="shared" si="3"/>
        <v>1000000</v>
      </c>
      <c r="O23" s="125">
        <v>0</v>
      </c>
      <c r="P23" s="125">
        <v>0</v>
      </c>
      <c r="Q23" s="125">
        <v>1000000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</row>
    <row r="24" spans="1:22" ht="35.25" customHeight="1">
      <c r="A24" s="12"/>
      <c r="B24" s="12" t="s">
        <v>855</v>
      </c>
      <c r="C24" s="12"/>
      <c r="D24" s="199" t="s">
        <v>856</v>
      </c>
      <c r="E24" s="124">
        <f t="shared" si="0"/>
        <v>10000000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200">
        <v>0</v>
      </c>
      <c r="L24" s="125">
        <v>0</v>
      </c>
      <c r="M24" s="125">
        <v>10000000</v>
      </c>
      <c r="N24" s="124">
        <f t="shared" si="3"/>
        <v>10000000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200">
        <v>0</v>
      </c>
      <c r="U24" s="125">
        <v>0</v>
      </c>
      <c r="V24" s="125">
        <v>10000000</v>
      </c>
    </row>
    <row r="25" spans="1:22" ht="32.25" customHeight="1">
      <c r="A25" s="12"/>
      <c r="B25" s="12" t="s">
        <v>857</v>
      </c>
      <c r="C25" s="12"/>
      <c r="D25" s="196" t="s">
        <v>858</v>
      </c>
      <c r="E25" s="124">
        <f t="shared" si="0"/>
        <v>5756000</v>
      </c>
      <c r="F25" s="125">
        <v>0</v>
      </c>
      <c r="G25" s="125">
        <v>0</v>
      </c>
      <c r="H25" s="125">
        <v>0</v>
      </c>
      <c r="I25" s="125">
        <v>0</v>
      </c>
      <c r="J25" s="125">
        <v>5756000</v>
      </c>
      <c r="K25" s="200">
        <v>0</v>
      </c>
      <c r="L25" s="125">
        <v>0</v>
      </c>
      <c r="M25" s="125">
        <v>0</v>
      </c>
      <c r="N25" s="124">
        <f t="shared" si="3"/>
        <v>5756000</v>
      </c>
      <c r="O25" s="125">
        <v>0</v>
      </c>
      <c r="P25" s="125">
        <v>0</v>
      </c>
      <c r="Q25" s="125">
        <v>0</v>
      </c>
      <c r="R25" s="125">
        <v>0</v>
      </c>
      <c r="S25" s="125">
        <v>5756000</v>
      </c>
      <c r="T25" s="200">
        <v>0</v>
      </c>
      <c r="U25" s="125">
        <v>0</v>
      </c>
      <c r="V25" s="125">
        <v>0</v>
      </c>
    </row>
    <row r="26" spans="1:22" ht="35.25" customHeight="1">
      <c r="A26" s="12"/>
      <c r="B26" s="12" t="s">
        <v>859</v>
      </c>
      <c r="C26" s="12"/>
      <c r="D26" s="19" t="s">
        <v>860</v>
      </c>
      <c r="E26" s="124">
        <f t="shared" si="0"/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6">
        <v>0</v>
      </c>
      <c r="L26" s="125">
        <v>0</v>
      </c>
      <c r="M26" s="125">
        <v>0</v>
      </c>
      <c r="N26" s="124">
        <f t="shared" si="3"/>
        <v>18260072</v>
      </c>
      <c r="O26" s="125">
        <v>5662742</v>
      </c>
      <c r="P26" s="125">
        <v>1484810</v>
      </c>
      <c r="Q26" s="125">
        <v>11112520</v>
      </c>
      <c r="R26" s="125">
        <v>0</v>
      </c>
      <c r="S26" s="125">
        <v>0</v>
      </c>
      <c r="T26" s="126">
        <v>0</v>
      </c>
      <c r="U26" s="125">
        <v>0</v>
      </c>
      <c r="V26" s="125">
        <v>0</v>
      </c>
    </row>
    <row r="27" spans="1:22" s="195" customFormat="1" ht="24.75" customHeight="1">
      <c r="A27" s="180"/>
      <c r="B27" s="12" t="s">
        <v>861</v>
      </c>
      <c r="C27" s="180"/>
      <c r="D27" s="201" t="s">
        <v>862</v>
      </c>
      <c r="E27" s="25">
        <f t="shared" si="0"/>
        <v>13850000</v>
      </c>
      <c r="F27" s="197">
        <f>SUM(F28:F50)</f>
        <v>0</v>
      </c>
      <c r="G27" s="197">
        <f aca="true" t="shared" si="4" ref="G27:M27">SUM(G28:G50)</f>
        <v>0</v>
      </c>
      <c r="H27" s="197">
        <f t="shared" si="4"/>
        <v>0</v>
      </c>
      <c r="I27" s="197">
        <f t="shared" si="4"/>
        <v>0</v>
      </c>
      <c r="J27" s="197">
        <f t="shared" si="4"/>
        <v>13850000</v>
      </c>
      <c r="K27" s="197">
        <f t="shared" si="4"/>
        <v>0</v>
      </c>
      <c r="L27" s="197">
        <f t="shared" si="4"/>
        <v>0</v>
      </c>
      <c r="M27" s="197">
        <f t="shared" si="4"/>
        <v>0</v>
      </c>
      <c r="N27" s="25">
        <f t="shared" si="3"/>
        <v>21718000</v>
      </c>
      <c r="O27" s="197">
        <f>SUM(O28:O51)</f>
        <v>0</v>
      </c>
      <c r="P27" s="197">
        <f aca="true" t="shared" si="5" ref="P27:V27">SUM(P28:P51)</f>
        <v>0</v>
      </c>
      <c r="Q27" s="197">
        <f t="shared" si="5"/>
        <v>0</v>
      </c>
      <c r="R27" s="197">
        <f t="shared" si="5"/>
        <v>0</v>
      </c>
      <c r="S27" s="197">
        <f t="shared" si="5"/>
        <v>21118000</v>
      </c>
      <c r="T27" s="197">
        <f t="shared" si="5"/>
        <v>0</v>
      </c>
      <c r="U27" s="197">
        <f t="shared" si="5"/>
        <v>0</v>
      </c>
      <c r="V27" s="197">
        <f t="shared" si="5"/>
        <v>600000</v>
      </c>
    </row>
    <row r="28" spans="1:22" ht="26.25" customHeight="1">
      <c r="A28" s="12"/>
      <c r="B28" s="12"/>
      <c r="C28" s="12" t="s">
        <v>863</v>
      </c>
      <c r="D28" s="19" t="s">
        <v>864</v>
      </c>
      <c r="E28" s="124">
        <f t="shared" si="0"/>
        <v>10000000</v>
      </c>
      <c r="F28" s="125">
        <v>0</v>
      </c>
      <c r="G28" s="125">
        <v>0</v>
      </c>
      <c r="H28" s="125">
        <v>0</v>
      </c>
      <c r="I28" s="125">
        <v>0</v>
      </c>
      <c r="J28" s="125">
        <v>10000000</v>
      </c>
      <c r="K28" s="125">
        <v>0</v>
      </c>
      <c r="L28" s="125">
        <v>0</v>
      </c>
      <c r="M28" s="125">
        <v>0</v>
      </c>
      <c r="N28" s="124">
        <f t="shared" si="3"/>
        <v>10100000</v>
      </c>
      <c r="O28" s="125">
        <v>0</v>
      </c>
      <c r="P28" s="125">
        <v>0</v>
      </c>
      <c r="Q28" s="125">
        <v>0</v>
      </c>
      <c r="R28" s="125">
        <v>0</v>
      </c>
      <c r="S28" s="125">
        <v>10100000</v>
      </c>
      <c r="T28" s="125">
        <v>0</v>
      </c>
      <c r="U28" s="125">
        <v>0</v>
      </c>
      <c r="V28" s="125">
        <v>0</v>
      </c>
    </row>
    <row r="29" spans="1:22" ht="23.25" customHeight="1">
      <c r="A29" s="12"/>
      <c r="B29" s="12"/>
      <c r="C29" s="12" t="s">
        <v>865</v>
      </c>
      <c r="D29" s="19" t="s">
        <v>866</v>
      </c>
      <c r="E29" s="124">
        <f t="shared" si="0"/>
        <v>2000000</v>
      </c>
      <c r="F29" s="125">
        <v>0</v>
      </c>
      <c r="G29" s="125">
        <v>0</v>
      </c>
      <c r="H29" s="125">
        <v>0</v>
      </c>
      <c r="I29" s="125">
        <v>0</v>
      </c>
      <c r="J29" s="125">
        <v>2000000</v>
      </c>
      <c r="K29" s="125">
        <v>0</v>
      </c>
      <c r="L29" s="125">
        <v>0</v>
      </c>
      <c r="M29" s="125">
        <v>0</v>
      </c>
      <c r="N29" s="124">
        <f t="shared" si="3"/>
        <v>2000000</v>
      </c>
      <c r="O29" s="125">
        <v>0</v>
      </c>
      <c r="P29" s="125">
        <v>0</v>
      </c>
      <c r="Q29" s="125">
        <v>0</v>
      </c>
      <c r="R29" s="125">
        <v>0</v>
      </c>
      <c r="S29" s="125">
        <v>2000000</v>
      </c>
      <c r="T29" s="125">
        <v>0</v>
      </c>
      <c r="U29" s="125">
        <v>0</v>
      </c>
      <c r="V29" s="125">
        <v>0</v>
      </c>
    </row>
    <row r="30" spans="1:22" ht="24.75" customHeight="1">
      <c r="A30" s="12"/>
      <c r="B30" s="12"/>
      <c r="C30" s="12" t="s">
        <v>867</v>
      </c>
      <c r="D30" s="19" t="s">
        <v>868</v>
      </c>
      <c r="E30" s="124">
        <f t="shared" si="0"/>
        <v>250000</v>
      </c>
      <c r="F30" s="125">
        <v>0</v>
      </c>
      <c r="G30" s="125">
        <v>0</v>
      </c>
      <c r="H30" s="125">
        <v>0</v>
      </c>
      <c r="I30" s="125">
        <v>0</v>
      </c>
      <c r="J30" s="125">
        <v>250000</v>
      </c>
      <c r="K30" s="125">
        <v>0</v>
      </c>
      <c r="L30" s="125">
        <v>0</v>
      </c>
      <c r="M30" s="125">
        <v>0</v>
      </c>
      <c r="N30" s="124">
        <f t="shared" si="3"/>
        <v>250000</v>
      </c>
      <c r="O30" s="125">
        <v>0</v>
      </c>
      <c r="P30" s="125">
        <v>0</v>
      </c>
      <c r="Q30" s="125">
        <v>0</v>
      </c>
      <c r="R30" s="125">
        <v>0</v>
      </c>
      <c r="S30" s="125">
        <v>250000</v>
      </c>
      <c r="T30" s="125">
        <v>0</v>
      </c>
      <c r="U30" s="125">
        <v>0</v>
      </c>
      <c r="V30" s="125">
        <v>0</v>
      </c>
    </row>
    <row r="31" spans="1:22" ht="30" customHeight="1">
      <c r="A31" s="12"/>
      <c r="B31" s="12"/>
      <c r="C31" s="12" t="s">
        <v>869</v>
      </c>
      <c r="D31" s="19" t="s">
        <v>870</v>
      </c>
      <c r="E31" s="124">
        <f t="shared" si="0"/>
        <v>600000</v>
      </c>
      <c r="F31" s="125">
        <v>0</v>
      </c>
      <c r="G31" s="125">
        <v>0</v>
      </c>
      <c r="H31" s="125">
        <v>0</v>
      </c>
      <c r="I31" s="125">
        <v>0</v>
      </c>
      <c r="J31" s="125">
        <v>600000</v>
      </c>
      <c r="K31" s="125">
        <v>0</v>
      </c>
      <c r="L31" s="125">
        <v>0</v>
      </c>
      <c r="M31" s="125">
        <v>0</v>
      </c>
      <c r="N31" s="124">
        <f t="shared" si="3"/>
        <v>600000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600000</v>
      </c>
    </row>
    <row r="32" spans="1:22" ht="23.25" customHeight="1">
      <c r="A32" s="12"/>
      <c r="B32" s="12"/>
      <c r="C32" s="12" t="s">
        <v>871</v>
      </c>
      <c r="D32" s="19" t="s">
        <v>1176</v>
      </c>
      <c r="E32" s="124">
        <f t="shared" si="0"/>
        <v>1000000</v>
      </c>
      <c r="F32" s="125">
        <v>0</v>
      </c>
      <c r="G32" s="125">
        <v>0</v>
      </c>
      <c r="H32" s="125">
        <v>0</v>
      </c>
      <c r="I32" s="125">
        <v>0</v>
      </c>
      <c r="J32" s="125">
        <v>1000000</v>
      </c>
      <c r="K32" s="125">
        <v>0</v>
      </c>
      <c r="L32" s="125">
        <v>0</v>
      </c>
      <c r="M32" s="125">
        <v>0</v>
      </c>
      <c r="N32" s="124">
        <f t="shared" si="3"/>
        <v>2300000</v>
      </c>
      <c r="O32" s="125">
        <v>0</v>
      </c>
      <c r="P32" s="125">
        <v>0</v>
      </c>
      <c r="Q32" s="125">
        <v>0</v>
      </c>
      <c r="R32" s="125">
        <v>0</v>
      </c>
      <c r="S32" s="125">
        <v>2300000</v>
      </c>
      <c r="T32" s="125">
        <v>0</v>
      </c>
      <c r="U32" s="125">
        <v>0</v>
      </c>
      <c r="V32" s="125">
        <v>0</v>
      </c>
    </row>
    <row r="33" spans="1:22" ht="21.75" customHeight="1">
      <c r="A33" s="12"/>
      <c r="B33" s="12"/>
      <c r="C33" s="12" t="s">
        <v>872</v>
      </c>
      <c r="D33" s="19" t="s">
        <v>873</v>
      </c>
      <c r="E33" s="124">
        <f t="shared" si="0"/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4">
        <f t="shared" si="3"/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</row>
    <row r="34" spans="1:22" ht="36" customHeight="1">
      <c r="A34" s="12"/>
      <c r="B34" s="12"/>
      <c r="C34" s="12" t="s">
        <v>874</v>
      </c>
      <c r="D34" s="19" t="s">
        <v>875</v>
      </c>
      <c r="E34" s="124">
        <f t="shared" si="0"/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4">
        <f t="shared" si="3"/>
        <v>3500000</v>
      </c>
      <c r="O34" s="125">
        <v>0</v>
      </c>
      <c r="P34" s="125">
        <v>0</v>
      </c>
      <c r="Q34" s="125">
        <v>0</v>
      </c>
      <c r="R34" s="125">
        <v>0</v>
      </c>
      <c r="S34" s="125">
        <v>3500000</v>
      </c>
      <c r="T34" s="125">
        <v>0</v>
      </c>
      <c r="U34" s="125">
        <v>0</v>
      </c>
      <c r="V34" s="125">
        <v>0</v>
      </c>
    </row>
    <row r="35" spans="1:22" ht="36" customHeight="1">
      <c r="A35" s="12"/>
      <c r="B35" s="12"/>
      <c r="C35" s="12" t="s">
        <v>876</v>
      </c>
      <c r="D35" s="19" t="s">
        <v>877</v>
      </c>
      <c r="E35" s="124">
        <f t="shared" si="0"/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4">
        <f t="shared" si="3"/>
        <v>598000</v>
      </c>
      <c r="O35" s="125">
        <v>0</v>
      </c>
      <c r="P35" s="125">
        <v>0</v>
      </c>
      <c r="Q35" s="125">
        <v>0</v>
      </c>
      <c r="R35" s="125">
        <v>0</v>
      </c>
      <c r="S35" s="125">
        <v>598000</v>
      </c>
      <c r="T35" s="125">
        <v>0</v>
      </c>
      <c r="U35" s="125">
        <v>0</v>
      </c>
      <c r="V35" s="125">
        <v>0</v>
      </c>
    </row>
    <row r="36" spans="1:22" ht="31.5" customHeight="1">
      <c r="A36" s="12"/>
      <c r="B36" s="12"/>
      <c r="C36" s="12" t="s">
        <v>1146</v>
      </c>
      <c r="D36" s="19" t="s">
        <v>1158</v>
      </c>
      <c r="E36" s="124">
        <f t="shared" si="0"/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4">
        <f t="shared" si="3"/>
        <v>100000</v>
      </c>
      <c r="O36" s="125">
        <v>0</v>
      </c>
      <c r="P36" s="125">
        <v>0</v>
      </c>
      <c r="Q36" s="125">
        <v>0</v>
      </c>
      <c r="R36" s="125">
        <v>0</v>
      </c>
      <c r="S36" s="125">
        <v>100000</v>
      </c>
      <c r="T36" s="125">
        <v>0</v>
      </c>
      <c r="U36" s="125">
        <v>0</v>
      </c>
      <c r="V36" s="125">
        <v>0</v>
      </c>
    </row>
    <row r="37" spans="1:22" ht="28.5" customHeight="1">
      <c r="A37" s="12"/>
      <c r="B37" s="12"/>
      <c r="C37" s="12" t="s">
        <v>1147</v>
      </c>
      <c r="D37" s="19" t="s">
        <v>1157</v>
      </c>
      <c r="E37" s="124">
        <f t="shared" si="0"/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4">
        <f t="shared" si="3"/>
        <v>50000</v>
      </c>
      <c r="O37" s="125">
        <v>0</v>
      </c>
      <c r="P37" s="125">
        <v>0</v>
      </c>
      <c r="Q37" s="125">
        <v>0</v>
      </c>
      <c r="R37" s="125">
        <v>0</v>
      </c>
      <c r="S37" s="125">
        <v>50000</v>
      </c>
      <c r="T37" s="125">
        <v>0</v>
      </c>
      <c r="U37" s="125">
        <v>0</v>
      </c>
      <c r="V37" s="125">
        <v>0</v>
      </c>
    </row>
    <row r="38" spans="1:22" ht="27.75" customHeight="1">
      <c r="A38" s="12"/>
      <c r="B38" s="12"/>
      <c r="C38" s="12" t="s">
        <v>1148</v>
      </c>
      <c r="D38" s="19" t="s">
        <v>1156</v>
      </c>
      <c r="E38" s="124">
        <f t="shared" si="0"/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f t="shared" si="3"/>
        <v>50000</v>
      </c>
      <c r="O38" s="125">
        <v>0</v>
      </c>
      <c r="P38" s="125">
        <v>0</v>
      </c>
      <c r="Q38" s="125">
        <v>0</v>
      </c>
      <c r="R38" s="125">
        <v>0</v>
      </c>
      <c r="S38" s="125">
        <v>50000</v>
      </c>
      <c r="T38" s="125">
        <v>0</v>
      </c>
      <c r="U38" s="125">
        <v>0</v>
      </c>
      <c r="V38" s="125">
        <v>0</v>
      </c>
    </row>
    <row r="39" spans="1:22" ht="36" customHeight="1">
      <c r="A39" s="12"/>
      <c r="B39" s="12"/>
      <c r="C39" s="12" t="s">
        <v>1149</v>
      </c>
      <c r="D39" s="19" t="s">
        <v>1175</v>
      </c>
      <c r="E39" s="124">
        <f t="shared" si="0"/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4">
        <f t="shared" si="3"/>
        <v>100000</v>
      </c>
      <c r="O39" s="125">
        <v>0</v>
      </c>
      <c r="P39" s="125">
        <v>0</v>
      </c>
      <c r="Q39" s="125">
        <v>0</v>
      </c>
      <c r="R39" s="125">
        <v>0</v>
      </c>
      <c r="S39" s="125">
        <v>100000</v>
      </c>
      <c r="T39" s="125">
        <v>0</v>
      </c>
      <c r="U39" s="125">
        <v>0</v>
      </c>
      <c r="V39" s="125">
        <v>0</v>
      </c>
    </row>
    <row r="40" spans="1:22" ht="30.75" customHeight="1">
      <c r="A40" s="12"/>
      <c r="B40" s="12"/>
      <c r="C40" s="12" t="s">
        <v>1150</v>
      </c>
      <c r="D40" s="19" t="s">
        <v>1174</v>
      </c>
      <c r="E40" s="124">
        <f t="shared" si="0"/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4">
        <f t="shared" si="3"/>
        <v>100000</v>
      </c>
      <c r="O40" s="125">
        <v>0</v>
      </c>
      <c r="P40" s="125">
        <v>0</v>
      </c>
      <c r="Q40" s="125">
        <v>0</v>
      </c>
      <c r="R40" s="125">
        <v>0</v>
      </c>
      <c r="S40" s="125">
        <v>100000</v>
      </c>
      <c r="T40" s="125">
        <v>0</v>
      </c>
      <c r="U40" s="125">
        <v>0</v>
      </c>
      <c r="V40" s="125">
        <v>0</v>
      </c>
    </row>
    <row r="41" spans="1:22" ht="36" customHeight="1">
      <c r="A41" s="12"/>
      <c r="B41" s="12"/>
      <c r="C41" s="12" t="s">
        <v>1151</v>
      </c>
      <c r="D41" s="19" t="s">
        <v>1159</v>
      </c>
      <c r="E41" s="124">
        <f t="shared" si="0"/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f t="shared" si="3"/>
        <v>80000</v>
      </c>
      <c r="O41" s="125">
        <v>0</v>
      </c>
      <c r="P41" s="125">
        <v>0</v>
      </c>
      <c r="Q41" s="125">
        <v>0</v>
      </c>
      <c r="R41" s="125">
        <v>0</v>
      </c>
      <c r="S41" s="125">
        <v>80000</v>
      </c>
      <c r="T41" s="125">
        <v>0</v>
      </c>
      <c r="U41" s="125">
        <v>0</v>
      </c>
      <c r="V41" s="125">
        <v>0</v>
      </c>
    </row>
    <row r="42" spans="1:22" ht="29.25" customHeight="1">
      <c r="A42" s="12"/>
      <c r="B42" s="12"/>
      <c r="C42" s="12" t="s">
        <v>1152</v>
      </c>
      <c r="D42" s="19" t="s">
        <v>1160</v>
      </c>
      <c r="E42" s="124">
        <f t="shared" si="0"/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4">
        <f t="shared" si="3"/>
        <v>80000</v>
      </c>
      <c r="O42" s="125">
        <v>0</v>
      </c>
      <c r="P42" s="125">
        <v>0</v>
      </c>
      <c r="Q42" s="125">
        <v>0</v>
      </c>
      <c r="R42" s="125">
        <v>0</v>
      </c>
      <c r="S42" s="125">
        <v>80000</v>
      </c>
      <c r="T42" s="125">
        <v>0</v>
      </c>
      <c r="U42" s="125">
        <v>0</v>
      </c>
      <c r="V42" s="125">
        <v>0</v>
      </c>
    </row>
    <row r="43" spans="1:22" ht="30.75" customHeight="1">
      <c r="A43" s="12"/>
      <c r="B43" s="12"/>
      <c r="C43" s="12" t="s">
        <v>1153</v>
      </c>
      <c r="D43" s="19" t="s">
        <v>1161</v>
      </c>
      <c r="E43" s="124">
        <f t="shared" si="0"/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4">
        <f t="shared" si="3"/>
        <v>80000</v>
      </c>
      <c r="O43" s="125">
        <v>0</v>
      </c>
      <c r="P43" s="125">
        <v>0</v>
      </c>
      <c r="Q43" s="125">
        <v>0</v>
      </c>
      <c r="R43" s="125">
        <v>0</v>
      </c>
      <c r="S43" s="125">
        <v>80000</v>
      </c>
      <c r="T43" s="125">
        <v>0</v>
      </c>
      <c r="U43" s="125">
        <v>0</v>
      </c>
      <c r="V43" s="125">
        <v>0</v>
      </c>
    </row>
    <row r="44" spans="1:22" ht="28.5" customHeight="1">
      <c r="A44" s="12"/>
      <c r="B44" s="12"/>
      <c r="C44" s="12" t="s">
        <v>1154</v>
      </c>
      <c r="D44" s="19" t="s">
        <v>1162</v>
      </c>
      <c r="E44" s="124">
        <f t="shared" si="0"/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4">
        <f t="shared" si="3"/>
        <v>200000</v>
      </c>
      <c r="O44" s="125">
        <v>0</v>
      </c>
      <c r="P44" s="125">
        <v>0</v>
      </c>
      <c r="Q44" s="125">
        <v>0</v>
      </c>
      <c r="R44" s="125">
        <v>0</v>
      </c>
      <c r="S44" s="125">
        <v>200000</v>
      </c>
      <c r="T44" s="125">
        <v>0</v>
      </c>
      <c r="U44" s="125">
        <v>0</v>
      </c>
      <c r="V44" s="125">
        <v>0</v>
      </c>
    </row>
    <row r="45" spans="1:22" ht="27.75" customHeight="1">
      <c r="A45" s="12"/>
      <c r="B45" s="12"/>
      <c r="C45" s="12" t="s">
        <v>1155</v>
      </c>
      <c r="D45" s="19" t="s">
        <v>1163</v>
      </c>
      <c r="E45" s="124">
        <f t="shared" si="0"/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4">
        <f t="shared" si="3"/>
        <v>50000</v>
      </c>
      <c r="O45" s="125">
        <v>0</v>
      </c>
      <c r="P45" s="125">
        <v>0</v>
      </c>
      <c r="Q45" s="125">
        <v>0</v>
      </c>
      <c r="R45" s="125">
        <v>0</v>
      </c>
      <c r="S45" s="125">
        <v>50000</v>
      </c>
      <c r="T45" s="125">
        <v>0</v>
      </c>
      <c r="U45" s="125">
        <v>0</v>
      </c>
      <c r="V45" s="125">
        <v>0</v>
      </c>
    </row>
    <row r="46" spans="1:22" ht="28.5" customHeight="1">
      <c r="A46" s="12"/>
      <c r="B46" s="12"/>
      <c r="C46" s="12" t="s">
        <v>1164</v>
      </c>
      <c r="D46" s="19" t="s">
        <v>1169</v>
      </c>
      <c r="E46" s="124">
        <f t="shared" si="0"/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4">
        <f t="shared" si="3"/>
        <v>50000</v>
      </c>
      <c r="O46" s="125">
        <v>0</v>
      </c>
      <c r="P46" s="125">
        <v>0</v>
      </c>
      <c r="Q46" s="125">
        <v>0</v>
      </c>
      <c r="R46" s="125">
        <v>0</v>
      </c>
      <c r="S46" s="125">
        <v>50000</v>
      </c>
      <c r="T46" s="125">
        <v>0</v>
      </c>
      <c r="U46" s="125">
        <v>0</v>
      </c>
      <c r="V46" s="125">
        <v>0</v>
      </c>
    </row>
    <row r="47" spans="1:22" ht="28.5" customHeight="1">
      <c r="A47" s="12"/>
      <c r="B47" s="12"/>
      <c r="C47" s="12" t="s">
        <v>1165</v>
      </c>
      <c r="D47" s="19" t="s">
        <v>1170</v>
      </c>
      <c r="E47" s="124">
        <f t="shared" si="0"/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4">
        <f t="shared" si="3"/>
        <v>80000</v>
      </c>
      <c r="O47" s="125">
        <v>0</v>
      </c>
      <c r="P47" s="125">
        <v>0</v>
      </c>
      <c r="Q47" s="125">
        <v>0</v>
      </c>
      <c r="R47" s="125">
        <v>0</v>
      </c>
      <c r="S47" s="125">
        <v>80000</v>
      </c>
      <c r="T47" s="125">
        <v>0</v>
      </c>
      <c r="U47" s="125">
        <v>0</v>
      </c>
      <c r="V47" s="125">
        <v>0</v>
      </c>
    </row>
    <row r="48" spans="1:22" ht="27.75" customHeight="1">
      <c r="A48" s="12"/>
      <c r="B48" s="12"/>
      <c r="C48" s="12" t="s">
        <v>1166</v>
      </c>
      <c r="D48" s="19" t="s">
        <v>1171</v>
      </c>
      <c r="E48" s="124">
        <f t="shared" si="0"/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4">
        <f t="shared" si="3"/>
        <v>200000</v>
      </c>
      <c r="O48" s="125">
        <v>0</v>
      </c>
      <c r="P48" s="125">
        <v>0</v>
      </c>
      <c r="Q48" s="125">
        <v>0</v>
      </c>
      <c r="R48" s="125">
        <v>0</v>
      </c>
      <c r="S48" s="125">
        <v>200000</v>
      </c>
      <c r="T48" s="125">
        <v>0</v>
      </c>
      <c r="U48" s="125">
        <v>0</v>
      </c>
      <c r="V48" s="125">
        <v>0</v>
      </c>
    </row>
    <row r="49" spans="1:22" ht="26.25" customHeight="1">
      <c r="A49" s="12"/>
      <c r="B49" s="12"/>
      <c r="C49" s="12" t="s">
        <v>1167</v>
      </c>
      <c r="D49" s="19" t="s">
        <v>1172</v>
      </c>
      <c r="E49" s="124">
        <f t="shared" si="0"/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4">
        <f t="shared" si="3"/>
        <v>100000</v>
      </c>
      <c r="O49" s="125">
        <v>0</v>
      </c>
      <c r="P49" s="125">
        <v>0</v>
      </c>
      <c r="Q49" s="125">
        <v>0</v>
      </c>
      <c r="R49" s="125">
        <v>0</v>
      </c>
      <c r="S49" s="125">
        <v>100000</v>
      </c>
      <c r="T49" s="125">
        <v>0</v>
      </c>
      <c r="U49" s="125">
        <v>0</v>
      </c>
      <c r="V49" s="125">
        <v>0</v>
      </c>
    </row>
    <row r="50" spans="1:22" ht="27.75" customHeight="1">
      <c r="A50" s="12"/>
      <c r="B50" s="12"/>
      <c r="C50" s="12" t="s">
        <v>1168</v>
      </c>
      <c r="D50" s="19" t="s">
        <v>1173</v>
      </c>
      <c r="E50" s="124">
        <f t="shared" si="0"/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4">
        <f t="shared" si="3"/>
        <v>50000</v>
      </c>
      <c r="O50" s="125">
        <v>0</v>
      </c>
      <c r="P50" s="125">
        <v>0</v>
      </c>
      <c r="Q50" s="125">
        <v>0</v>
      </c>
      <c r="R50" s="125">
        <v>0</v>
      </c>
      <c r="S50" s="125">
        <v>50000</v>
      </c>
      <c r="T50" s="125">
        <v>0</v>
      </c>
      <c r="U50" s="125">
        <v>0</v>
      </c>
      <c r="V50" s="125">
        <v>0</v>
      </c>
    </row>
    <row r="51" spans="1:22" ht="29.25" customHeight="1">
      <c r="A51" s="12"/>
      <c r="B51" s="12"/>
      <c r="C51" s="12" t="s">
        <v>1279</v>
      </c>
      <c r="D51" s="19" t="s">
        <v>1280</v>
      </c>
      <c r="E51" s="124">
        <f t="shared" si="0"/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4">
        <f t="shared" si="3"/>
        <v>1000000</v>
      </c>
      <c r="O51" s="125">
        <v>0</v>
      </c>
      <c r="P51" s="125">
        <v>0</v>
      </c>
      <c r="Q51" s="125">
        <v>0</v>
      </c>
      <c r="R51" s="125">
        <v>0</v>
      </c>
      <c r="S51" s="125">
        <v>1000000</v>
      </c>
      <c r="T51" s="125">
        <v>0</v>
      </c>
      <c r="U51" s="125">
        <v>0</v>
      </c>
      <c r="V51" s="125">
        <v>0</v>
      </c>
    </row>
    <row r="52" spans="1:22" ht="18">
      <c r="A52" s="12" t="s">
        <v>117</v>
      </c>
      <c r="B52" s="12"/>
      <c r="C52" s="12"/>
      <c r="D52" s="112" t="s">
        <v>46</v>
      </c>
      <c r="E52" s="25">
        <f t="shared" si="0"/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25">
        <f t="shared" si="3"/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182">
        <v>0</v>
      </c>
    </row>
    <row r="53" spans="1:22" ht="18">
      <c r="A53" s="12" t="s">
        <v>113</v>
      </c>
      <c r="B53" s="12"/>
      <c r="C53" s="12"/>
      <c r="D53" s="112" t="s">
        <v>48</v>
      </c>
      <c r="E53" s="25">
        <f t="shared" si="0"/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25">
        <v>0</v>
      </c>
      <c r="N53" s="25">
        <f t="shared" si="3"/>
        <v>0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25">
        <v>0</v>
      </c>
    </row>
    <row r="54" spans="1:22" ht="33.75" customHeight="1">
      <c r="A54" s="278" t="s">
        <v>364</v>
      </c>
      <c r="B54" s="278"/>
      <c r="C54" s="278"/>
      <c r="D54" s="278"/>
      <c r="E54" s="25">
        <f t="shared" si="0"/>
        <v>100908400</v>
      </c>
      <c r="F54" s="182">
        <f aca="true" t="shared" si="6" ref="F54:M54">F10+F52+F53</f>
        <v>16800000</v>
      </c>
      <c r="G54" s="182">
        <f t="shared" si="6"/>
        <v>4128400</v>
      </c>
      <c r="H54" s="182">
        <f t="shared" si="6"/>
        <v>28374000</v>
      </c>
      <c r="I54" s="182">
        <f t="shared" si="6"/>
        <v>0</v>
      </c>
      <c r="J54" s="182">
        <f t="shared" si="6"/>
        <v>41606000</v>
      </c>
      <c r="K54" s="182">
        <f t="shared" si="6"/>
        <v>0</v>
      </c>
      <c r="L54" s="182">
        <f t="shared" si="6"/>
        <v>0</v>
      </c>
      <c r="M54" s="182">
        <f t="shared" si="6"/>
        <v>10000000</v>
      </c>
      <c r="N54" s="25">
        <f t="shared" si="3"/>
        <v>131717950</v>
      </c>
      <c r="O54" s="182">
        <f aca="true" t="shared" si="7" ref="O54:V54">O10+O52+O53</f>
        <v>24529059</v>
      </c>
      <c r="P54" s="182">
        <f t="shared" si="7"/>
        <v>6881874</v>
      </c>
      <c r="Q54" s="182">
        <f t="shared" si="7"/>
        <v>47423746</v>
      </c>
      <c r="R54" s="182">
        <f t="shared" si="7"/>
        <v>0</v>
      </c>
      <c r="S54" s="182">
        <f t="shared" si="7"/>
        <v>38537364</v>
      </c>
      <c r="T54" s="182">
        <f t="shared" si="7"/>
        <v>3745907</v>
      </c>
      <c r="U54" s="182">
        <f t="shared" si="7"/>
        <v>0</v>
      </c>
      <c r="V54" s="182">
        <f t="shared" si="7"/>
        <v>10600000</v>
      </c>
    </row>
  </sheetData>
  <sheetProtection selectLockedCells="1" selectUnlockedCells="1"/>
  <mergeCells count="17">
    <mergeCell ref="A54:D54"/>
    <mergeCell ref="N7:N9"/>
    <mergeCell ref="O7:V7"/>
    <mergeCell ref="B7:B9"/>
    <mergeCell ref="O8:S8"/>
    <mergeCell ref="D7:D9"/>
    <mergeCell ref="F7:M7"/>
    <mergeCell ref="T8:V8"/>
    <mergeCell ref="C7:C9"/>
    <mergeCell ref="A7:A9"/>
    <mergeCell ref="E7:E9"/>
    <mergeCell ref="A1:V1"/>
    <mergeCell ref="A2:V2"/>
    <mergeCell ref="F8:J8"/>
    <mergeCell ref="K8:M8"/>
    <mergeCell ref="A3:V3"/>
    <mergeCell ref="A4:V4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57"/>
  <sheetViews>
    <sheetView view="pageBreakPreview" zoomScale="68" zoomScaleNormal="80" zoomScaleSheetLayoutView="68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19.421875" style="0" customWidth="1"/>
    <col min="6" max="9" width="14.57421875" style="0" customWidth="1"/>
    <col min="10" max="10" width="21.140625" style="0" customWidth="1"/>
    <col min="11" max="12" width="14.57421875" style="0" customWidth="1"/>
    <col min="13" max="13" width="18.7109375" style="0" customWidth="1"/>
    <col min="14" max="14" width="18.57421875" style="0" customWidth="1"/>
    <col min="15" max="16" width="13.8515625" style="0" customWidth="1"/>
    <col min="17" max="17" width="15.421875" style="0" bestFit="1" customWidth="1"/>
    <col min="18" max="18" width="13.8515625" style="0" customWidth="1"/>
    <col min="19" max="19" width="18.421875" style="0" customWidth="1"/>
    <col min="20" max="21" width="13.8515625" style="0" customWidth="1"/>
    <col min="22" max="22" width="18.57421875" style="0" customWidth="1"/>
    <col min="23" max="23" width="19.421875" style="0" customWidth="1"/>
    <col min="24" max="24" width="12.57421875" style="0" customWidth="1"/>
    <col min="25" max="25" width="14.00390625" style="0" customWidth="1"/>
    <col min="26" max="26" width="15.421875" style="0" bestFit="1" customWidth="1"/>
    <col min="28" max="28" width="20.8515625" style="0" customWidth="1"/>
    <col min="31" max="31" width="16.00390625" style="0" bestFit="1" customWidth="1"/>
  </cols>
  <sheetData>
    <row r="1" spans="1:22" ht="18">
      <c r="A1" s="248" t="s">
        <v>1296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 ht="18">
      <c r="A2" s="249" t="s">
        <v>878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2" ht="18" customHeight="1">
      <c r="A3" s="293" t="s">
        <v>879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1:22" ht="18">
      <c r="A4" s="294" t="s">
        <v>880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3"/>
      <c r="V5" s="3" t="s">
        <v>2</v>
      </c>
    </row>
    <row r="6" spans="1:22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6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6" t="s">
        <v>187</v>
      </c>
    </row>
    <row r="7" spans="1:22" ht="12.75" customHeight="1">
      <c r="A7" s="251" t="s">
        <v>25</v>
      </c>
      <c r="B7" s="251" t="s">
        <v>191</v>
      </c>
      <c r="C7" s="251" t="s">
        <v>412</v>
      </c>
      <c r="D7" s="252" t="s">
        <v>26</v>
      </c>
      <c r="E7" s="252" t="s">
        <v>27</v>
      </c>
      <c r="F7" s="279" t="s">
        <v>28</v>
      </c>
      <c r="G7" s="279"/>
      <c r="H7" s="279"/>
      <c r="I7" s="279"/>
      <c r="J7" s="279"/>
      <c r="K7" s="279"/>
      <c r="L7" s="279"/>
      <c r="M7" s="279"/>
      <c r="N7" s="252" t="s">
        <v>29</v>
      </c>
      <c r="O7" s="279" t="s">
        <v>30</v>
      </c>
      <c r="P7" s="279"/>
      <c r="Q7" s="279"/>
      <c r="R7" s="279"/>
      <c r="S7" s="279"/>
      <c r="T7" s="279"/>
      <c r="U7" s="279"/>
      <c r="V7" s="279"/>
    </row>
    <row r="8" spans="1:22" ht="12.75" customHeight="1">
      <c r="A8" s="251"/>
      <c r="B8" s="251"/>
      <c r="C8" s="251"/>
      <c r="D8" s="252"/>
      <c r="E8" s="252"/>
      <c r="F8" s="247" t="s">
        <v>31</v>
      </c>
      <c r="G8" s="247"/>
      <c r="H8" s="247"/>
      <c r="I8" s="247"/>
      <c r="J8" s="247"/>
      <c r="K8" s="247" t="s">
        <v>32</v>
      </c>
      <c r="L8" s="247"/>
      <c r="M8" s="247"/>
      <c r="N8" s="252"/>
      <c r="O8" s="247" t="s">
        <v>31</v>
      </c>
      <c r="P8" s="247"/>
      <c r="Q8" s="247"/>
      <c r="R8" s="247"/>
      <c r="S8" s="247"/>
      <c r="T8" s="247" t="s">
        <v>32</v>
      </c>
      <c r="U8" s="247"/>
      <c r="V8" s="247"/>
    </row>
    <row r="9" spans="1:22" ht="84" customHeight="1">
      <c r="A9" s="251"/>
      <c r="B9" s="251"/>
      <c r="C9" s="251"/>
      <c r="D9" s="252"/>
      <c r="E9" s="252"/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7" t="s">
        <v>40</v>
      </c>
      <c r="N9" s="252"/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7" t="s">
        <v>40</v>
      </c>
    </row>
    <row r="10" spans="1:22" ht="18">
      <c r="A10" s="12" t="s">
        <v>121</v>
      </c>
      <c r="B10" s="12"/>
      <c r="C10" s="12"/>
      <c r="D10" s="112" t="s">
        <v>44</v>
      </c>
      <c r="E10" s="25">
        <f aca="true" t="shared" si="0" ref="E10:E44">SUM(F10:M10)</f>
        <v>1883850000</v>
      </c>
      <c r="F10" s="182">
        <f aca="true" t="shared" si="1" ref="F10:V10">F11</f>
        <v>0</v>
      </c>
      <c r="G10" s="182">
        <f t="shared" si="1"/>
        <v>0</v>
      </c>
      <c r="H10" s="182">
        <f t="shared" si="1"/>
        <v>0</v>
      </c>
      <c r="I10" s="182">
        <f t="shared" si="1"/>
        <v>0</v>
      </c>
      <c r="J10" s="182">
        <f t="shared" si="1"/>
        <v>1788750000</v>
      </c>
      <c r="K10" s="182">
        <f t="shared" si="1"/>
        <v>0</v>
      </c>
      <c r="L10" s="182">
        <f t="shared" si="1"/>
        <v>0</v>
      </c>
      <c r="M10" s="182">
        <f t="shared" si="1"/>
        <v>95100000</v>
      </c>
      <c r="N10" s="25">
        <f aca="true" t="shared" si="2" ref="N10:N53">SUM(O10:V10)</f>
        <v>1877779000</v>
      </c>
      <c r="O10" s="182">
        <f t="shared" si="1"/>
        <v>0</v>
      </c>
      <c r="P10" s="182">
        <f t="shared" si="1"/>
        <v>0</v>
      </c>
      <c r="Q10" s="182">
        <f t="shared" si="1"/>
        <v>0</v>
      </c>
      <c r="R10" s="182">
        <f t="shared" si="1"/>
        <v>0</v>
      </c>
      <c r="S10" s="182">
        <f>S11</f>
        <v>1788179000</v>
      </c>
      <c r="T10" s="182">
        <f t="shared" si="1"/>
        <v>0</v>
      </c>
      <c r="U10" s="182">
        <f t="shared" si="1"/>
        <v>0</v>
      </c>
      <c r="V10" s="182">
        <f t="shared" si="1"/>
        <v>89600000</v>
      </c>
    </row>
    <row r="11" spans="1:22" ht="30">
      <c r="A11" s="12"/>
      <c r="B11" s="12" t="s">
        <v>881</v>
      </c>
      <c r="C11" s="12"/>
      <c r="D11" s="19" t="s">
        <v>882</v>
      </c>
      <c r="E11" s="25">
        <f t="shared" si="0"/>
        <v>1883850000</v>
      </c>
      <c r="F11" s="197">
        <f aca="true" t="shared" si="3" ref="F11:M11">SUM(F12:F23)</f>
        <v>0</v>
      </c>
      <c r="G11" s="197">
        <f t="shared" si="3"/>
        <v>0</v>
      </c>
      <c r="H11" s="197">
        <f t="shared" si="3"/>
        <v>0</v>
      </c>
      <c r="I11" s="197">
        <f t="shared" si="3"/>
        <v>0</v>
      </c>
      <c r="J11" s="197">
        <f t="shared" si="3"/>
        <v>1788750000</v>
      </c>
      <c r="K11" s="197">
        <f t="shared" si="3"/>
        <v>0</v>
      </c>
      <c r="L11" s="197">
        <f t="shared" si="3"/>
        <v>0</v>
      </c>
      <c r="M11" s="197">
        <f t="shared" si="3"/>
        <v>95100000</v>
      </c>
      <c r="N11" s="25">
        <f t="shared" si="2"/>
        <v>1877779000</v>
      </c>
      <c r="O11" s="197">
        <f aca="true" t="shared" si="4" ref="O11:U11">SUM(O12:O23)</f>
        <v>0</v>
      </c>
      <c r="P11" s="197">
        <f t="shared" si="4"/>
        <v>0</v>
      </c>
      <c r="Q11" s="197">
        <f t="shared" si="4"/>
        <v>0</v>
      </c>
      <c r="R11" s="197">
        <f t="shared" si="4"/>
        <v>0</v>
      </c>
      <c r="S11" s="197">
        <f>SUM(S12:S23)</f>
        <v>1788179000</v>
      </c>
      <c r="T11" s="197">
        <f t="shared" si="4"/>
        <v>0</v>
      </c>
      <c r="U11" s="197">
        <f t="shared" si="4"/>
        <v>0</v>
      </c>
      <c r="V11" s="197">
        <f>SUM(V12:V23)</f>
        <v>89600000</v>
      </c>
    </row>
    <row r="12" spans="1:22" ht="18">
      <c r="A12" s="12"/>
      <c r="B12" s="12"/>
      <c r="C12" s="12" t="s">
        <v>883</v>
      </c>
      <c r="D12" s="19" t="s">
        <v>884</v>
      </c>
      <c r="E12" s="124">
        <f t="shared" si="0"/>
        <v>131500000</v>
      </c>
      <c r="F12" s="125">
        <v>0</v>
      </c>
      <c r="G12" s="125">
        <v>0</v>
      </c>
      <c r="H12" s="125">
        <v>0</v>
      </c>
      <c r="I12" s="125">
        <v>0</v>
      </c>
      <c r="J12" s="125">
        <v>121500000</v>
      </c>
      <c r="K12" s="125">
        <v>0</v>
      </c>
      <c r="L12" s="125">
        <v>0</v>
      </c>
      <c r="M12" s="125">
        <v>10000000</v>
      </c>
      <c r="N12" s="124">
        <f t="shared" si="2"/>
        <v>131500000</v>
      </c>
      <c r="O12" s="125">
        <v>0</v>
      </c>
      <c r="P12" s="125">
        <v>0</v>
      </c>
      <c r="Q12" s="125">
        <v>0</v>
      </c>
      <c r="R12" s="125">
        <v>0</v>
      </c>
      <c r="S12" s="125">
        <v>121500000</v>
      </c>
      <c r="T12" s="125">
        <v>0</v>
      </c>
      <c r="U12" s="125">
        <v>0</v>
      </c>
      <c r="V12" s="125">
        <v>10000000</v>
      </c>
    </row>
    <row r="13" spans="1:22" ht="18">
      <c r="A13" s="12"/>
      <c r="B13" s="12"/>
      <c r="C13" s="12" t="s">
        <v>885</v>
      </c>
      <c r="D13" s="19" t="s">
        <v>886</v>
      </c>
      <c r="E13" s="124">
        <f t="shared" si="0"/>
        <v>30000000</v>
      </c>
      <c r="F13" s="125">
        <v>0</v>
      </c>
      <c r="G13" s="125">
        <v>0</v>
      </c>
      <c r="H13" s="125">
        <v>0</v>
      </c>
      <c r="I13" s="125">
        <v>0</v>
      </c>
      <c r="J13" s="125">
        <v>30000000</v>
      </c>
      <c r="K13" s="125">
        <v>0</v>
      </c>
      <c r="L13" s="125">
        <v>0</v>
      </c>
      <c r="M13" s="125">
        <v>0</v>
      </c>
      <c r="N13" s="124">
        <f t="shared" si="2"/>
        <v>30000000</v>
      </c>
      <c r="O13" s="125">
        <v>0</v>
      </c>
      <c r="P13" s="125">
        <v>0</v>
      </c>
      <c r="Q13" s="125">
        <v>0</v>
      </c>
      <c r="R13" s="125">
        <v>0</v>
      </c>
      <c r="S13" s="125">
        <v>30000000</v>
      </c>
      <c r="T13" s="125">
        <v>0</v>
      </c>
      <c r="U13" s="125">
        <v>0</v>
      </c>
      <c r="V13" s="125">
        <v>0</v>
      </c>
    </row>
    <row r="14" spans="1:22" ht="18">
      <c r="A14" s="12"/>
      <c r="B14" s="12"/>
      <c r="C14" s="12" t="s">
        <v>887</v>
      </c>
      <c r="D14" s="19" t="s">
        <v>888</v>
      </c>
      <c r="E14" s="124">
        <f t="shared" si="0"/>
        <v>55450000</v>
      </c>
      <c r="F14" s="125">
        <v>0</v>
      </c>
      <c r="G14" s="125">
        <v>0</v>
      </c>
      <c r="H14" s="125">
        <v>0</v>
      </c>
      <c r="I14" s="125">
        <v>0</v>
      </c>
      <c r="J14" s="125">
        <v>55000000</v>
      </c>
      <c r="K14" s="125">
        <v>0</v>
      </c>
      <c r="L14" s="125">
        <v>0</v>
      </c>
      <c r="M14" s="125">
        <v>450000</v>
      </c>
      <c r="N14" s="124">
        <f t="shared" si="2"/>
        <v>55450000</v>
      </c>
      <c r="O14" s="125">
        <v>0</v>
      </c>
      <c r="P14" s="125">
        <v>0</v>
      </c>
      <c r="Q14" s="125">
        <v>0</v>
      </c>
      <c r="R14" s="125">
        <v>0</v>
      </c>
      <c r="S14" s="125">
        <v>55000000</v>
      </c>
      <c r="T14" s="125">
        <v>0</v>
      </c>
      <c r="U14" s="125">
        <v>0</v>
      </c>
      <c r="V14" s="125">
        <v>450000</v>
      </c>
    </row>
    <row r="15" spans="1:22" ht="18">
      <c r="A15" s="12"/>
      <c r="B15" s="12"/>
      <c r="C15" s="12" t="s">
        <v>889</v>
      </c>
      <c r="D15" s="19" t="s">
        <v>890</v>
      </c>
      <c r="E15" s="124">
        <f t="shared" si="0"/>
        <v>468000000</v>
      </c>
      <c r="F15" s="125">
        <v>0</v>
      </c>
      <c r="G15" s="125">
        <v>0</v>
      </c>
      <c r="H15" s="125">
        <v>0</v>
      </c>
      <c r="I15" s="125">
        <v>0</v>
      </c>
      <c r="J15" s="125">
        <v>468000000</v>
      </c>
      <c r="K15" s="125">
        <v>0</v>
      </c>
      <c r="L15" s="125">
        <v>0</v>
      </c>
      <c r="M15" s="125">
        <v>0</v>
      </c>
      <c r="N15" s="124">
        <f t="shared" si="2"/>
        <v>468000000</v>
      </c>
      <c r="O15" s="125">
        <v>0</v>
      </c>
      <c r="P15" s="125">
        <v>0</v>
      </c>
      <c r="Q15" s="125">
        <v>0</v>
      </c>
      <c r="R15" s="125">
        <v>0</v>
      </c>
      <c r="S15" s="125">
        <v>468000000</v>
      </c>
      <c r="T15" s="125">
        <v>0</v>
      </c>
      <c r="U15" s="125">
        <v>0</v>
      </c>
      <c r="V15" s="125">
        <v>0</v>
      </c>
    </row>
    <row r="16" spans="1:22" ht="30">
      <c r="A16" s="12"/>
      <c r="B16" s="12"/>
      <c r="C16" s="12" t="s">
        <v>891</v>
      </c>
      <c r="D16" s="19" t="s">
        <v>892</v>
      </c>
      <c r="E16" s="124">
        <f t="shared" si="0"/>
        <v>25900000</v>
      </c>
      <c r="F16" s="125">
        <v>0</v>
      </c>
      <c r="G16" s="125">
        <v>0</v>
      </c>
      <c r="H16" s="125">
        <v>0</v>
      </c>
      <c r="I16" s="125">
        <v>0</v>
      </c>
      <c r="J16" s="125">
        <v>25900000</v>
      </c>
      <c r="K16" s="125">
        <v>0</v>
      </c>
      <c r="L16" s="125">
        <v>0</v>
      </c>
      <c r="M16" s="125">
        <v>0</v>
      </c>
      <c r="N16" s="124">
        <f t="shared" si="2"/>
        <v>25900000</v>
      </c>
      <c r="O16" s="125">
        <v>0</v>
      </c>
      <c r="P16" s="125">
        <v>0</v>
      </c>
      <c r="Q16" s="125">
        <v>0</v>
      </c>
      <c r="R16" s="125">
        <v>0</v>
      </c>
      <c r="S16" s="125">
        <v>25900000</v>
      </c>
      <c r="T16" s="125">
        <v>0</v>
      </c>
      <c r="U16" s="125">
        <v>0</v>
      </c>
      <c r="V16" s="125">
        <v>0</v>
      </c>
    </row>
    <row r="17" spans="1:22" ht="30">
      <c r="A17" s="12"/>
      <c r="B17" s="12"/>
      <c r="C17" s="12" t="s">
        <v>893</v>
      </c>
      <c r="D17" s="19" t="s">
        <v>894</v>
      </c>
      <c r="E17" s="124">
        <f t="shared" si="0"/>
        <v>26000000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26000000</v>
      </c>
      <c r="N17" s="124">
        <f t="shared" si="2"/>
        <v>26000000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26000000</v>
      </c>
    </row>
    <row r="18" spans="1:22" ht="18">
      <c r="A18" s="12"/>
      <c r="B18" s="12"/>
      <c r="C18" s="12" t="s">
        <v>895</v>
      </c>
      <c r="D18" s="19" t="s">
        <v>896</v>
      </c>
      <c r="E18" s="124">
        <f t="shared" si="0"/>
        <v>169500000</v>
      </c>
      <c r="F18" s="125">
        <v>0</v>
      </c>
      <c r="G18" s="125">
        <v>0</v>
      </c>
      <c r="H18" s="125">
        <v>0</v>
      </c>
      <c r="I18" s="125">
        <v>0</v>
      </c>
      <c r="J18" s="125">
        <v>144000000</v>
      </c>
      <c r="K18" s="125">
        <v>0</v>
      </c>
      <c r="L18" s="125">
        <v>0</v>
      </c>
      <c r="M18" s="125">
        <v>25500000</v>
      </c>
      <c r="N18" s="124">
        <f t="shared" si="2"/>
        <v>159500000</v>
      </c>
      <c r="O18" s="125">
        <v>0</v>
      </c>
      <c r="P18" s="125">
        <v>0</v>
      </c>
      <c r="Q18" s="125">
        <v>0</v>
      </c>
      <c r="R18" s="125">
        <v>0</v>
      </c>
      <c r="S18" s="125">
        <v>146000000</v>
      </c>
      <c r="T18" s="125">
        <v>0</v>
      </c>
      <c r="U18" s="125">
        <v>0</v>
      </c>
      <c r="V18" s="125">
        <v>13500000</v>
      </c>
    </row>
    <row r="19" spans="1:22" ht="18">
      <c r="A19" s="12"/>
      <c r="B19" s="12"/>
      <c r="C19" s="12" t="s">
        <v>897</v>
      </c>
      <c r="D19" s="19" t="s">
        <v>898</v>
      </c>
      <c r="E19" s="124">
        <f t="shared" si="0"/>
        <v>141000000</v>
      </c>
      <c r="F19" s="125">
        <v>0</v>
      </c>
      <c r="G19" s="125">
        <v>0</v>
      </c>
      <c r="H19" s="125">
        <v>0</v>
      </c>
      <c r="I19" s="125">
        <v>0</v>
      </c>
      <c r="J19" s="125">
        <v>140000000</v>
      </c>
      <c r="K19" s="125">
        <v>0</v>
      </c>
      <c r="L19" s="125">
        <v>0</v>
      </c>
      <c r="M19" s="125">
        <v>1000000</v>
      </c>
      <c r="N19" s="124">
        <f t="shared" si="2"/>
        <v>141000000</v>
      </c>
      <c r="O19" s="125">
        <v>0</v>
      </c>
      <c r="P19" s="125">
        <v>0</v>
      </c>
      <c r="Q19" s="125">
        <v>0</v>
      </c>
      <c r="R19" s="125">
        <v>0</v>
      </c>
      <c r="S19" s="125">
        <v>140000000</v>
      </c>
      <c r="T19" s="125">
        <v>0</v>
      </c>
      <c r="U19" s="125">
        <v>0</v>
      </c>
      <c r="V19" s="125">
        <v>1000000</v>
      </c>
    </row>
    <row r="20" spans="1:22" ht="18">
      <c r="A20" s="12"/>
      <c r="B20" s="12"/>
      <c r="C20" s="12" t="s">
        <v>899</v>
      </c>
      <c r="D20" s="19" t="s">
        <v>900</v>
      </c>
      <c r="E20" s="124">
        <f t="shared" si="0"/>
        <v>117500000</v>
      </c>
      <c r="F20" s="125">
        <v>0</v>
      </c>
      <c r="G20" s="125">
        <v>0</v>
      </c>
      <c r="H20" s="125">
        <v>0</v>
      </c>
      <c r="I20" s="125">
        <v>0</v>
      </c>
      <c r="J20" s="125">
        <v>111000000</v>
      </c>
      <c r="K20" s="125">
        <v>0</v>
      </c>
      <c r="L20" s="125">
        <v>0</v>
      </c>
      <c r="M20" s="125">
        <v>6500000</v>
      </c>
      <c r="N20" s="124">
        <f t="shared" si="2"/>
        <v>117500000</v>
      </c>
      <c r="O20" s="125">
        <v>0</v>
      </c>
      <c r="P20" s="125">
        <v>0</v>
      </c>
      <c r="Q20" s="125">
        <v>0</v>
      </c>
      <c r="R20" s="125">
        <v>0</v>
      </c>
      <c r="S20" s="125">
        <v>111000000</v>
      </c>
      <c r="T20" s="125">
        <v>0</v>
      </c>
      <c r="U20" s="125">
        <v>0</v>
      </c>
      <c r="V20" s="125">
        <v>6500000</v>
      </c>
    </row>
    <row r="21" spans="1:22" ht="18">
      <c r="A21" s="12"/>
      <c r="B21" s="12"/>
      <c r="C21" s="12" t="s">
        <v>901</v>
      </c>
      <c r="D21" s="19" t="s">
        <v>902</v>
      </c>
      <c r="E21" s="124">
        <f t="shared" si="0"/>
        <v>447000000</v>
      </c>
      <c r="F21" s="125">
        <v>0</v>
      </c>
      <c r="G21" s="125">
        <v>0</v>
      </c>
      <c r="H21" s="125">
        <v>0</v>
      </c>
      <c r="I21" s="125">
        <v>0</v>
      </c>
      <c r="J21" s="125">
        <v>433000000</v>
      </c>
      <c r="K21" s="125">
        <v>0</v>
      </c>
      <c r="L21" s="125">
        <v>0</v>
      </c>
      <c r="M21" s="125">
        <v>14000000</v>
      </c>
      <c r="N21" s="124">
        <f t="shared" si="2"/>
        <v>450629000</v>
      </c>
      <c r="O21" s="125">
        <v>0</v>
      </c>
      <c r="P21" s="125">
        <v>0</v>
      </c>
      <c r="Q21" s="125">
        <v>0</v>
      </c>
      <c r="R21" s="125">
        <v>0</v>
      </c>
      <c r="S21" s="125">
        <v>436629000</v>
      </c>
      <c r="T21" s="125">
        <v>0</v>
      </c>
      <c r="U21" s="125">
        <v>0</v>
      </c>
      <c r="V21" s="125">
        <v>14000000</v>
      </c>
    </row>
    <row r="22" spans="1:22" ht="18">
      <c r="A22" s="12"/>
      <c r="B22" s="12"/>
      <c r="C22" s="12" t="s">
        <v>903</v>
      </c>
      <c r="D22" s="19" t="s">
        <v>904</v>
      </c>
      <c r="E22" s="124">
        <f t="shared" si="0"/>
        <v>95000000</v>
      </c>
      <c r="F22" s="125">
        <v>0</v>
      </c>
      <c r="G22" s="125">
        <v>0</v>
      </c>
      <c r="H22" s="125">
        <v>0</v>
      </c>
      <c r="I22" s="125">
        <v>0</v>
      </c>
      <c r="J22" s="125">
        <v>93350000</v>
      </c>
      <c r="K22" s="125">
        <v>0</v>
      </c>
      <c r="L22" s="125">
        <v>0</v>
      </c>
      <c r="M22" s="125">
        <v>1650000</v>
      </c>
      <c r="N22" s="124">
        <f t="shared" si="2"/>
        <v>95300000</v>
      </c>
      <c r="O22" s="125">
        <v>0</v>
      </c>
      <c r="P22" s="125">
        <v>0</v>
      </c>
      <c r="Q22" s="125">
        <v>0</v>
      </c>
      <c r="R22" s="125">
        <v>0</v>
      </c>
      <c r="S22" s="125">
        <v>87150000</v>
      </c>
      <c r="T22" s="125">
        <v>0</v>
      </c>
      <c r="U22" s="125">
        <v>0</v>
      </c>
      <c r="V22" s="125">
        <v>8150000</v>
      </c>
    </row>
    <row r="23" spans="1:22" ht="18">
      <c r="A23" s="12"/>
      <c r="B23" s="12"/>
      <c r="C23" s="12" t="s">
        <v>905</v>
      </c>
      <c r="D23" s="19" t="s">
        <v>906</v>
      </c>
      <c r="E23" s="124">
        <f t="shared" si="0"/>
        <v>177000000</v>
      </c>
      <c r="F23" s="125">
        <v>0</v>
      </c>
      <c r="G23" s="125">
        <v>0</v>
      </c>
      <c r="H23" s="125">
        <v>0</v>
      </c>
      <c r="I23" s="125">
        <v>0</v>
      </c>
      <c r="J23" s="125">
        <v>167000000</v>
      </c>
      <c r="K23" s="125">
        <v>0</v>
      </c>
      <c r="L23" s="125">
        <v>0</v>
      </c>
      <c r="M23" s="125">
        <v>10000000</v>
      </c>
      <c r="N23" s="124">
        <f t="shared" si="2"/>
        <v>177000000</v>
      </c>
      <c r="O23" s="125">
        <v>0</v>
      </c>
      <c r="P23" s="125">
        <v>0</v>
      </c>
      <c r="Q23" s="125">
        <v>0</v>
      </c>
      <c r="R23" s="125">
        <v>0</v>
      </c>
      <c r="S23" s="125">
        <v>167000000</v>
      </c>
      <c r="T23" s="125">
        <v>0</v>
      </c>
      <c r="U23" s="125">
        <v>0</v>
      </c>
      <c r="V23" s="125">
        <v>10000000</v>
      </c>
    </row>
    <row r="24" spans="1:22" ht="18">
      <c r="A24" s="12" t="s">
        <v>122</v>
      </c>
      <c r="B24" s="12"/>
      <c r="C24" s="12"/>
      <c r="D24" s="112" t="s">
        <v>46</v>
      </c>
      <c r="E24" s="25">
        <f t="shared" si="0"/>
        <v>460329532</v>
      </c>
      <c r="F24" s="182">
        <f aca="true" t="shared" si="5" ref="F24:M24">F25+F34+F45</f>
        <v>0</v>
      </c>
      <c r="G24" s="182">
        <f t="shared" si="5"/>
        <v>0</v>
      </c>
      <c r="H24" s="182">
        <f t="shared" si="5"/>
        <v>0</v>
      </c>
      <c r="I24" s="182">
        <f t="shared" si="5"/>
        <v>0</v>
      </c>
      <c r="J24" s="182">
        <f t="shared" si="5"/>
        <v>434329532</v>
      </c>
      <c r="K24" s="182">
        <f t="shared" si="5"/>
        <v>0</v>
      </c>
      <c r="L24" s="182">
        <f t="shared" si="5"/>
        <v>0</v>
      </c>
      <c r="M24" s="182">
        <f t="shared" si="5"/>
        <v>26000000</v>
      </c>
      <c r="N24" s="25">
        <f t="shared" si="2"/>
        <v>402804652</v>
      </c>
      <c r="O24" s="182">
        <f aca="true" t="shared" si="6" ref="O24:V24">O25+O34+O45</f>
        <v>0</v>
      </c>
      <c r="P24" s="182">
        <f t="shared" si="6"/>
        <v>0</v>
      </c>
      <c r="Q24" s="182">
        <f t="shared" si="6"/>
        <v>11291770</v>
      </c>
      <c r="R24" s="182">
        <f t="shared" si="6"/>
        <v>0</v>
      </c>
      <c r="S24" s="182">
        <f>S25+S34+S45</f>
        <v>372512882</v>
      </c>
      <c r="T24" s="182">
        <f t="shared" si="6"/>
        <v>0</v>
      </c>
      <c r="U24" s="182">
        <f t="shared" si="6"/>
        <v>0</v>
      </c>
      <c r="V24" s="182">
        <f t="shared" si="6"/>
        <v>19000000</v>
      </c>
    </row>
    <row r="25" spans="1:22" ht="18">
      <c r="A25" s="12"/>
      <c r="B25" s="12" t="s">
        <v>907</v>
      </c>
      <c r="C25" s="12"/>
      <c r="D25" s="112" t="s">
        <v>908</v>
      </c>
      <c r="E25" s="25">
        <f t="shared" si="0"/>
        <v>165769231</v>
      </c>
      <c r="F25" s="182">
        <f>SUM(F27:F32)</f>
        <v>0</v>
      </c>
      <c r="G25" s="182">
        <f>SUM(G27:G32)</f>
        <v>0</v>
      </c>
      <c r="H25" s="182">
        <f>SUM(H27:H32)</f>
        <v>0</v>
      </c>
      <c r="I25" s="182">
        <f>SUM(I27:I32)</f>
        <v>0</v>
      </c>
      <c r="J25" s="182">
        <f>SUM(J26:J33)</f>
        <v>165769231</v>
      </c>
      <c r="K25" s="182">
        <f>SUM(K26:K32)</f>
        <v>0</v>
      </c>
      <c r="L25" s="182">
        <f>SUM(L26:L32)</f>
        <v>0</v>
      </c>
      <c r="M25" s="182">
        <f>SUM(M26:M32)</f>
        <v>0</v>
      </c>
      <c r="N25" s="25">
        <f t="shared" si="2"/>
        <v>210769231</v>
      </c>
      <c r="O25" s="182">
        <f>SUM(O27:O32)</f>
        <v>0</v>
      </c>
      <c r="P25" s="182">
        <f>SUM(P27:P32)</f>
        <v>0</v>
      </c>
      <c r="Q25" s="182">
        <f>SUM(Q27:Q32)</f>
        <v>0</v>
      </c>
      <c r="R25" s="182">
        <f>SUM(R27:R32)</f>
        <v>0</v>
      </c>
      <c r="S25" s="182">
        <f>SUM(S26:S33)</f>
        <v>200769231</v>
      </c>
      <c r="T25" s="182">
        <f>SUM(T26:T32)</f>
        <v>0</v>
      </c>
      <c r="U25" s="182">
        <f>SUM(U26:U32)</f>
        <v>0</v>
      </c>
      <c r="V25" s="182">
        <f>SUM(V26:V33)</f>
        <v>10000000</v>
      </c>
    </row>
    <row r="26" spans="1:22" s="202" customFormat="1" ht="30">
      <c r="A26" s="12"/>
      <c r="B26" s="12"/>
      <c r="C26" s="12" t="s">
        <v>909</v>
      </c>
      <c r="D26" s="19" t="s">
        <v>910</v>
      </c>
      <c r="E26" s="124">
        <f t="shared" si="0"/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f t="shared" si="2"/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</row>
    <row r="27" spans="1:22" s="202" customFormat="1" ht="18">
      <c r="A27" s="12"/>
      <c r="B27" s="12"/>
      <c r="C27" s="12" t="s">
        <v>911</v>
      </c>
      <c r="D27" s="19" t="s">
        <v>912</v>
      </c>
      <c r="E27" s="124">
        <f t="shared" si="0"/>
        <v>20000000</v>
      </c>
      <c r="F27" s="125">
        <v>0</v>
      </c>
      <c r="G27" s="125">
        <v>0</v>
      </c>
      <c r="H27" s="125">
        <v>0</v>
      </c>
      <c r="I27" s="125">
        <v>0</v>
      </c>
      <c r="J27" s="203">
        <v>20000000</v>
      </c>
      <c r="K27" s="125">
        <v>0</v>
      </c>
      <c r="L27" s="125">
        <v>0</v>
      </c>
      <c r="M27" s="125">
        <v>0</v>
      </c>
      <c r="N27" s="124">
        <f t="shared" si="2"/>
        <v>20000000</v>
      </c>
      <c r="O27" s="125">
        <v>0</v>
      </c>
      <c r="P27" s="125">
        <v>0</v>
      </c>
      <c r="Q27" s="125">
        <v>0</v>
      </c>
      <c r="R27" s="125">
        <v>0</v>
      </c>
      <c r="S27" s="125">
        <v>20000000</v>
      </c>
      <c r="T27" s="125">
        <v>0</v>
      </c>
      <c r="U27" s="125">
        <v>0</v>
      </c>
      <c r="V27" s="125">
        <v>0</v>
      </c>
    </row>
    <row r="28" spans="1:22" ht="22.5" customHeight="1">
      <c r="A28" s="12"/>
      <c r="B28" s="12"/>
      <c r="C28" s="12" t="s">
        <v>913</v>
      </c>
      <c r="D28" s="19" t="s">
        <v>914</v>
      </c>
      <c r="E28" s="124">
        <f t="shared" si="0"/>
        <v>2131176</v>
      </c>
      <c r="F28" s="125">
        <v>0</v>
      </c>
      <c r="G28" s="125">
        <v>0</v>
      </c>
      <c r="H28" s="125">
        <v>0</v>
      </c>
      <c r="I28" s="125">
        <v>0</v>
      </c>
      <c r="J28" s="203">
        <v>2131176</v>
      </c>
      <c r="K28" s="125">
        <v>0</v>
      </c>
      <c r="L28" s="125">
        <v>0</v>
      </c>
      <c r="M28" s="125">
        <v>0</v>
      </c>
      <c r="N28" s="124">
        <f t="shared" si="2"/>
        <v>2131176</v>
      </c>
      <c r="O28" s="125">
        <v>0</v>
      </c>
      <c r="P28" s="125">
        <v>0</v>
      </c>
      <c r="Q28" s="125">
        <v>0</v>
      </c>
      <c r="R28" s="125">
        <v>0</v>
      </c>
      <c r="S28" s="125">
        <v>2131176</v>
      </c>
      <c r="T28" s="125">
        <v>0</v>
      </c>
      <c r="U28" s="125">
        <v>0</v>
      </c>
      <c r="V28" s="125">
        <v>0</v>
      </c>
    </row>
    <row r="29" spans="1:22" ht="18">
      <c r="A29" s="12"/>
      <c r="B29" s="12"/>
      <c r="C29" s="12" t="s">
        <v>915</v>
      </c>
      <c r="D29" s="19" t="s">
        <v>916</v>
      </c>
      <c r="E29" s="124">
        <f t="shared" si="0"/>
        <v>27650567</v>
      </c>
      <c r="F29" s="125">
        <v>0</v>
      </c>
      <c r="G29" s="125">
        <v>0</v>
      </c>
      <c r="H29" s="125">
        <v>0</v>
      </c>
      <c r="I29" s="125">
        <v>0</v>
      </c>
      <c r="J29" s="203">
        <v>27650567</v>
      </c>
      <c r="K29" s="125">
        <v>0</v>
      </c>
      <c r="L29" s="125">
        <v>0</v>
      </c>
      <c r="M29" s="125">
        <v>0</v>
      </c>
      <c r="N29" s="124">
        <f t="shared" si="2"/>
        <v>27650567</v>
      </c>
      <c r="O29" s="125">
        <v>0</v>
      </c>
      <c r="P29" s="125">
        <v>0</v>
      </c>
      <c r="Q29" s="125">
        <v>0</v>
      </c>
      <c r="R29" s="125">
        <v>0</v>
      </c>
      <c r="S29" s="125">
        <v>27650567</v>
      </c>
      <c r="T29" s="125">
        <v>0</v>
      </c>
      <c r="U29" s="125">
        <v>0</v>
      </c>
      <c r="V29" s="125">
        <v>0</v>
      </c>
    </row>
    <row r="30" spans="1:22" ht="18">
      <c r="A30" s="12"/>
      <c r="B30" s="12"/>
      <c r="C30" s="12" t="s">
        <v>917</v>
      </c>
      <c r="D30" s="19" t="s">
        <v>918</v>
      </c>
      <c r="E30" s="124">
        <f t="shared" si="0"/>
        <v>40000000</v>
      </c>
      <c r="F30" s="125">
        <v>0</v>
      </c>
      <c r="G30" s="125">
        <v>0</v>
      </c>
      <c r="H30" s="125">
        <v>0</v>
      </c>
      <c r="I30" s="125">
        <v>0</v>
      </c>
      <c r="J30" s="203">
        <v>40000000</v>
      </c>
      <c r="K30" s="125">
        <v>0</v>
      </c>
      <c r="L30" s="125">
        <v>0</v>
      </c>
      <c r="M30" s="125">
        <v>0</v>
      </c>
      <c r="N30" s="124">
        <f t="shared" si="2"/>
        <v>40000000</v>
      </c>
      <c r="O30" s="125">
        <v>0</v>
      </c>
      <c r="P30" s="125">
        <v>0</v>
      </c>
      <c r="Q30" s="125">
        <v>0</v>
      </c>
      <c r="R30" s="125">
        <v>0</v>
      </c>
      <c r="S30" s="125">
        <v>40000000</v>
      </c>
      <c r="T30" s="125">
        <v>0</v>
      </c>
      <c r="U30" s="125">
        <v>0</v>
      </c>
      <c r="V30" s="125">
        <v>0</v>
      </c>
    </row>
    <row r="31" spans="1:22" ht="18">
      <c r="A31" s="12"/>
      <c r="B31" s="12"/>
      <c r="C31" s="12" t="s">
        <v>919</v>
      </c>
      <c r="D31" s="19" t="s">
        <v>920</v>
      </c>
      <c r="E31" s="124">
        <f t="shared" si="0"/>
        <v>45000000</v>
      </c>
      <c r="F31" s="125">
        <v>0</v>
      </c>
      <c r="G31" s="125">
        <v>0</v>
      </c>
      <c r="H31" s="125">
        <v>0</v>
      </c>
      <c r="I31" s="125">
        <v>0</v>
      </c>
      <c r="J31" s="203">
        <v>45000000</v>
      </c>
      <c r="K31" s="125">
        <v>0</v>
      </c>
      <c r="L31" s="125">
        <v>0</v>
      </c>
      <c r="M31" s="125">
        <v>0</v>
      </c>
      <c r="N31" s="124">
        <f t="shared" si="2"/>
        <v>90000000</v>
      </c>
      <c r="O31" s="125">
        <v>0</v>
      </c>
      <c r="P31" s="125">
        <v>0</v>
      </c>
      <c r="Q31" s="125">
        <v>0</v>
      </c>
      <c r="R31" s="125">
        <v>0</v>
      </c>
      <c r="S31" s="125">
        <v>80000000</v>
      </c>
      <c r="T31" s="125">
        <v>0</v>
      </c>
      <c r="U31" s="125">
        <v>0</v>
      </c>
      <c r="V31" s="125">
        <v>10000000</v>
      </c>
    </row>
    <row r="32" spans="1:22" ht="18">
      <c r="A32" s="12"/>
      <c r="B32" s="12"/>
      <c r="C32" s="12" t="s">
        <v>921</v>
      </c>
      <c r="D32" s="204" t="s">
        <v>922</v>
      </c>
      <c r="E32" s="124">
        <f t="shared" si="0"/>
        <v>30000000</v>
      </c>
      <c r="F32" s="125">
        <v>0</v>
      </c>
      <c r="G32" s="125">
        <v>0</v>
      </c>
      <c r="H32" s="125">
        <v>0</v>
      </c>
      <c r="I32" s="125">
        <v>0</v>
      </c>
      <c r="J32" s="203">
        <v>30000000</v>
      </c>
      <c r="K32" s="125">
        <v>0</v>
      </c>
      <c r="L32" s="125">
        <v>0</v>
      </c>
      <c r="M32" s="125">
        <v>0</v>
      </c>
      <c r="N32" s="124">
        <f t="shared" si="2"/>
        <v>30000000</v>
      </c>
      <c r="O32" s="125">
        <v>0</v>
      </c>
      <c r="P32" s="125">
        <v>0</v>
      </c>
      <c r="Q32" s="125">
        <v>0</v>
      </c>
      <c r="R32" s="125">
        <v>0</v>
      </c>
      <c r="S32" s="125">
        <v>30000000</v>
      </c>
      <c r="T32" s="125">
        <v>0</v>
      </c>
      <c r="U32" s="125">
        <v>0</v>
      </c>
      <c r="V32" s="125">
        <v>0</v>
      </c>
    </row>
    <row r="33" spans="1:22" ht="18">
      <c r="A33" s="12"/>
      <c r="B33" s="12"/>
      <c r="C33" s="12" t="s">
        <v>923</v>
      </c>
      <c r="D33" s="204" t="s">
        <v>924</v>
      </c>
      <c r="E33" s="124">
        <f t="shared" si="0"/>
        <v>987488</v>
      </c>
      <c r="F33" s="125"/>
      <c r="G33" s="125"/>
      <c r="H33" s="125"/>
      <c r="I33" s="125"/>
      <c r="J33" s="203">
        <v>987488</v>
      </c>
      <c r="K33" s="125"/>
      <c r="L33" s="125"/>
      <c r="M33" s="125"/>
      <c r="N33" s="124">
        <f t="shared" si="2"/>
        <v>987488</v>
      </c>
      <c r="O33" s="125"/>
      <c r="P33" s="125"/>
      <c r="Q33" s="125"/>
      <c r="R33" s="125"/>
      <c r="S33" s="125">
        <v>987488</v>
      </c>
      <c r="T33" s="125"/>
      <c r="U33" s="125"/>
      <c r="V33" s="125"/>
    </row>
    <row r="34" spans="1:22" ht="18">
      <c r="A34" s="12"/>
      <c r="B34" s="12" t="s">
        <v>925</v>
      </c>
      <c r="C34" s="12"/>
      <c r="D34" s="112" t="s">
        <v>926</v>
      </c>
      <c r="E34" s="25">
        <f t="shared" si="0"/>
        <v>278712651</v>
      </c>
      <c r="F34" s="182">
        <f aca="true" t="shared" si="7" ref="F34:M34">SUM(F35:F44)</f>
        <v>0</v>
      </c>
      <c r="G34" s="182">
        <f t="shared" si="7"/>
        <v>0</v>
      </c>
      <c r="H34" s="182">
        <f t="shared" si="7"/>
        <v>0</v>
      </c>
      <c r="I34" s="182">
        <f t="shared" si="7"/>
        <v>0</v>
      </c>
      <c r="J34" s="182">
        <f t="shared" si="7"/>
        <v>252712651</v>
      </c>
      <c r="K34" s="182">
        <f t="shared" si="7"/>
        <v>0</v>
      </c>
      <c r="L34" s="182">
        <f t="shared" si="7"/>
        <v>0</v>
      </c>
      <c r="M34" s="182">
        <f t="shared" si="7"/>
        <v>26000000</v>
      </c>
      <c r="N34" s="25">
        <f t="shared" si="2"/>
        <v>170183651</v>
      </c>
      <c r="O34" s="182">
        <f aca="true" t="shared" si="8" ref="O34:U34">SUM(O35:O44)</f>
        <v>0</v>
      </c>
      <c r="P34" s="182">
        <f t="shared" si="8"/>
        <v>0</v>
      </c>
      <c r="Q34" s="182">
        <f t="shared" si="8"/>
        <v>0</v>
      </c>
      <c r="R34" s="182">
        <f t="shared" si="8"/>
        <v>0</v>
      </c>
      <c r="S34" s="182">
        <f>SUM(S35:S44)</f>
        <v>161183651</v>
      </c>
      <c r="T34" s="182">
        <f t="shared" si="8"/>
        <v>0</v>
      </c>
      <c r="U34" s="182">
        <f t="shared" si="8"/>
        <v>0</v>
      </c>
      <c r="V34" s="182">
        <f>SUM(V35:V44)</f>
        <v>9000000</v>
      </c>
    </row>
    <row r="35" spans="1:22" ht="18">
      <c r="A35" s="12"/>
      <c r="B35" s="12"/>
      <c r="C35" s="12" t="s">
        <v>927</v>
      </c>
      <c r="D35" s="19" t="s">
        <v>928</v>
      </c>
      <c r="E35" s="124">
        <f t="shared" si="0"/>
        <v>10000000</v>
      </c>
      <c r="F35" s="125">
        <v>0</v>
      </c>
      <c r="G35" s="125">
        <v>0</v>
      </c>
      <c r="H35" s="125">
        <v>0</v>
      </c>
      <c r="I35" s="125">
        <v>0</v>
      </c>
      <c r="J35" s="125">
        <v>10000000</v>
      </c>
      <c r="K35" s="125">
        <v>0</v>
      </c>
      <c r="L35" s="125">
        <v>0</v>
      </c>
      <c r="M35" s="125">
        <v>0</v>
      </c>
      <c r="N35" s="124">
        <f t="shared" si="2"/>
        <v>12000000</v>
      </c>
      <c r="O35" s="125">
        <v>0</v>
      </c>
      <c r="P35" s="125">
        <v>0</v>
      </c>
      <c r="Q35" s="125">
        <v>0</v>
      </c>
      <c r="R35" s="125">
        <v>0</v>
      </c>
      <c r="S35" s="125">
        <v>10000000</v>
      </c>
      <c r="T35" s="125">
        <v>0</v>
      </c>
      <c r="U35" s="125">
        <v>0</v>
      </c>
      <c r="V35" s="125">
        <v>2000000</v>
      </c>
    </row>
    <row r="36" spans="1:22" ht="18">
      <c r="A36" s="12"/>
      <c r="B36" s="12"/>
      <c r="C36" s="12" t="s">
        <v>929</v>
      </c>
      <c r="D36" s="19" t="s">
        <v>930</v>
      </c>
      <c r="E36" s="124">
        <f t="shared" si="0"/>
        <v>10000000</v>
      </c>
      <c r="F36" s="125">
        <v>0</v>
      </c>
      <c r="G36" s="125">
        <v>0</v>
      </c>
      <c r="H36" s="125">
        <v>0</v>
      </c>
      <c r="I36" s="125">
        <v>0</v>
      </c>
      <c r="J36" s="203">
        <v>10000000</v>
      </c>
      <c r="K36" s="125">
        <v>0</v>
      </c>
      <c r="L36" s="125">
        <v>0</v>
      </c>
      <c r="M36" s="125">
        <v>0</v>
      </c>
      <c r="N36" s="124">
        <f t="shared" si="2"/>
        <v>10000000</v>
      </c>
      <c r="O36" s="125">
        <v>0</v>
      </c>
      <c r="P36" s="125">
        <v>0</v>
      </c>
      <c r="Q36" s="125">
        <v>0</v>
      </c>
      <c r="R36" s="125">
        <v>0</v>
      </c>
      <c r="S36" s="125">
        <v>10000000</v>
      </c>
      <c r="T36" s="125">
        <v>0</v>
      </c>
      <c r="U36" s="125">
        <v>0</v>
      </c>
      <c r="V36" s="125">
        <v>0</v>
      </c>
    </row>
    <row r="37" spans="1:22" ht="18">
      <c r="A37" s="12"/>
      <c r="B37" s="12"/>
      <c r="C37" s="12" t="s">
        <v>931</v>
      </c>
      <c r="D37" s="19" t="s">
        <v>932</v>
      </c>
      <c r="E37" s="124">
        <f t="shared" si="0"/>
        <v>18712651</v>
      </c>
      <c r="F37" s="125">
        <v>0</v>
      </c>
      <c r="G37" s="125">
        <v>0</v>
      </c>
      <c r="H37" s="125">
        <v>0</v>
      </c>
      <c r="I37" s="125">
        <v>0</v>
      </c>
      <c r="J37" s="203">
        <v>18712651</v>
      </c>
      <c r="K37" s="125">
        <v>0</v>
      </c>
      <c r="L37" s="125">
        <v>0</v>
      </c>
      <c r="M37" s="125">
        <v>0</v>
      </c>
      <c r="N37" s="124">
        <f t="shared" si="2"/>
        <v>30183651</v>
      </c>
      <c r="O37" s="125">
        <v>0</v>
      </c>
      <c r="P37" s="125">
        <v>0</v>
      </c>
      <c r="Q37" s="125">
        <v>0</v>
      </c>
      <c r="R37" s="125">
        <v>0</v>
      </c>
      <c r="S37" s="125">
        <v>30183651</v>
      </c>
      <c r="T37" s="125">
        <v>0</v>
      </c>
      <c r="U37" s="125">
        <v>0</v>
      </c>
      <c r="V37" s="125">
        <v>0</v>
      </c>
    </row>
    <row r="38" spans="1:22" ht="18">
      <c r="A38" s="12"/>
      <c r="B38" s="12"/>
      <c r="C38" s="12" t="s">
        <v>933</v>
      </c>
      <c r="D38" s="19" t="s">
        <v>934</v>
      </c>
      <c r="E38" s="124">
        <f t="shared" si="0"/>
        <v>8000000</v>
      </c>
      <c r="F38" s="125">
        <v>0</v>
      </c>
      <c r="G38" s="125">
        <v>0</v>
      </c>
      <c r="H38" s="125">
        <v>0</v>
      </c>
      <c r="I38" s="125">
        <v>0</v>
      </c>
      <c r="J38" s="203">
        <v>8000000</v>
      </c>
      <c r="K38" s="125">
        <v>0</v>
      </c>
      <c r="L38" s="125">
        <v>0</v>
      </c>
      <c r="M38" s="125">
        <v>0</v>
      </c>
      <c r="N38" s="124">
        <f t="shared" si="2"/>
        <v>16000000</v>
      </c>
      <c r="O38" s="125">
        <v>0</v>
      </c>
      <c r="P38" s="125">
        <v>0</v>
      </c>
      <c r="Q38" s="125">
        <v>0</v>
      </c>
      <c r="R38" s="125">
        <v>0</v>
      </c>
      <c r="S38" s="125">
        <v>16000000</v>
      </c>
      <c r="T38" s="125">
        <v>0</v>
      </c>
      <c r="U38" s="125">
        <v>0</v>
      </c>
      <c r="V38" s="125">
        <v>0</v>
      </c>
    </row>
    <row r="39" spans="1:22" ht="18">
      <c r="A39" s="12"/>
      <c r="B39" s="12"/>
      <c r="C39" s="12" t="s">
        <v>935</v>
      </c>
      <c r="D39" s="19" t="s">
        <v>936</v>
      </c>
      <c r="E39" s="124">
        <f t="shared" si="0"/>
        <v>20000000</v>
      </c>
      <c r="F39" s="125">
        <v>0</v>
      </c>
      <c r="G39" s="125">
        <v>0</v>
      </c>
      <c r="H39" s="125">
        <v>0</v>
      </c>
      <c r="I39" s="125">
        <v>0</v>
      </c>
      <c r="J39" s="203">
        <v>20000000</v>
      </c>
      <c r="K39" s="125">
        <v>0</v>
      </c>
      <c r="L39" s="125">
        <v>0</v>
      </c>
      <c r="M39" s="125">
        <v>0</v>
      </c>
      <c r="N39" s="124">
        <f t="shared" si="2"/>
        <v>40000000</v>
      </c>
      <c r="O39" s="125">
        <v>0</v>
      </c>
      <c r="P39" s="125">
        <v>0</v>
      </c>
      <c r="Q39" s="125">
        <v>0</v>
      </c>
      <c r="R39" s="125">
        <v>0</v>
      </c>
      <c r="S39" s="125">
        <v>40000000</v>
      </c>
      <c r="T39" s="125">
        <v>0</v>
      </c>
      <c r="U39" s="125">
        <v>0</v>
      </c>
      <c r="V39" s="125">
        <v>0</v>
      </c>
    </row>
    <row r="40" spans="1:22" ht="18">
      <c r="A40" s="12"/>
      <c r="B40" s="12"/>
      <c r="C40" s="12" t="s">
        <v>937</v>
      </c>
      <c r="D40" s="19" t="s">
        <v>938</v>
      </c>
      <c r="E40" s="124">
        <f t="shared" si="0"/>
        <v>50000000</v>
      </c>
      <c r="F40" s="125">
        <v>0</v>
      </c>
      <c r="G40" s="125">
        <v>0</v>
      </c>
      <c r="H40" s="125">
        <v>0</v>
      </c>
      <c r="I40" s="125">
        <v>0</v>
      </c>
      <c r="J40" s="203">
        <v>50000000</v>
      </c>
      <c r="K40" s="125">
        <v>0</v>
      </c>
      <c r="L40" s="125">
        <v>0</v>
      </c>
      <c r="M40" s="125">
        <v>0</v>
      </c>
      <c r="N40" s="124">
        <f t="shared" si="2"/>
        <v>50000000</v>
      </c>
      <c r="O40" s="125">
        <v>0</v>
      </c>
      <c r="P40" s="125">
        <v>0</v>
      </c>
      <c r="Q40" s="125">
        <v>0</v>
      </c>
      <c r="R40" s="125">
        <v>0</v>
      </c>
      <c r="S40" s="125">
        <v>50000000</v>
      </c>
      <c r="T40" s="125">
        <v>0</v>
      </c>
      <c r="U40" s="125">
        <v>0</v>
      </c>
      <c r="V40" s="125">
        <v>0</v>
      </c>
    </row>
    <row r="41" spans="1:22" ht="18">
      <c r="A41" s="12"/>
      <c r="B41" s="12"/>
      <c r="C41" s="12" t="s">
        <v>939</v>
      </c>
      <c r="D41" s="19" t="s">
        <v>940</v>
      </c>
      <c r="E41" s="124">
        <f t="shared" si="0"/>
        <v>124000000</v>
      </c>
      <c r="F41" s="125">
        <v>0</v>
      </c>
      <c r="G41" s="125">
        <v>0</v>
      </c>
      <c r="H41" s="125">
        <v>0</v>
      </c>
      <c r="I41" s="125">
        <v>0</v>
      </c>
      <c r="J41" s="203">
        <v>124000000</v>
      </c>
      <c r="K41" s="125">
        <v>0</v>
      </c>
      <c r="L41" s="125">
        <v>0</v>
      </c>
      <c r="M41" s="125">
        <v>0</v>
      </c>
      <c r="N41" s="124">
        <f t="shared" si="2"/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</row>
    <row r="42" spans="1:22" ht="18">
      <c r="A42" s="12"/>
      <c r="B42" s="12"/>
      <c r="C42" s="12" t="s">
        <v>941</v>
      </c>
      <c r="D42" s="19" t="s">
        <v>942</v>
      </c>
      <c r="E42" s="124">
        <f t="shared" si="0"/>
        <v>26000000</v>
      </c>
      <c r="F42" s="125">
        <v>0</v>
      </c>
      <c r="G42" s="125">
        <v>0</v>
      </c>
      <c r="H42" s="125">
        <v>0</v>
      </c>
      <c r="I42" s="125">
        <v>0</v>
      </c>
      <c r="J42" s="203">
        <v>0</v>
      </c>
      <c r="K42" s="125">
        <v>0</v>
      </c>
      <c r="L42" s="125">
        <v>0</v>
      </c>
      <c r="M42" s="125">
        <v>26000000</v>
      </c>
      <c r="N42" s="124">
        <f t="shared" si="2"/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</row>
    <row r="43" spans="1:22" ht="18">
      <c r="A43" s="12"/>
      <c r="B43" s="12"/>
      <c r="C43" s="12" t="s">
        <v>943</v>
      </c>
      <c r="D43" s="19" t="s">
        <v>944</v>
      </c>
      <c r="E43" s="124">
        <f t="shared" si="0"/>
        <v>5000000</v>
      </c>
      <c r="F43" s="125">
        <v>0</v>
      </c>
      <c r="G43" s="125">
        <v>0</v>
      </c>
      <c r="H43" s="125">
        <v>0</v>
      </c>
      <c r="I43" s="125">
        <v>0</v>
      </c>
      <c r="J43" s="203">
        <v>5000000</v>
      </c>
      <c r="K43" s="125">
        <v>0</v>
      </c>
      <c r="L43" s="125">
        <v>0</v>
      </c>
      <c r="M43" s="125">
        <v>0</v>
      </c>
      <c r="N43" s="124">
        <f t="shared" si="2"/>
        <v>5000000</v>
      </c>
      <c r="O43" s="125">
        <v>0</v>
      </c>
      <c r="P43" s="125">
        <v>0</v>
      </c>
      <c r="Q43" s="125">
        <v>0</v>
      </c>
      <c r="R43" s="125">
        <v>0</v>
      </c>
      <c r="S43" s="125">
        <v>5000000</v>
      </c>
      <c r="T43" s="125">
        <v>0</v>
      </c>
      <c r="U43" s="125">
        <v>0</v>
      </c>
      <c r="V43" s="125">
        <v>0</v>
      </c>
    </row>
    <row r="44" spans="1:22" ht="18">
      <c r="A44" s="12"/>
      <c r="B44" s="12"/>
      <c r="C44" s="12" t="s">
        <v>945</v>
      </c>
      <c r="D44" s="19" t="s">
        <v>946</v>
      </c>
      <c r="E44" s="124">
        <f t="shared" si="0"/>
        <v>7000000</v>
      </c>
      <c r="F44" s="125">
        <v>0</v>
      </c>
      <c r="G44" s="125">
        <v>0</v>
      </c>
      <c r="H44" s="125">
        <v>0</v>
      </c>
      <c r="I44" s="125">
        <v>0</v>
      </c>
      <c r="J44" s="203">
        <v>7000000</v>
      </c>
      <c r="K44" s="125">
        <v>0</v>
      </c>
      <c r="L44" s="125">
        <v>0</v>
      </c>
      <c r="M44" s="125">
        <v>0</v>
      </c>
      <c r="N44" s="124">
        <f t="shared" si="2"/>
        <v>7000000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7000000</v>
      </c>
    </row>
    <row r="45" spans="1:22" s="195" customFormat="1" ht="18">
      <c r="A45" s="180"/>
      <c r="B45" s="12" t="s">
        <v>947</v>
      </c>
      <c r="C45" s="12"/>
      <c r="D45" s="112" t="s">
        <v>948</v>
      </c>
      <c r="E45" s="25">
        <f aca="true" t="shared" si="9" ref="E45:E53">SUM(F45:M45)</f>
        <v>15847650</v>
      </c>
      <c r="F45" s="182">
        <f aca="true" t="shared" si="10" ref="F45:M45">SUM(F46:F51)</f>
        <v>0</v>
      </c>
      <c r="G45" s="182">
        <f t="shared" si="10"/>
        <v>0</v>
      </c>
      <c r="H45" s="182">
        <f t="shared" si="10"/>
        <v>0</v>
      </c>
      <c r="I45" s="182">
        <f t="shared" si="10"/>
        <v>0</v>
      </c>
      <c r="J45" s="182">
        <f>SUM(J46:J51)</f>
        <v>15847650</v>
      </c>
      <c r="K45" s="182">
        <f t="shared" si="10"/>
        <v>0</v>
      </c>
      <c r="L45" s="182">
        <f t="shared" si="10"/>
        <v>0</v>
      </c>
      <c r="M45" s="182">
        <f t="shared" si="10"/>
        <v>0</v>
      </c>
      <c r="N45" s="25">
        <f t="shared" si="2"/>
        <v>21851770</v>
      </c>
      <c r="O45" s="182">
        <f aca="true" t="shared" si="11" ref="O45:V45">SUM(O46:O51)</f>
        <v>0</v>
      </c>
      <c r="P45" s="182">
        <f t="shared" si="11"/>
        <v>0</v>
      </c>
      <c r="Q45" s="182">
        <f>SUM(Q46:Q51)</f>
        <v>11291770</v>
      </c>
      <c r="R45" s="182">
        <f t="shared" si="11"/>
        <v>0</v>
      </c>
      <c r="S45" s="182">
        <f>SUM(S46:S51)</f>
        <v>10560000</v>
      </c>
      <c r="T45" s="182">
        <f t="shared" si="11"/>
        <v>0</v>
      </c>
      <c r="U45" s="182">
        <f t="shared" si="11"/>
        <v>0</v>
      </c>
      <c r="V45" s="182">
        <f t="shared" si="11"/>
        <v>0</v>
      </c>
    </row>
    <row r="46" spans="1:22" ht="18">
      <c r="A46" s="12"/>
      <c r="B46" s="12"/>
      <c r="C46" s="12" t="s">
        <v>949</v>
      </c>
      <c r="D46" s="19" t="s">
        <v>950</v>
      </c>
      <c r="E46" s="124">
        <f t="shared" si="9"/>
        <v>5087650</v>
      </c>
      <c r="F46" s="125">
        <v>0</v>
      </c>
      <c r="G46" s="125">
        <v>0</v>
      </c>
      <c r="H46" s="125">
        <v>0</v>
      </c>
      <c r="I46" s="125">
        <v>0</v>
      </c>
      <c r="J46" s="203">
        <v>5087650</v>
      </c>
      <c r="K46" s="125">
        <v>0</v>
      </c>
      <c r="L46" s="125">
        <v>0</v>
      </c>
      <c r="M46" s="125">
        <v>0</v>
      </c>
      <c r="N46" s="124">
        <f t="shared" si="2"/>
        <v>6091770</v>
      </c>
      <c r="O46" s="125">
        <v>0</v>
      </c>
      <c r="P46" s="125">
        <v>0</v>
      </c>
      <c r="Q46" s="125">
        <v>6091770</v>
      </c>
      <c r="R46" s="125">
        <v>0</v>
      </c>
      <c r="S46" s="203">
        <v>0</v>
      </c>
      <c r="T46" s="125">
        <v>0</v>
      </c>
      <c r="U46" s="125">
        <v>0</v>
      </c>
      <c r="V46" s="125">
        <v>0</v>
      </c>
    </row>
    <row r="47" spans="1:22" ht="19.5" customHeight="1">
      <c r="A47" s="12"/>
      <c r="B47" s="12"/>
      <c r="C47" s="12" t="s">
        <v>951</v>
      </c>
      <c r="D47" s="19" t="s">
        <v>952</v>
      </c>
      <c r="E47" s="124">
        <f t="shared" si="9"/>
        <v>5000000</v>
      </c>
      <c r="F47" s="125">
        <v>0</v>
      </c>
      <c r="G47" s="125">
        <v>0</v>
      </c>
      <c r="H47" s="125">
        <v>0</v>
      </c>
      <c r="I47" s="125">
        <v>0</v>
      </c>
      <c r="J47" s="203">
        <v>5000000</v>
      </c>
      <c r="K47" s="125">
        <v>0</v>
      </c>
      <c r="L47" s="125">
        <v>0</v>
      </c>
      <c r="M47" s="125">
        <v>0</v>
      </c>
      <c r="N47" s="124">
        <f t="shared" si="2"/>
        <v>10000000</v>
      </c>
      <c r="O47" s="125">
        <v>0</v>
      </c>
      <c r="P47" s="125">
        <v>0</v>
      </c>
      <c r="Q47" s="125">
        <v>0</v>
      </c>
      <c r="R47" s="125">
        <v>0</v>
      </c>
      <c r="S47" s="203">
        <v>10000000</v>
      </c>
      <c r="T47" s="125">
        <v>0</v>
      </c>
      <c r="U47" s="125">
        <v>0</v>
      </c>
      <c r="V47" s="125">
        <v>0</v>
      </c>
    </row>
    <row r="48" spans="1:22" ht="18">
      <c r="A48" s="12"/>
      <c r="B48" s="12"/>
      <c r="C48" s="12" t="s">
        <v>953</v>
      </c>
      <c r="D48" s="19" t="s">
        <v>954</v>
      </c>
      <c r="E48" s="124">
        <f t="shared" si="9"/>
        <v>5200000</v>
      </c>
      <c r="F48" s="125">
        <v>0</v>
      </c>
      <c r="G48" s="125">
        <v>0</v>
      </c>
      <c r="H48" s="125">
        <v>0</v>
      </c>
      <c r="I48" s="125">
        <v>0</v>
      </c>
      <c r="J48" s="203">
        <v>5200000</v>
      </c>
      <c r="K48" s="125">
        <v>0</v>
      </c>
      <c r="L48" s="125">
        <v>0</v>
      </c>
      <c r="M48" s="125">
        <v>0</v>
      </c>
      <c r="N48" s="124">
        <f t="shared" si="2"/>
        <v>5200000</v>
      </c>
      <c r="O48" s="125">
        <v>0</v>
      </c>
      <c r="P48" s="125">
        <v>0</v>
      </c>
      <c r="Q48" s="125">
        <v>5200000</v>
      </c>
      <c r="R48" s="125">
        <v>0</v>
      </c>
      <c r="S48" s="203">
        <v>0</v>
      </c>
      <c r="T48" s="125">
        <v>0</v>
      </c>
      <c r="U48" s="125">
        <v>0</v>
      </c>
      <c r="V48" s="125">
        <v>0</v>
      </c>
    </row>
    <row r="49" spans="1:22" ht="30">
      <c r="A49" s="12"/>
      <c r="B49" s="12"/>
      <c r="C49" s="12" t="s">
        <v>955</v>
      </c>
      <c r="D49" s="19" t="s">
        <v>956</v>
      </c>
      <c r="E49" s="124">
        <f t="shared" si="9"/>
        <v>500000</v>
      </c>
      <c r="F49" s="125">
        <v>0</v>
      </c>
      <c r="G49" s="125">
        <v>0</v>
      </c>
      <c r="H49" s="125">
        <v>0</v>
      </c>
      <c r="I49" s="125">
        <v>0</v>
      </c>
      <c r="J49" s="203">
        <v>500000</v>
      </c>
      <c r="K49" s="125">
        <v>0</v>
      </c>
      <c r="L49" s="125">
        <v>0</v>
      </c>
      <c r="M49" s="125">
        <v>0</v>
      </c>
      <c r="N49" s="124">
        <f t="shared" si="2"/>
        <v>500000</v>
      </c>
      <c r="O49" s="125">
        <v>0</v>
      </c>
      <c r="P49" s="125">
        <v>0</v>
      </c>
      <c r="Q49" s="125">
        <v>0</v>
      </c>
      <c r="R49" s="125">
        <v>0</v>
      </c>
      <c r="S49" s="203">
        <v>500000</v>
      </c>
      <c r="T49" s="125">
        <v>0</v>
      </c>
      <c r="U49" s="125">
        <v>0</v>
      </c>
      <c r="V49" s="125">
        <v>0</v>
      </c>
    </row>
    <row r="50" spans="1:22" ht="18">
      <c r="A50" s="12"/>
      <c r="B50" s="12"/>
      <c r="C50" s="12" t="s">
        <v>957</v>
      </c>
      <c r="D50" s="19" t="s">
        <v>958</v>
      </c>
      <c r="E50" s="124">
        <f t="shared" si="9"/>
        <v>10000</v>
      </c>
      <c r="F50" s="125">
        <v>0</v>
      </c>
      <c r="G50" s="125">
        <v>0</v>
      </c>
      <c r="H50" s="125">
        <v>0</v>
      </c>
      <c r="I50" s="125">
        <v>0</v>
      </c>
      <c r="J50" s="203">
        <v>10000</v>
      </c>
      <c r="K50" s="125">
        <v>0</v>
      </c>
      <c r="L50" s="125">
        <v>0</v>
      </c>
      <c r="M50" s="125">
        <v>0</v>
      </c>
      <c r="N50" s="124">
        <f t="shared" si="2"/>
        <v>10000</v>
      </c>
      <c r="O50" s="125">
        <v>0</v>
      </c>
      <c r="P50" s="125">
        <v>0</v>
      </c>
      <c r="Q50" s="125">
        <v>0</v>
      </c>
      <c r="R50" s="125">
        <v>0</v>
      </c>
      <c r="S50" s="203">
        <v>10000</v>
      </c>
      <c r="T50" s="125">
        <v>0</v>
      </c>
      <c r="U50" s="125">
        <v>0</v>
      </c>
      <c r="V50" s="125">
        <v>0</v>
      </c>
    </row>
    <row r="51" spans="1:22" ht="18">
      <c r="A51" s="12"/>
      <c r="B51" s="12"/>
      <c r="C51" s="12" t="s">
        <v>959</v>
      </c>
      <c r="D51" s="19" t="s">
        <v>960</v>
      </c>
      <c r="E51" s="124">
        <f t="shared" si="9"/>
        <v>50000</v>
      </c>
      <c r="F51" s="125">
        <v>0</v>
      </c>
      <c r="G51" s="125">
        <v>0</v>
      </c>
      <c r="H51" s="125">
        <v>0</v>
      </c>
      <c r="I51" s="125">
        <v>0</v>
      </c>
      <c r="J51" s="203">
        <v>50000</v>
      </c>
      <c r="K51" s="125">
        <v>0</v>
      </c>
      <c r="L51" s="125">
        <v>0</v>
      </c>
      <c r="M51" s="125">
        <v>0</v>
      </c>
      <c r="N51" s="124">
        <f t="shared" si="2"/>
        <v>50000</v>
      </c>
      <c r="O51" s="125">
        <v>0</v>
      </c>
      <c r="P51" s="125">
        <v>0</v>
      </c>
      <c r="Q51" s="125">
        <v>0</v>
      </c>
      <c r="R51" s="125">
        <v>0</v>
      </c>
      <c r="S51" s="203">
        <v>50000</v>
      </c>
      <c r="T51" s="125">
        <v>0</v>
      </c>
      <c r="U51" s="125">
        <v>0</v>
      </c>
      <c r="V51" s="125">
        <v>0</v>
      </c>
    </row>
    <row r="52" spans="1:22" ht="18">
      <c r="A52" s="12" t="s">
        <v>123</v>
      </c>
      <c r="B52" s="12"/>
      <c r="C52" s="12"/>
      <c r="D52" s="112" t="s">
        <v>48</v>
      </c>
      <c r="E52" s="25">
        <f t="shared" si="9"/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25">
        <v>0</v>
      </c>
      <c r="N52" s="25">
        <f t="shared" si="2"/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25">
        <v>0</v>
      </c>
    </row>
    <row r="53" spans="1:22" ht="27.75" customHeight="1">
      <c r="A53" s="278" t="s">
        <v>364</v>
      </c>
      <c r="B53" s="278"/>
      <c r="C53" s="278"/>
      <c r="D53" s="278"/>
      <c r="E53" s="25">
        <f t="shared" si="9"/>
        <v>2344179532</v>
      </c>
      <c r="F53" s="182">
        <f aca="true" t="shared" si="12" ref="F53:M53">F10+F24+F52</f>
        <v>0</v>
      </c>
      <c r="G53" s="182">
        <f t="shared" si="12"/>
        <v>0</v>
      </c>
      <c r="H53" s="182">
        <f t="shared" si="12"/>
        <v>0</v>
      </c>
      <c r="I53" s="182">
        <f t="shared" si="12"/>
        <v>0</v>
      </c>
      <c r="J53" s="182">
        <f t="shared" si="12"/>
        <v>2223079532</v>
      </c>
      <c r="K53" s="182">
        <f t="shared" si="12"/>
        <v>0</v>
      </c>
      <c r="L53" s="182">
        <f t="shared" si="12"/>
        <v>0</v>
      </c>
      <c r="M53" s="182">
        <f t="shared" si="12"/>
        <v>121100000</v>
      </c>
      <c r="N53" s="25">
        <f t="shared" si="2"/>
        <v>2280583652</v>
      </c>
      <c r="O53" s="182">
        <f aca="true" t="shared" si="13" ref="O53:V53">O10+O24+O52</f>
        <v>0</v>
      </c>
      <c r="P53" s="182">
        <f t="shared" si="13"/>
        <v>0</v>
      </c>
      <c r="Q53" s="182">
        <f>Q10+Q24+Q52</f>
        <v>11291770</v>
      </c>
      <c r="R53" s="182">
        <f t="shared" si="13"/>
        <v>0</v>
      </c>
      <c r="S53" s="182">
        <f t="shared" si="13"/>
        <v>2160691882</v>
      </c>
      <c r="T53" s="182">
        <f t="shared" si="13"/>
        <v>0</v>
      </c>
      <c r="U53" s="182">
        <f t="shared" si="13"/>
        <v>0</v>
      </c>
      <c r="V53" s="182">
        <f t="shared" si="13"/>
        <v>108600000</v>
      </c>
    </row>
    <row r="55" ht="12.75" hidden="1"/>
    <row r="56" spans="4:22" s="194" customFormat="1" ht="12.75">
      <c r="D56" s="236" t="s">
        <v>1282</v>
      </c>
      <c r="N56" s="194">
        <f>SUM(O56:V56)</f>
        <v>2253654652</v>
      </c>
      <c r="O56" s="194">
        <v>0</v>
      </c>
      <c r="P56" s="194">
        <v>0</v>
      </c>
      <c r="Q56" s="194">
        <v>11291770</v>
      </c>
      <c r="R56" s="194">
        <v>0</v>
      </c>
      <c r="S56" s="194">
        <v>2095262882</v>
      </c>
      <c r="T56" s="194">
        <v>0</v>
      </c>
      <c r="U56" s="194">
        <v>0</v>
      </c>
      <c r="V56" s="194">
        <v>147100000</v>
      </c>
    </row>
    <row r="57" spans="4:22" s="194" customFormat="1" ht="12.75">
      <c r="D57" s="236" t="s">
        <v>1145</v>
      </c>
      <c r="N57" s="194">
        <f>N53-N56</f>
        <v>26929000</v>
      </c>
      <c r="O57" s="194">
        <f aca="true" t="shared" si="14" ref="O57:V57">O53-O56</f>
        <v>0</v>
      </c>
      <c r="P57" s="194">
        <f t="shared" si="14"/>
        <v>0</v>
      </c>
      <c r="Q57" s="194">
        <f t="shared" si="14"/>
        <v>0</v>
      </c>
      <c r="R57" s="194">
        <f t="shared" si="14"/>
        <v>0</v>
      </c>
      <c r="S57" s="194">
        <f t="shared" si="14"/>
        <v>65429000</v>
      </c>
      <c r="T57" s="194">
        <f t="shared" si="14"/>
        <v>0</v>
      </c>
      <c r="U57" s="194">
        <f t="shared" si="14"/>
        <v>0</v>
      </c>
      <c r="V57" s="194">
        <f t="shared" si="14"/>
        <v>-38500000</v>
      </c>
    </row>
    <row r="58" s="194" customFormat="1" ht="12.75"/>
    <row r="59" s="194" customFormat="1" ht="12.75"/>
    <row r="60" s="194" customFormat="1" ht="12.75"/>
  </sheetData>
  <sheetProtection selectLockedCells="1" selectUnlockedCells="1"/>
  <mergeCells count="17">
    <mergeCell ref="F7:M7"/>
    <mergeCell ref="C7:C9"/>
    <mergeCell ref="T8:V8"/>
    <mergeCell ref="D7:D9"/>
    <mergeCell ref="E7:E9"/>
    <mergeCell ref="F8:J8"/>
    <mergeCell ref="K8:M8"/>
    <mergeCell ref="A53:D53"/>
    <mergeCell ref="N7:N9"/>
    <mergeCell ref="O7:V7"/>
    <mergeCell ref="B7:B9"/>
    <mergeCell ref="O8:S8"/>
    <mergeCell ref="A1:V1"/>
    <mergeCell ref="A2:V2"/>
    <mergeCell ref="A3:V3"/>
    <mergeCell ref="A4:V4"/>
    <mergeCell ref="A7:A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4"/>
  <sheetViews>
    <sheetView view="pageBreakPreview" zoomScale="71" zoomScaleNormal="71" zoomScaleSheetLayoutView="7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6" width="14.57421875" style="0" customWidth="1"/>
    <col min="7" max="7" width="18.421875" style="0" customWidth="1"/>
    <col min="8" max="8" width="14.57421875" style="0" customWidth="1"/>
    <col min="9" max="9" width="19.57421875" style="0" customWidth="1"/>
    <col min="10" max="12" width="14.57421875" style="0" customWidth="1"/>
    <col min="13" max="13" width="19.8515625" style="0" customWidth="1"/>
    <col min="14" max="15" width="14.57421875" style="0" customWidth="1"/>
    <col min="16" max="16" width="18.421875" style="0" customWidth="1"/>
    <col min="17" max="17" width="14.57421875" style="0" customWidth="1"/>
    <col min="18" max="18" width="19.57421875" style="0" customWidth="1"/>
    <col min="19" max="21" width="14.57421875" style="0" customWidth="1"/>
    <col min="22" max="22" width="18.57421875" style="0" customWidth="1"/>
    <col min="23" max="23" width="15.28125" style="0" customWidth="1"/>
    <col min="24" max="24" width="15.8515625" style="0" bestFit="1" customWidth="1"/>
    <col min="25" max="25" width="17.00390625" style="0" bestFit="1" customWidth="1"/>
    <col min="27" max="27" width="17.00390625" style="0" bestFit="1" customWidth="1"/>
    <col min="28" max="29" width="13.8515625" style="0" bestFit="1" customWidth="1"/>
  </cols>
  <sheetData>
    <row r="1" spans="1:21" ht="18">
      <c r="A1" s="248" t="s">
        <v>1297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5" customHeight="1">
      <c r="A2" s="297" t="s">
        <v>961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</row>
    <row r="3" spans="1:21" ht="18" customHeight="1">
      <c r="A3" s="293" t="s">
        <v>962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963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51" t="s">
        <v>25</v>
      </c>
      <c r="B7" s="251" t="s">
        <v>191</v>
      </c>
      <c r="C7" s="252" t="s">
        <v>26</v>
      </c>
      <c r="D7" s="252" t="s">
        <v>27</v>
      </c>
      <c r="E7" s="279" t="s">
        <v>28</v>
      </c>
      <c r="F7" s="279"/>
      <c r="G7" s="279"/>
      <c r="H7" s="279"/>
      <c r="I7" s="279"/>
      <c r="J7" s="279"/>
      <c r="K7" s="279"/>
      <c r="L7" s="279"/>
      <c r="M7" s="252" t="s">
        <v>29</v>
      </c>
      <c r="N7" s="279" t="s">
        <v>30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31</v>
      </c>
      <c r="F8" s="247"/>
      <c r="G8" s="247"/>
      <c r="H8" s="247"/>
      <c r="I8" s="247"/>
      <c r="J8" s="247" t="s">
        <v>32</v>
      </c>
      <c r="K8" s="247"/>
      <c r="L8" s="247"/>
      <c r="M8" s="252"/>
      <c r="N8" s="247" t="s">
        <v>31</v>
      </c>
      <c r="O8" s="247"/>
      <c r="P8" s="247"/>
      <c r="Q8" s="247"/>
      <c r="R8" s="247"/>
      <c r="S8" s="247" t="s">
        <v>32</v>
      </c>
      <c r="T8" s="247"/>
      <c r="U8" s="247"/>
    </row>
    <row r="9" spans="1:21" ht="97.5" customHeight="1">
      <c r="A9" s="251"/>
      <c r="B9" s="251"/>
      <c r="C9" s="252"/>
      <c r="D9" s="25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5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146</v>
      </c>
      <c r="B10" s="12"/>
      <c r="C10" s="112" t="s">
        <v>44</v>
      </c>
      <c r="D10" s="25">
        <f>SUM(E10:L10)</f>
        <v>1316342580</v>
      </c>
      <c r="E10" s="182">
        <f aca="true" t="shared" si="0" ref="E10:L10">SUM(E11:E35)</f>
        <v>21927500</v>
      </c>
      <c r="F10" s="182">
        <f t="shared" si="0"/>
        <v>5894000</v>
      </c>
      <c r="G10" s="182">
        <f t="shared" si="0"/>
        <v>1101521080</v>
      </c>
      <c r="H10" s="182">
        <f t="shared" si="0"/>
        <v>0</v>
      </c>
      <c r="I10" s="182">
        <f t="shared" si="0"/>
        <v>172000000</v>
      </c>
      <c r="J10" s="182">
        <f t="shared" si="0"/>
        <v>15000000</v>
      </c>
      <c r="K10" s="182">
        <f t="shared" si="0"/>
        <v>0</v>
      </c>
      <c r="L10" s="182">
        <f t="shared" si="0"/>
        <v>0</v>
      </c>
      <c r="M10" s="25">
        <f>SUM(N10:U10)</f>
        <v>2031809471</v>
      </c>
      <c r="N10" s="182">
        <f aca="true" t="shared" si="1" ref="N10:U10">SUM(N11:N35)</f>
        <v>21958804</v>
      </c>
      <c r="O10" s="182">
        <f t="shared" si="1"/>
        <v>5599635</v>
      </c>
      <c r="P10" s="182">
        <f t="shared" si="1"/>
        <v>1104228784</v>
      </c>
      <c r="Q10" s="182">
        <f t="shared" si="1"/>
        <v>0</v>
      </c>
      <c r="R10" s="182">
        <f t="shared" si="1"/>
        <v>881233181</v>
      </c>
      <c r="S10" s="182">
        <f t="shared" si="1"/>
        <v>16509800</v>
      </c>
      <c r="T10" s="182">
        <f t="shared" si="1"/>
        <v>2279267</v>
      </c>
      <c r="U10" s="182">
        <f t="shared" si="1"/>
        <v>0</v>
      </c>
    </row>
    <row r="11" spans="1:21" ht="18">
      <c r="A11" s="12"/>
      <c r="B11" s="12" t="s">
        <v>964</v>
      </c>
      <c r="C11" s="196" t="s">
        <v>965</v>
      </c>
      <c r="D11" s="124">
        <f aca="true" t="shared" si="2" ref="D11:D39">SUM(E11:L11)</f>
        <v>30000000</v>
      </c>
      <c r="E11" s="125">
        <v>0</v>
      </c>
      <c r="F11" s="125">
        <v>0</v>
      </c>
      <c r="G11" s="125">
        <v>30000000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4">
        <f aca="true" t="shared" si="3" ref="M11:M39">SUM(N11:U11)</f>
        <v>32000000</v>
      </c>
      <c r="N11" s="125">
        <v>0</v>
      </c>
      <c r="O11" s="125">
        <v>0</v>
      </c>
      <c r="P11" s="125">
        <v>32000000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</row>
    <row r="12" spans="1:21" ht="18">
      <c r="A12" s="12"/>
      <c r="B12" s="12" t="s">
        <v>966</v>
      </c>
      <c r="C12" s="196" t="s">
        <v>967</v>
      </c>
      <c r="D12" s="124">
        <f t="shared" si="2"/>
        <v>35000000</v>
      </c>
      <c r="E12" s="125">
        <v>0</v>
      </c>
      <c r="F12" s="125">
        <v>0</v>
      </c>
      <c r="G12" s="125">
        <v>35000000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3"/>
        <v>42000000</v>
      </c>
      <c r="N12" s="125">
        <v>0</v>
      </c>
      <c r="O12" s="125">
        <v>0</v>
      </c>
      <c r="P12" s="125">
        <v>42000000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</row>
    <row r="13" spans="1:21" ht="18">
      <c r="A13" s="12"/>
      <c r="B13" s="12" t="s">
        <v>968</v>
      </c>
      <c r="C13" s="196" t="s">
        <v>969</v>
      </c>
      <c r="D13" s="124">
        <f t="shared" si="2"/>
        <v>643245701</v>
      </c>
      <c r="E13" s="125">
        <v>0</v>
      </c>
      <c r="F13" s="125">
        <v>0</v>
      </c>
      <c r="G13" s="125">
        <v>643245701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3"/>
        <v>309072775</v>
      </c>
      <c r="N13" s="125">
        <v>0</v>
      </c>
      <c r="O13" s="125">
        <v>0</v>
      </c>
      <c r="P13" s="125">
        <v>309072775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</row>
    <row r="14" spans="1:21" ht="18">
      <c r="A14" s="12"/>
      <c r="B14" s="12" t="s">
        <v>970</v>
      </c>
      <c r="C14" s="19" t="s">
        <v>962</v>
      </c>
      <c r="D14" s="124">
        <f t="shared" si="2"/>
        <v>35500000</v>
      </c>
      <c r="E14" s="125">
        <v>1000000</v>
      </c>
      <c r="F14" s="125">
        <v>500000</v>
      </c>
      <c r="G14" s="125">
        <v>19000000</v>
      </c>
      <c r="H14" s="125">
        <v>0</v>
      </c>
      <c r="I14" s="125">
        <v>0</v>
      </c>
      <c r="J14" s="125">
        <v>15000000</v>
      </c>
      <c r="K14" s="125">
        <v>0</v>
      </c>
      <c r="L14" s="125">
        <v>0</v>
      </c>
      <c r="M14" s="124">
        <f t="shared" si="3"/>
        <v>66661835</v>
      </c>
      <c r="N14" s="125">
        <v>1000000</v>
      </c>
      <c r="O14" s="125">
        <v>500000</v>
      </c>
      <c r="P14" s="125">
        <v>46987647</v>
      </c>
      <c r="Q14" s="125">
        <v>0</v>
      </c>
      <c r="R14" s="125">
        <v>3044388</v>
      </c>
      <c r="S14" s="125">
        <v>15129800</v>
      </c>
      <c r="T14" s="125">
        <v>0</v>
      </c>
      <c r="U14" s="125">
        <v>0</v>
      </c>
    </row>
    <row r="15" spans="1:21" ht="18">
      <c r="A15" s="12"/>
      <c r="B15" s="12" t="s">
        <v>971</v>
      </c>
      <c r="C15" s="19" t="s">
        <v>972</v>
      </c>
      <c r="D15" s="124">
        <f t="shared" si="2"/>
        <v>22434000</v>
      </c>
      <c r="E15" s="125">
        <v>9800000</v>
      </c>
      <c r="F15" s="125">
        <v>2254000</v>
      </c>
      <c r="G15" s="125">
        <v>10380000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3"/>
        <v>30402550</v>
      </c>
      <c r="N15" s="125">
        <v>10932250</v>
      </c>
      <c r="O15" s="125">
        <v>2513900</v>
      </c>
      <c r="P15" s="125">
        <v>16956400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</row>
    <row r="16" spans="1:21" ht="30">
      <c r="A16" s="12"/>
      <c r="B16" s="12" t="s">
        <v>973</v>
      </c>
      <c r="C16" s="196" t="s">
        <v>974</v>
      </c>
      <c r="D16" s="124">
        <f t="shared" si="2"/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4">
        <f t="shared" si="3"/>
        <v>408932000</v>
      </c>
      <c r="N16" s="125">
        <v>0</v>
      </c>
      <c r="O16" s="125">
        <v>0</v>
      </c>
      <c r="P16" s="125">
        <v>0</v>
      </c>
      <c r="Q16" s="125">
        <v>0</v>
      </c>
      <c r="R16" s="125">
        <v>408932000</v>
      </c>
      <c r="S16" s="125">
        <v>0</v>
      </c>
      <c r="T16" s="125">
        <v>0</v>
      </c>
      <c r="U16" s="125">
        <v>0</v>
      </c>
    </row>
    <row r="17" spans="1:21" ht="45">
      <c r="A17" s="12"/>
      <c r="B17" s="12" t="s">
        <v>975</v>
      </c>
      <c r="C17" s="196" t="s">
        <v>976</v>
      </c>
      <c r="D17" s="124">
        <f t="shared" si="2"/>
        <v>150000000</v>
      </c>
      <c r="E17" s="125">
        <v>0</v>
      </c>
      <c r="F17" s="125">
        <v>0</v>
      </c>
      <c r="G17" s="125">
        <v>0</v>
      </c>
      <c r="H17" s="125">
        <v>0</v>
      </c>
      <c r="I17" s="125">
        <v>150000000</v>
      </c>
      <c r="J17" s="125">
        <v>0</v>
      </c>
      <c r="K17" s="125">
        <v>0</v>
      </c>
      <c r="L17" s="125">
        <v>0</v>
      </c>
      <c r="M17" s="124">
        <f t="shared" si="3"/>
        <v>150000000</v>
      </c>
      <c r="N17" s="125">
        <v>0</v>
      </c>
      <c r="O17" s="125">
        <v>0</v>
      </c>
      <c r="P17" s="125">
        <v>0</v>
      </c>
      <c r="Q17" s="125">
        <v>0</v>
      </c>
      <c r="R17" s="125">
        <v>150000000</v>
      </c>
      <c r="S17" s="125">
        <v>0</v>
      </c>
      <c r="T17" s="125">
        <v>0</v>
      </c>
      <c r="U17" s="125">
        <v>0</v>
      </c>
    </row>
    <row r="18" spans="1:21" ht="18">
      <c r="A18" s="12"/>
      <c r="B18" s="12" t="s">
        <v>977</v>
      </c>
      <c r="C18" s="196" t="s">
        <v>978</v>
      </c>
      <c r="D18" s="124">
        <f t="shared" si="2"/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4">
        <f t="shared" si="3"/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</row>
    <row r="19" spans="1:21" ht="18">
      <c r="A19" s="12"/>
      <c r="B19" s="12" t="s">
        <v>979</v>
      </c>
      <c r="C19" s="196" t="s">
        <v>980</v>
      </c>
      <c r="D19" s="124">
        <f t="shared" si="2"/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4">
        <f t="shared" si="3"/>
        <v>145879900</v>
      </c>
      <c r="N19" s="125">
        <v>0</v>
      </c>
      <c r="O19" s="125">
        <v>0</v>
      </c>
      <c r="P19" s="125">
        <v>0</v>
      </c>
      <c r="Q19" s="125">
        <v>0</v>
      </c>
      <c r="R19" s="125">
        <v>145879900</v>
      </c>
      <c r="S19" s="125">
        <v>0</v>
      </c>
      <c r="T19" s="125">
        <v>0</v>
      </c>
      <c r="U19" s="125">
        <v>0</v>
      </c>
    </row>
    <row r="20" spans="1:21" ht="18">
      <c r="A20" s="12"/>
      <c r="B20" s="12" t="s">
        <v>981</v>
      </c>
      <c r="C20" s="196" t="s">
        <v>982</v>
      </c>
      <c r="D20" s="124">
        <f t="shared" si="2"/>
        <v>16267500</v>
      </c>
      <c r="E20" s="125">
        <v>11127500</v>
      </c>
      <c r="F20" s="125">
        <v>3140000</v>
      </c>
      <c r="G20" s="125">
        <v>2000000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4">
        <f t="shared" si="3"/>
        <v>14880408</v>
      </c>
      <c r="N20" s="125">
        <v>10026554</v>
      </c>
      <c r="O20" s="125">
        <v>2585735</v>
      </c>
      <c r="P20" s="125">
        <v>668119</v>
      </c>
      <c r="Q20" s="125">
        <v>0</v>
      </c>
      <c r="R20" s="125">
        <v>1600000</v>
      </c>
      <c r="S20" s="125">
        <v>0</v>
      </c>
      <c r="T20" s="125">
        <v>0</v>
      </c>
      <c r="U20" s="125">
        <v>0</v>
      </c>
    </row>
    <row r="21" spans="1:21" ht="18">
      <c r="A21" s="12"/>
      <c r="B21" s="12" t="s">
        <v>983</v>
      </c>
      <c r="C21" s="196" t="s">
        <v>984</v>
      </c>
      <c r="D21" s="124">
        <f t="shared" si="2"/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4">
        <f t="shared" si="3"/>
        <v>395082047</v>
      </c>
      <c r="N21" s="125">
        <v>0</v>
      </c>
      <c r="O21" s="125">
        <v>0</v>
      </c>
      <c r="P21" s="125">
        <v>387274723</v>
      </c>
      <c r="Q21" s="125">
        <v>0</v>
      </c>
      <c r="R21" s="125">
        <v>7807324</v>
      </c>
      <c r="S21" s="125">
        <v>0</v>
      </c>
      <c r="T21" s="125">
        <v>0</v>
      </c>
      <c r="U21" s="125">
        <v>0</v>
      </c>
    </row>
    <row r="22" spans="1:21" ht="18">
      <c r="A22" s="12"/>
      <c r="B22" s="12" t="s">
        <v>985</v>
      </c>
      <c r="C22" s="196" t="s">
        <v>986</v>
      </c>
      <c r="D22" s="124">
        <f t="shared" si="2"/>
        <v>12000000</v>
      </c>
      <c r="E22" s="125">
        <v>0</v>
      </c>
      <c r="F22" s="125">
        <v>0</v>
      </c>
      <c r="G22" s="125">
        <v>12000000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4">
        <f t="shared" si="3"/>
        <v>18000000</v>
      </c>
      <c r="N22" s="125">
        <v>0</v>
      </c>
      <c r="O22" s="125">
        <v>0</v>
      </c>
      <c r="P22" s="125">
        <v>18000000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</row>
    <row r="23" spans="1:21" ht="30">
      <c r="A23" s="12"/>
      <c r="B23" s="12" t="s">
        <v>987</v>
      </c>
      <c r="C23" s="196" t="s">
        <v>988</v>
      </c>
      <c r="D23" s="124">
        <f t="shared" si="2"/>
        <v>22000000</v>
      </c>
      <c r="E23" s="125">
        <v>0</v>
      </c>
      <c r="F23" s="125">
        <v>0</v>
      </c>
      <c r="G23" s="125">
        <v>0</v>
      </c>
      <c r="H23" s="125">
        <v>0</v>
      </c>
      <c r="I23" s="125">
        <v>22000000</v>
      </c>
      <c r="J23" s="125">
        <v>0</v>
      </c>
      <c r="K23" s="125">
        <v>0</v>
      </c>
      <c r="L23" s="125">
        <v>0</v>
      </c>
      <c r="M23" s="124">
        <f t="shared" si="3"/>
        <v>22000000</v>
      </c>
      <c r="N23" s="125">
        <v>0</v>
      </c>
      <c r="O23" s="125">
        <v>0</v>
      </c>
      <c r="P23" s="125">
        <v>19761810</v>
      </c>
      <c r="Q23" s="125">
        <v>0</v>
      </c>
      <c r="R23" s="125">
        <v>2238190</v>
      </c>
      <c r="S23" s="125">
        <v>0</v>
      </c>
      <c r="T23" s="125">
        <v>0</v>
      </c>
      <c r="U23" s="125">
        <v>0</v>
      </c>
    </row>
    <row r="24" spans="1:21" ht="22.5" customHeight="1">
      <c r="A24" s="12"/>
      <c r="B24" s="12" t="s">
        <v>989</v>
      </c>
      <c r="C24" s="196" t="s">
        <v>990</v>
      </c>
      <c r="D24" s="124">
        <f t="shared" si="2"/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4">
        <f t="shared" si="3"/>
        <v>439776</v>
      </c>
      <c r="N24" s="125">
        <v>0</v>
      </c>
      <c r="O24" s="125">
        <v>0</v>
      </c>
      <c r="P24" s="125">
        <v>439776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</row>
    <row r="25" spans="1:21" ht="18">
      <c r="A25" s="12"/>
      <c r="B25" s="12" t="s">
        <v>991</v>
      </c>
      <c r="C25" s="196" t="s">
        <v>992</v>
      </c>
      <c r="D25" s="124">
        <f t="shared" si="2"/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4">
        <f t="shared" si="3"/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</row>
    <row r="26" spans="1:21" ht="30">
      <c r="A26" s="12"/>
      <c r="B26" s="12" t="s">
        <v>993</v>
      </c>
      <c r="C26" s="196" t="s">
        <v>994</v>
      </c>
      <c r="D26" s="124">
        <f t="shared" si="2"/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4">
        <f t="shared" si="3"/>
        <v>47797060</v>
      </c>
      <c r="N26" s="125">
        <v>0</v>
      </c>
      <c r="O26" s="125">
        <v>0</v>
      </c>
      <c r="P26" s="125">
        <v>45517793</v>
      </c>
      <c r="Q26" s="125">
        <v>0</v>
      </c>
      <c r="R26" s="125">
        <v>0</v>
      </c>
      <c r="S26" s="125">
        <v>0</v>
      </c>
      <c r="T26" s="125">
        <v>2279267</v>
      </c>
      <c r="U26" s="125">
        <v>0</v>
      </c>
    </row>
    <row r="27" spans="1:21" ht="18">
      <c r="A27" s="12"/>
      <c r="B27" s="12" t="s">
        <v>995</v>
      </c>
      <c r="C27" s="196" t="s">
        <v>996</v>
      </c>
      <c r="D27" s="124">
        <f t="shared" si="2"/>
        <v>1000000</v>
      </c>
      <c r="E27" s="125">
        <v>0</v>
      </c>
      <c r="F27" s="125">
        <v>0</v>
      </c>
      <c r="G27" s="125">
        <v>1000000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4">
        <f t="shared" si="3"/>
        <v>1000000</v>
      </c>
      <c r="N27" s="125">
        <v>0</v>
      </c>
      <c r="O27" s="125">
        <v>0</v>
      </c>
      <c r="P27" s="125">
        <v>1000000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</row>
    <row r="28" spans="1:21" ht="18">
      <c r="A28" s="12"/>
      <c r="B28" s="12" t="s">
        <v>997</v>
      </c>
      <c r="C28" s="196" t="s">
        <v>998</v>
      </c>
      <c r="D28" s="124">
        <f t="shared" si="2"/>
        <v>2000000</v>
      </c>
      <c r="E28" s="125">
        <v>0</v>
      </c>
      <c r="F28" s="125">
        <v>0</v>
      </c>
      <c r="G28" s="125">
        <v>2000000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4">
        <f t="shared" si="3"/>
        <v>2000000</v>
      </c>
      <c r="N28" s="125">
        <v>0</v>
      </c>
      <c r="O28" s="125">
        <v>0</v>
      </c>
      <c r="P28" s="125">
        <v>2000000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</row>
    <row r="29" spans="1:21" ht="30">
      <c r="A29" s="12"/>
      <c r="B29" s="12" t="s">
        <v>999</v>
      </c>
      <c r="C29" s="196" t="s">
        <v>1000</v>
      </c>
      <c r="D29" s="124">
        <f t="shared" si="2"/>
        <v>1000000</v>
      </c>
      <c r="E29" s="125">
        <v>0</v>
      </c>
      <c r="F29" s="125">
        <v>0</v>
      </c>
      <c r="G29" s="125">
        <v>1000000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4">
        <f t="shared" si="3"/>
        <v>1000000</v>
      </c>
      <c r="N29" s="125">
        <v>0</v>
      </c>
      <c r="O29" s="125">
        <v>0</v>
      </c>
      <c r="P29" s="125">
        <v>1000000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</row>
    <row r="30" spans="1:21" ht="30">
      <c r="A30" s="12"/>
      <c r="B30" s="12" t="s">
        <v>1001</v>
      </c>
      <c r="C30" s="196" t="s">
        <v>1002</v>
      </c>
      <c r="D30" s="124">
        <f t="shared" si="2"/>
        <v>10000000</v>
      </c>
      <c r="E30" s="125">
        <v>0</v>
      </c>
      <c r="F30" s="125">
        <v>0</v>
      </c>
      <c r="G30" s="125">
        <v>10000000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4">
        <f t="shared" si="3"/>
        <v>1380000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1380000</v>
      </c>
      <c r="T30" s="125">
        <v>0</v>
      </c>
      <c r="U30" s="125">
        <v>0</v>
      </c>
    </row>
    <row r="31" spans="1:21" ht="45">
      <c r="A31" s="12"/>
      <c r="B31" s="12" t="s">
        <v>1003</v>
      </c>
      <c r="C31" s="196" t="s">
        <v>1004</v>
      </c>
      <c r="D31" s="124">
        <f t="shared" si="2"/>
        <v>2000000</v>
      </c>
      <c r="E31" s="125">
        <v>0</v>
      </c>
      <c r="F31" s="125">
        <v>0</v>
      </c>
      <c r="G31" s="125">
        <v>2000000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4">
        <f t="shared" si="3"/>
        <v>2000000</v>
      </c>
      <c r="N31" s="125">
        <v>0</v>
      </c>
      <c r="O31" s="125">
        <v>0</v>
      </c>
      <c r="P31" s="125">
        <v>2000000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</row>
    <row r="32" spans="1:21" ht="24.75" customHeight="1">
      <c r="A32" s="12"/>
      <c r="B32" s="12" t="s">
        <v>1005</v>
      </c>
      <c r="C32" s="196" t="s">
        <v>1006</v>
      </c>
      <c r="D32" s="124">
        <f t="shared" si="2"/>
        <v>161731379</v>
      </c>
      <c r="E32" s="125">
        <v>0</v>
      </c>
      <c r="F32" s="125">
        <v>0</v>
      </c>
      <c r="G32" s="125">
        <v>161731379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4">
        <f t="shared" si="3"/>
        <v>161731379</v>
      </c>
      <c r="N32" s="125">
        <v>0</v>
      </c>
      <c r="O32" s="125">
        <v>0</v>
      </c>
      <c r="P32" s="125">
        <v>0</v>
      </c>
      <c r="Q32" s="125">
        <v>0</v>
      </c>
      <c r="R32" s="125">
        <v>161731379</v>
      </c>
      <c r="S32" s="125">
        <v>0</v>
      </c>
      <c r="T32" s="125">
        <v>0</v>
      </c>
      <c r="U32" s="125">
        <v>0</v>
      </c>
    </row>
    <row r="33" spans="1:21" ht="20.25" customHeight="1">
      <c r="A33" s="12"/>
      <c r="B33" s="12" t="s">
        <v>1007</v>
      </c>
      <c r="C33" s="196" t="s">
        <v>1008</v>
      </c>
      <c r="D33" s="124">
        <f t="shared" si="2"/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4">
        <f t="shared" si="3"/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</row>
    <row r="34" spans="1:21" ht="22.5" customHeight="1">
      <c r="A34" s="12"/>
      <c r="B34" s="12" t="s">
        <v>1009</v>
      </c>
      <c r="C34" s="196" t="s">
        <v>1010</v>
      </c>
      <c r="D34" s="124">
        <f t="shared" si="2"/>
        <v>85000000</v>
      </c>
      <c r="E34" s="125">
        <v>0</v>
      </c>
      <c r="F34" s="125">
        <v>0</v>
      </c>
      <c r="G34" s="125">
        <v>85000000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4">
        <f t="shared" si="3"/>
        <v>92385741</v>
      </c>
      <c r="N34" s="125">
        <v>0</v>
      </c>
      <c r="O34" s="125">
        <v>0</v>
      </c>
      <c r="P34" s="125">
        <v>92385741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</row>
    <row r="35" spans="1:21" ht="21" customHeight="1">
      <c r="A35" s="12"/>
      <c r="B35" s="12" t="s">
        <v>1011</v>
      </c>
      <c r="C35" s="19" t="s">
        <v>1012</v>
      </c>
      <c r="D35" s="124">
        <f t="shared" si="2"/>
        <v>87164000</v>
      </c>
      <c r="E35" s="125">
        <v>0</v>
      </c>
      <c r="F35" s="125">
        <v>0</v>
      </c>
      <c r="G35" s="125">
        <v>87164000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4">
        <f t="shared" si="3"/>
        <v>87164000</v>
      </c>
      <c r="N35" s="125">
        <v>0</v>
      </c>
      <c r="O35" s="125">
        <v>0</v>
      </c>
      <c r="P35" s="125">
        <v>87164000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</row>
    <row r="36" spans="1:21" ht="18">
      <c r="A36" s="12" t="s">
        <v>147</v>
      </c>
      <c r="B36" s="12"/>
      <c r="C36" s="112" t="s">
        <v>46</v>
      </c>
      <c r="D36" s="25">
        <f t="shared" si="2"/>
        <v>0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25">
        <f t="shared" si="3"/>
        <v>0</v>
      </c>
      <c r="N36" s="182">
        <v>0</v>
      </c>
      <c r="O36" s="182">
        <v>0</v>
      </c>
      <c r="P36" s="182">
        <v>0</v>
      </c>
      <c r="Q36" s="182">
        <v>0</v>
      </c>
      <c r="R36" s="182">
        <v>0</v>
      </c>
      <c r="S36" s="182">
        <v>0</v>
      </c>
      <c r="T36" s="182">
        <v>0</v>
      </c>
      <c r="U36" s="182">
        <v>0</v>
      </c>
    </row>
    <row r="37" spans="1:21" ht="18">
      <c r="A37" s="12" t="s">
        <v>148</v>
      </c>
      <c r="B37" s="12"/>
      <c r="C37" s="112" t="s">
        <v>48</v>
      </c>
      <c r="D37" s="25">
        <f t="shared" si="2"/>
        <v>5000000</v>
      </c>
      <c r="E37" s="182">
        <f aca="true" t="shared" si="4" ref="E37:P37">SUM(E38)</f>
        <v>0</v>
      </c>
      <c r="F37" s="182">
        <f t="shared" si="4"/>
        <v>0</v>
      </c>
      <c r="G37" s="182">
        <f t="shared" si="4"/>
        <v>5000000</v>
      </c>
      <c r="H37" s="182">
        <f t="shared" si="4"/>
        <v>0</v>
      </c>
      <c r="I37" s="182">
        <f t="shared" si="4"/>
        <v>0</v>
      </c>
      <c r="J37" s="182">
        <f t="shared" si="4"/>
        <v>0</v>
      </c>
      <c r="K37" s="182">
        <f t="shared" si="4"/>
        <v>0</v>
      </c>
      <c r="L37" s="182">
        <f t="shared" si="4"/>
        <v>0</v>
      </c>
      <c r="M37" s="25">
        <f t="shared" si="3"/>
        <v>5000000</v>
      </c>
      <c r="N37" s="182">
        <f>SUM(N38)</f>
        <v>20000</v>
      </c>
      <c r="O37" s="182">
        <f t="shared" si="4"/>
        <v>10000</v>
      </c>
      <c r="P37" s="182">
        <f t="shared" si="4"/>
        <v>4970000</v>
      </c>
      <c r="Q37" s="182">
        <f>SUM(Q38)</f>
        <v>0</v>
      </c>
      <c r="R37" s="182">
        <f>SUM(R38)</f>
        <v>0</v>
      </c>
      <c r="S37" s="182">
        <f>SUM(S38)</f>
        <v>0</v>
      </c>
      <c r="T37" s="182">
        <f>SUM(T38)</f>
        <v>0</v>
      </c>
      <c r="U37" s="182">
        <f>SUM(U38)</f>
        <v>0</v>
      </c>
    </row>
    <row r="38" spans="1:21" s="206" customFormat="1" ht="30">
      <c r="A38" s="12"/>
      <c r="B38" s="12" t="s">
        <v>1013</v>
      </c>
      <c r="C38" s="19" t="s">
        <v>1014</v>
      </c>
      <c r="D38" s="124">
        <f t="shared" si="2"/>
        <v>5000000</v>
      </c>
      <c r="E38" s="197">
        <v>0</v>
      </c>
      <c r="F38" s="197">
        <v>0</v>
      </c>
      <c r="G38" s="125">
        <v>5000000</v>
      </c>
      <c r="H38" s="197">
        <v>0</v>
      </c>
      <c r="I38" s="197">
        <v>0</v>
      </c>
      <c r="J38" s="197">
        <v>0</v>
      </c>
      <c r="K38" s="197">
        <v>0</v>
      </c>
      <c r="L38" s="205">
        <v>0</v>
      </c>
      <c r="M38" s="124">
        <f t="shared" si="3"/>
        <v>5000000</v>
      </c>
      <c r="N38" s="125">
        <v>20000</v>
      </c>
      <c r="O38" s="125">
        <v>10000</v>
      </c>
      <c r="P38" s="125">
        <v>4970000</v>
      </c>
      <c r="Q38" s="197">
        <v>0</v>
      </c>
      <c r="R38" s="197">
        <v>0</v>
      </c>
      <c r="S38" s="197">
        <v>0</v>
      </c>
      <c r="T38" s="197">
        <v>0</v>
      </c>
      <c r="U38" s="205">
        <v>0</v>
      </c>
    </row>
    <row r="39" spans="1:21" ht="30.75" customHeight="1">
      <c r="A39" s="278" t="s">
        <v>364</v>
      </c>
      <c r="B39" s="278"/>
      <c r="C39" s="278"/>
      <c r="D39" s="25">
        <f t="shared" si="2"/>
        <v>1321342580</v>
      </c>
      <c r="E39" s="182">
        <f aca="true" t="shared" si="5" ref="E39:L39">E10+E36+E37</f>
        <v>21927500</v>
      </c>
      <c r="F39" s="182">
        <f t="shared" si="5"/>
        <v>5894000</v>
      </c>
      <c r="G39" s="182">
        <f t="shared" si="5"/>
        <v>1106521080</v>
      </c>
      <c r="H39" s="182">
        <f t="shared" si="5"/>
        <v>0</v>
      </c>
      <c r="I39" s="182">
        <f t="shared" si="5"/>
        <v>172000000</v>
      </c>
      <c r="J39" s="182">
        <f t="shared" si="5"/>
        <v>15000000</v>
      </c>
      <c r="K39" s="182">
        <f t="shared" si="5"/>
        <v>0</v>
      </c>
      <c r="L39" s="182">
        <f t="shared" si="5"/>
        <v>0</v>
      </c>
      <c r="M39" s="25">
        <f t="shared" si="3"/>
        <v>2036809471</v>
      </c>
      <c r="N39" s="182">
        <f aca="true" t="shared" si="6" ref="N39:U39">N10+N36+N37</f>
        <v>21978804</v>
      </c>
      <c r="O39" s="182">
        <f t="shared" si="6"/>
        <v>5609635</v>
      </c>
      <c r="P39" s="182">
        <f t="shared" si="6"/>
        <v>1109198784</v>
      </c>
      <c r="Q39" s="182">
        <f t="shared" si="6"/>
        <v>0</v>
      </c>
      <c r="R39" s="182">
        <f t="shared" si="6"/>
        <v>881233181</v>
      </c>
      <c r="S39" s="182">
        <f t="shared" si="6"/>
        <v>16509800</v>
      </c>
      <c r="T39" s="182">
        <f t="shared" si="6"/>
        <v>2279267</v>
      </c>
      <c r="U39" s="182">
        <f t="shared" si="6"/>
        <v>0</v>
      </c>
    </row>
    <row r="41" spans="3:21" s="226" customFormat="1" ht="15">
      <c r="C41" s="237" t="s">
        <v>1282</v>
      </c>
      <c r="M41" s="226">
        <f>SUM(N41:U41)</f>
        <v>1866356619</v>
      </c>
      <c r="N41" s="226">
        <v>20948804</v>
      </c>
      <c r="O41" s="226">
        <v>5609635</v>
      </c>
      <c r="P41" s="226">
        <v>1249893228</v>
      </c>
      <c r="Q41" s="226">
        <v>0</v>
      </c>
      <c r="R41" s="226">
        <v>574524952</v>
      </c>
      <c r="S41" s="226">
        <v>15380000</v>
      </c>
      <c r="T41" s="226">
        <v>0</v>
      </c>
      <c r="U41" s="226">
        <v>0</v>
      </c>
    </row>
    <row r="42" spans="3:21" s="226" customFormat="1" ht="15">
      <c r="C42" s="237" t="s">
        <v>1145</v>
      </c>
      <c r="M42" s="226">
        <f>M39-M41</f>
        <v>170452852</v>
      </c>
      <c r="N42" s="226">
        <f aca="true" t="shared" si="7" ref="N42:U42">N39-N41</f>
        <v>1030000</v>
      </c>
      <c r="O42" s="226">
        <f t="shared" si="7"/>
        <v>0</v>
      </c>
      <c r="P42" s="226">
        <f t="shared" si="7"/>
        <v>-140694444</v>
      </c>
      <c r="Q42" s="226">
        <f t="shared" si="7"/>
        <v>0</v>
      </c>
      <c r="R42" s="226">
        <f t="shared" si="7"/>
        <v>306708229</v>
      </c>
      <c r="S42" s="226">
        <f t="shared" si="7"/>
        <v>1129800</v>
      </c>
      <c r="T42" s="226">
        <f t="shared" si="7"/>
        <v>2279267</v>
      </c>
      <c r="U42" s="226">
        <f t="shared" si="7"/>
        <v>0</v>
      </c>
    </row>
    <row r="43" s="194" customFormat="1" ht="12.75">
      <c r="C43" s="236"/>
    </row>
    <row r="44" s="194" customFormat="1" ht="12.75">
      <c r="C44" s="236"/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39:C39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7"/>
  <sheetViews>
    <sheetView view="pageBreakPreview" zoomScale="70" zoomScaleNormal="71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5" width="17.57421875" style="0" customWidth="1"/>
    <col min="6" max="6" width="14.57421875" style="0" customWidth="1"/>
    <col min="7" max="7" width="17.57421875" style="0" customWidth="1"/>
    <col min="8" max="8" width="14.57421875" style="0" customWidth="1"/>
    <col min="9" max="9" width="17.57421875" style="0" customWidth="1"/>
    <col min="10" max="12" width="14.57421875" style="0" customWidth="1"/>
    <col min="13" max="13" width="20.421875" style="0" customWidth="1"/>
    <col min="14" max="14" width="17.57421875" style="0" customWidth="1"/>
    <col min="15" max="15" width="14.57421875" style="0" customWidth="1"/>
    <col min="16" max="16" width="17.57421875" style="0" customWidth="1"/>
    <col min="17" max="17" width="14.57421875" style="0" customWidth="1"/>
    <col min="18" max="18" width="17.57421875" style="0" customWidth="1"/>
    <col min="19" max="21" width="14.57421875" style="0" customWidth="1"/>
    <col min="22" max="22" width="20.00390625" style="0" customWidth="1"/>
    <col min="23" max="23" width="15.421875" style="0" customWidth="1"/>
    <col min="24" max="24" width="19.7109375" style="0" bestFit="1" customWidth="1"/>
    <col min="25" max="25" width="15.421875" style="0" bestFit="1" customWidth="1"/>
    <col min="27" max="27" width="17.00390625" style="0" bestFit="1" customWidth="1"/>
    <col min="28" max="28" width="15.421875" style="0" bestFit="1" customWidth="1"/>
    <col min="30" max="30" width="15.421875" style="0" bestFit="1" customWidth="1"/>
  </cols>
  <sheetData>
    <row r="1" spans="1:21" ht="18">
      <c r="A1" s="248" t="s">
        <v>1298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1015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1016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1017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U5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17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51" t="s">
        <v>25</v>
      </c>
      <c r="B7" s="251" t="s">
        <v>191</v>
      </c>
      <c r="C7" s="252" t="s">
        <v>26</v>
      </c>
      <c r="D7" s="252" t="s">
        <v>27</v>
      </c>
      <c r="E7" s="279" t="s">
        <v>28</v>
      </c>
      <c r="F7" s="279"/>
      <c r="G7" s="279"/>
      <c r="H7" s="279"/>
      <c r="I7" s="279"/>
      <c r="J7" s="279"/>
      <c r="K7" s="279"/>
      <c r="L7" s="279"/>
      <c r="M7" s="252" t="s">
        <v>1018</v>
      </c>
      <c r="N7" s="279" t="s">
        <v>30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31</v>
      </c>
      <c r="F8" s="247"/>
      <c r="G8" s="247"/>
      <c r="H8" s="247"/>
      <c r="I8" s="247"/>
      <c r="J8" s="247" t="s">
        <v>32</v>
      </c>
      <c r="K8" s="247"/>
      <c r="L8" s="247"/>
      <c r="M8" s="252"/>
      <c r="N8" s="247" t="s">
        <v>31</v>
      </c>
      <c r="O8" s="247"/>
      <c r="P8" s="247"/>
      <c r="Q8" s="247"/>
      <c r="R8" s="247"/>
      <c r="S8" s="247" t="s">
        <v>32</v>
      </c>
      <c r="T8" s="247"/>
      <c r="U8" s="247"/>
    </row>
    <row r="9" spans="1:21" ht="89.25">
      <c r="A9" s="251"/>
      <c r="B9" s="251"/>
      <c r="C9" s="252"/>
      <c r="D9" s="25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5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151</v>
      </c>
      <c r="B10" s="12"/>
      <c r="C10" s="112" t="s">
        <v>44</v>
      </c>
      <c r="D10" s="25">
        <f aca="true" t="shared" si="0" ref="D10:D24">SUM(E10:L10)</f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25">
        <v>0</v>
      </c>
      <c r="M10" s="25">
        <f aca="true" t="shared" si="1" ref="M10:M24">SUM(N10:U10)</f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25">
        <v>0</v>
      </c>
    </row>
    <row r="11" spans="1:21" ht="18">
      <c r="A11" s="12" t="s">
        <v>152</v>
      </c>
      <c r="B11" s="12"/>
      <c r="C11" s="112" t="s">
        <v>46</v>
      </c>
      <c r="D11" s="25">
        <f t="shared" si="0"/>
        <v>396552000</v>
      </c>
      <c r="E11" s="182">
        <f aca="true" t="shared" si="2" ref="E11:L11">SUM(E12:E22)</f>
        <v>28600000</v>
      </c>
      <c r="F11" s="182">
        <f t="shared" si="2"/>
        <v>8600000</v>
      </c>
      <c r="G11" s="182">
        <f t="shared" si="2"/>
        <v>226352000</v>
      </c>
      <c r="H11" s="182">
        <f t="shared" si="2"/>
        <v>0</v>
      </c>
      <c r="I11" s="182">
        <f t="shared" si="2"/>
        <v>133000000</v>
      </c>
      <c r="J11" s="182">
        <f t="shared" si="2"/>
        <v>0</v>
      </c>
      <c r="K11" s="182">
        <f t="shared" si="2"/>
        <v>0</v>
      </c>
      <c r="L11" s="182">
        <f t="shared" si="2"/>
        <v>0</v>
      </c>
      <c r="M11" s="25">
        <f t="shared" si="1"/>
        <v>575712820</v>
      </c>
      <c r="N11" s="182">
        <f aca="true" t="shared" si="3" ref="N11:U11">SUM(N12:N22)</f>
        <v>43325745</v>
      </c>
      <c r="O11" s="182">
        <f t="shared" si="3"/>
        <v>19305265</v>
      </c>
      <c r="P11" s="182">
        <f t="shared" si="3"/>
        <v>189473752</v>
      </c>
      <c r="Q11" s="182">
        <f t="shared" si="3"/>
        <v>0</v>
      </c>
      <c r="R11" s="182">
        <f t="shared" si="3"/>
        <v>271621000</v>
      </c>
      <c r="S11" s="182">
        <f t="shared" si="3"/>
        <v>27837058</v>
      </c>
      <c r="T11" s="182">
        <f t="shared" si="3"/>
        <v>0</v>
      </c>
      <c r="U11" s="182">
        <f t="shared" si="3"/>
        <v>24150000</v>
      </c>
    </row>
    <row r="12" spans="1:21" ht="30">
      <c r="A12" s="12"/>
      <c r="B12" s="12" t="s">
        <v>1019</v>
      </c>
      <c r="C12" s="19" t="s">
        <v>1020</v>
      </c>
      <c r="D12" s="124">
        <f t="shared" si="0"/>
        <v>35000000</v>
      </c>
      <c r="E12" s="125">
        <v>4000000</v>
      </c>
      <c r="F12" s="125">
        <v>1000000</v>
      </c>
      <c r="G12" s="125">
        <v>30000000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1"/>
        <v>79196010</v>
      </c>
      <c r="N12" s="125">
        <v>5476000</v>
      </c>
      <c r="O12" s="125">
        <v>2303249</v>
      </c>
      <c r="P12" s="125">
        <v>58558011</v>
      </c>
      <c r="Q12" s="125">
        <v>0</v>
      </c>
      <c r="R12" s="125">
        <v>0</v>
      </c>
      <c r="S12" s="125">
        <v>12858750</v>
      </c>
      <c r="T12" s="125">
        <v>0</v>
      </c>
      <c r="U12" s="125">
        <v>0</v>
      </c>
    </row>
    <row r="13" spans="1:21" ht="45">
      <c r="A13" s="12"/>
      <c r="B13" s="12" t="s">
        <v>1021</v>
      </c>
      <c r="C13" s="19" t="s">
        <v>1022</v>
      </c>
      <c r="D13" s="124">
        <f t="shared" si="0"/>
        <v>75000000</v>
      </c>
      <c r="E13" s="125">
        <v>15000000</v>
      </c>
      <c r="F13" s="125">
        <v>5000000</v>
      </c>
      <c r="G13" s="125">
        <v>35000000</v>
      </c>
      <c r="H13" s="125">
        <v>0</v>
      </c>
      <c r="I13" s="125">
        <v>20000000</v>
      </c>
      <c r="J13" s="125">
        <v>0</v>
      </c>
      <c r="K13" s="125">
        <v>0</v>
      </c>
      <c r="L13" s="125">
        <v>0</v>
      </c>
      <c r="M13" s="124">
        <f t="shared" si="1"/>
        <v>90127030</v>
      </c>
      <c r="N13" s="125">
        <v>28072532</v>
      </c>
      <c r="O13" s="125">
        <v>14337340</v>
      </c>
      <c r="P13" s="125">
        <v>37317158</v>
      </c>
      <c r="Q13" s="125">
        <v>0</v>
      </c>
      <c r="R13" s="125">
        <v>10400000</v>
      </c>
      <c r="S13" s="125">
        <v>0</v>
      </c>
      <c r="T13" s="125">
        <v>0</v>
      </c>
      <c r="U13" s="125">
        <v>0</v>
      </c>
    </row>
    <row r="14" spans="1:21" ht="18">
      <c r="A14" s="12"/>
      <c r="B14" s="12" t="s">
        <v>1023</v>
      </c>
      <c r="C14" s="19" t="s">
        <v>1024</v>
      </c>
      <c r="D14" s="124">
        <f t="shared" si="0"/>
        <v>20000000</v>
      </c>
      <c r="E14" s="125">
        <v>4000000</v>
      </c>
      <c r="F14" s="125">
        <v>1000000</v>
      </c>
      <c r="G14" s="125">
        <v>10000000</v>
      </c>
      <c r="H14" s="125">
        <v>0</v>
      </c>
      <c r="I14" s="125">
        <v>5000000</v>
      </c>
      <c r="J14" s="125">
        <v>0</v>
      </c>
      <c r="K14" s="125">
        <v>0</v>
      </c>
      <c r="L14" s="125">
        <v>0</v>
      </c>
      <c r="M14" s="124">
        <f t="shared" si="1"/>
        <v>30762299</v>
      </c>
      <c r="N14" s="125">
        <v>3145912</v>
      </c>
      <c r="O14" s="125">
        <v>872382</v>
      </c>
      <c r="P14" s="125">
        <v>14244005</v>
      </c>
      <c r="Q14" s="125">
        <v>0</v>
      </c>
      <c r="R14" s="125">
        <v>12500000</v>
      </c>
      <c r="S14" s="125">
        <v>0</v>
      </c>
      <c r="T14" s="125">
        <v>0</v>
      </c>
      <c r="U14" s="125">
        <v>0</v>
      </c>
    </row>
    <row r="15" spans="1:21" ht="18">
      <c r="A15" s="12"/>
      <c r="B15" s="12" t="s">
        <v>1025</v>
      </c>
      <c r="C15" s="19" t="s">
        <v>1026</v>
      </c>
      <c r="D15" s="124">
        <f t="shared" si="0"/>
        <v>11000000</v>
      </c>
      <c r="E15" s="125">
        <v>1000000</v>
      </c>
      <c r="F15" s="125">
        <v>300000</v>
      </c>
      <c r="G15" s="125">
        <v>9700000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1"/>
        <v>13613562</v>
      </c>
      <c r="N15" s="125">
        <v>1363134</v>
      </c>
      <c r="O15" s="125">
        <v>497145</v>
      </c>
      <c r="P15" s="125">
        <v>8753283</v>
      </c>
      <c r="Q15" s="125">
        <v>0</v>
      </c>
      <c r="R15" s="125">
        <v>0</v>
      </c>
      <c r="S15" s="125">
        <v>3000000</v>
      </c>
      <c r="T15" s="125">
        <v>0</v>
      </c>
      <c r="U15" s="125">
        <v>0</v>
      </c>
    </row>
    <row r="16" spans="1:21" ht="30">
      <c r="A16" s="12"/>
      <c r="B16" s="12" t="s">
        <v>1027</v>
      </c>
      <c r="C16" s="19" t="s">
        <v>1028</v>
      </c>
      <c r="D16" s="124">
        <f t="shared" si="0"/>
        <v>1000000</v>
      </c>
      <c r="E16" s="125">
        <v>300000</v>
      </c>
      <c r="F16" s="125">
        <v>150000</v>
      </c>
      <c r="G16" s="125">
        <v>550000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4">
        <f t="shared" si="1"/>
        <v>1449410</v>
      </c>
      <c r="N16" s="125">
        <v>749410</v>
      </c>
      <c r="O16" s="125">
        <v>150000</v>
      </c>
      <c r="P16" s="125">
        <v>550000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</row>
    <row r="17" spans="1:21" ht="30">
      <c r="A17" s="12"/>
      <c r="B17" s="12" t="s">
        <v>1029</v>
      </c>
      <c r="C17" s="19" t="s">
        <v>1030</v>
      </c>
      <c r="D17" s="124">
        <f t="shared" si="0"/>
        <v>130000000</v>
      </c>
      <c r="E17" s="125">
        <v>2000000</v>
      </c>
      <c r="F17" s="125">
        <v>500000</v>
      </c>
      <c r="G17" s="125">
        <v>22500000</v>
      </c>
      <c r="H17" s="125">
        <v>0</v>
      </c>
      <c r="I17" s="125">
        <v>105000000</v>
      </c>
      <c r="J17" s="125">
        <v>0</v>
      </c>
      <c r="K17" s="125">
        <v>0</v>
      </c>
      <c r="L17" s="125">
        <v>0</v>
      </c>
      <c r="M17" s="124">
        <f t="shared" si="1"/>
        <v>270585643</v>
      </c>
      <c r="N17" s="125">
        <v>1359282</v>
      </c>
      <c r="O17" s="125">
        <v>335835</v>
      </c>
      <c r="P17" s="125">
        <v>18100536</v>
      </c>
      <c r="Q17" s="125">
        <v>0</v>
      </c>
      <c r="R17" s="125">
        <v>231000000</v>
      </c>
      <c r="S17" s="125">
        <v>289990</v>
      </c>
      <c r="T17" s="125">
        <v>0</v>
      </c>
      <c r="U17" s="125">
        <v>19500000</v>
      </c>
    </row>
    <row r="18" spans="1:21" ht="18">
      <c r="A18" s="12"/>
      <c r="B18" s="12" t="s">
        <v>1031</v>
      </c>
      <c r="C18" s="19" t="s">
        <v>1032</v>
      </c>
      <c r="D18" s="124">
        <f t="shared" si="0"/>
        <v>22852000</v>
      </c>
      <c r="E18" s="125">
        <v>0</v>
      </c>
      <c r="F18" s="125">
        <v>0</v>
      </c>
      <c r="G18" s="125">
        <v>22852000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4">
        <f t="shared" si="1"/>
        <v>34951796</v>
      </c>
      <c r="N18" s="125">
        <v>0</v>
      </c>
      <c r="O18" s="125">
        <v>0</v>
      </c>
      <c r="P18" s="125">
        <v>23711026</v>
      </c>
      <c r="Q18" s="125">
        <v>0</v>
      </c>
      <c r="R18" s="125">
        <v>0</v>
      </c>
      <c r="S18" s="125">
        <v>11240770</v>
      </c>
      <c r="T18" s="125">
        <v>0</v>
      </c>
      <c r="U18" s="125">
        <v>0</v>
      </c>
    </row>
    <row r="19" spans="1:21" ht="18">
      <c r="A19" s="12"/>
      <c r="B19" s="12" t="s">
        <v>1033</v>
      </c>
      <c r="C19" s="19" t="s">
        <v>1034</v>
      </c>
      <c r="D19" s="124">
        <f t="shared" si="0"/>
        <v>70000000</v>
      </c>
      <c r="E19" s="125">
        <v>0</v>
      </c>
      <c r="F19" s="125">
        <v>0</v>
      </c>
      <c r="G19" s="125">
        <v>70000000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4">
        <f t="shared" si="1"/>
        <v>22515990</v>
      </c>
      <c r="N19" s="125">
        <v>0</v>
      </c>
      <c r="O19" s="125">
        <v>0</v>
      </c>
      <c r="P19" s="125">
        <v>144990</v>
      </c>
      <c r="Q19" s="125">
        <v>0</v>
      </c>
      <c r="R19" s="125">
        <v>17721000</v>
      </c>
      <c r="S19" s="125">
        <v>0</v>
      </c>
      <c r="T19" s="125">
        <v>0</v>
      </c>
      <c r="U19" s="125">
        <v>4650000</v>
      </c>
    </row>
    <row r="20" spans="1:21" ht="18">
      <c r="A20" s="12"/>
      <c r="B20" s="12" t="s">
        <v>1035</v>
      </c>
      <c r="C20" s="19" t="s">
        <v>1036</v>
      </c>
      <c r="D20" s="124">
        <f t="shared" si="0"/>
        <v>8000000</v>
      </c>
      <c r="E20" s="125">
        <v>2000000</v>
      </c>
      <c r="F20" s="125">
        <v>500000</v>
      </c>
      <c r="G20" s="125">
        <v>2500000</v>
      </c>
      <c r="H20" s="125">
        <v>0</v>
      </c>
      <c r="I20" s="125">
        <v>3000000</v>
      </c>
      <c r="J20" s="125">
        <v>0</v>
      </c>
      <c r="K20" s="125">
        <v>0</v>
      </c>
      <c r="L20" s="125">
        <v>0</v>
      </c>
      <c r="M20" s="124">
        <f t="shared" si="1"/>
        <v>8261080</v>
      </c>
      <c r="N20" s="125">
        <v>2455410</v>
      </c>
      <c r="O20" s="125">
        <v>662144</v>
      </c>
      <c r="P20" s="125">
        <v>4695978</v>
      </c>
      <c r="Q20" s="125">
        <v>0</v>
      </c>
      <c r="R20" s="125">
        <v>0</v>
      </c>
      <c r="S20" s="125">
        <v>447548</v>
      </c>
      <c r="T20" s="125">
        <v>0</v>
      </c>
      <c r="U20" s="125">
        <v>0</v>
      </c>
    </row>
    <row r="21" spans="1:21" ht="18">
      <c r="A21" s="12"/>
      <c r="B21" s="12" t="s">
        <v>1037</v>
      </c>
      <c r="C21" s="19" t="s">
        <v>1038</v>
      </c>
      <c r="D21" s="124">
        <f t="shared" si="0"/>
        <v>12700000</v>
      </c>
      <c r="E21" s="125">
        <v>0</v>
      </c>
      <c r="F21" s="125">
        <v>0</v>
      </c>
      <c r="G21" s="125">
        <v>12700000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4">
        <f t="shared" si="1"/>
        <v>12700000</v>
      </c>
      <c r="N21" s="125">
        <v>0</v>
      </c>
      <c r="O21" s="125">
        <v>0</v>
      </c>
      <c r="P21" s="125">
        <v>12700000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</row>
    <row r="22" spans="1:21" ht="30">
      <c r="A22" s="12"/>
      <c r="B22" s="12" t="s">
        <v>1039</v>
      </c>
      <c r="C22" s="19" t="s">
        <v>1040</v>
      </c>
      <c r="D22" s="124">
        <f t="shared" si="0"/>
        <v>11000000</v>
      </c>
      <c r="E22" s="125">
        <v>300000</v>
      </c>
      <c r="F22" s="125">
        <v>150000</v>
      </c>
      <c r="G22" s="125">
        <v>10550000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4">
        <f t="shared" si="1"/>
        <v>11550000</v>
      </c>
      <c r="N22" s="125">
        <v>704065</v>
      </c>
      <c r="O22" s="125">
        <v>147170</v>
      </c>
      <c r="P22" s="125">
        <v>10698765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</row>
    <row r="23" spans="1:21" ht="18">
      <c r="A23" s="12" t="s">
        <v>153</v>
      </c>
      <c r="B23" s="12"/>
      <c r="C23" s="112" t="s">
        <v>48</v>
      </c>
      <c r="D23" s="25">
        <f t="shared" si="0"/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25">
        <v>0</v>
      </c>
      <c r="M23" s="25">
        <f t="shared" si="1"/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25">
        <v>0</v>
      </c>
    </row>
    <row r="24" spans="1:21" ht="27" customHeight="1">
      <c r="A24" s="278" t="s">
        <v>364</v>
      </c>
      <c r="B24" s="278"/>
      <c r="C24" s="278"/>
      <c r="D24" s="25">
        <f t="shared" si="0"/>
        <v>396552000</v>
      </c>
      <c r="E24" s="182">
        <f aca="true" t="shared" si="4" ref="E24:L24">E10+E11+E23</f>
        <v>28600000</v>
      </c>
      <c r="F24" s="182">
        <f t="shared" si="4"/>
        <v>8600000</v>
      </c>
      <c r="G24" s="182">
        <f t="shared" si="4"/>
        <v>226352000</v>
      </c>
      <c r="H24" s="182">
        <f t="shared" si="4"/>
        <v>0</v>
      </c>
      <c r="I24" s="182">
        <f t="shared" si="4"/>
        <v>133000000</v>
      </c>
      <c r="J24" s="182">
        <f t="shared" si="4"/>
        <v>0</v>
      </c>
      <c r="K24" s="182">
        <f t="shared" si="4"/>
        <v>0</v>
      </c>
      <c r="L24" s="182">
        <f t="shared" si="4"/>
        <v>0</v>
      </c>
      <c r="M24" s="25">
        <f t="shared" si="1"/>
        <v>575712820</v>
      </c>
      <c r="N24" s="182">
        <f aca="true" t="shared" si="5" ref="N24:U24">N10+N11+N23</f>
        <v>43325745</v>
      </c>
      <c r="O24" s="182">
        <f t="shared" si="5"/>
        <v>19305265</v>
      </c>
      <c r="P24" s="182">
        <f t="shared" si="5"/>
        <v>189473752</v>
      </c>
      <c r="Q24" s="182">
        <f t="shared" si="5"/>
        <v>0</v>
      </c>
      <c r="R24" s="182">
        <f t="shared" si="5"/>
        <v>271621000</v>
      </c>
      <c r="S24" s="182">
        <f t="shared" si="5"/>
        <v>27837058</v>
      </c>
      <c r="T24" s="182">
        <f t="shared" si="5"/>
        <v>0</v>
      </c>
      <c r="U24" s="182">
        <f t="shared" si="5"/>
        <v>24150000</v>
      </c>
    </row>
    <row r="27" spans="10:21" ht="12.75">
      <c r="J27" s="34"/>
      <c r="K27" s="34"/>
      <c r="L27" s="34"/>
      <c r="S27" s="34"/>
      <c r="T27" s="34"/>
      <c r="U27" s="34"/>
    </row>
    <row r="28" spans="10:21" ht="12.75">
      <c r="J28" s="34"/>
      <c r="K28" s="34"/>
      <c r="L28" s="34"/>
      <c r="S28" s="34"/>
      <c r="T28" s="34"/>
      <c r="U28" s="34"/>
    </row>
    <row r="29" spans="10:21" ht="12.75">
      <c r="J29" s="34"/>
      <c r="K29" s="34"/>
      <c r="L29" s="34"/>
      <c r="S29" s="34"/>
      <c r="T29" s="34"/>
      <c r="U29" s="34"/>
    </row>
    <row r="30" spans="10:21" ht="12.75">
      <c r="J30" s="34"/>
      <c r="K30" s="34"/>
      <c r="L30" s="34"/>
      <c r="S30" s="34"/>
      <c r="T30" s="34"/>
      <c r="U30" s="34"/>
    </row>
    <row r="31" spans="10:21" ht="12.75">
      <c r="J31" s="34"/>
      <c r="K31" s="34" t="s">
        <v>754</v>
      </c>
      <c r="L31" s="34"/>
      <c r="S31" s="34"/>
      <c r="T31" s="34"/>
      <c r="U31" s="34"/>
    </row>
    <row r="32" spans="10:21" ht="12.75">
      <c r="J32" s="34"/>
      <c r="K32" s="34"/>
      <c r="L32" s="34"/>
      <c r="S32" s="34"/>
      <c r="T32" s="34"/>
      <c r="U32" s="34"/>
    </row>
    <row r="33" spans="10:21" ht="12.75">
      <c r="J33" s="34"/>
      <c r="K33" s="34"/>
      <c r="L33" s="34"/>
      <c r="S33" s="34"/>
      <c r="T33" s="34"/>
      <c r="U33" s="34"/>
    </row>
    <row r="34" spans="10:21" ht="12.75">
      <c r="J34" s="34"/>
      <c r="K34" s="34"/>
      <c r="L34" s="34"/>
      <c r="S34" s="34"/>
      <c r="T34" s="34"/>
      <c r="U34" s="34"/>
    </row>
    <row r="35" spans="10:21" ht="12.75">
      <c r="J35" s="34"/>
      <c r="K35" s="34"/>
      <c r="L35" s="34"/>
      <c r="S35" s="34"/>
      <c r="T35" s="34"/>
      <c r="U35" s="34"/>
    </row>
    <row r="36" spans="10:21" ht="12.75">
      <c r="J36" s="34"/>
      <c r="K36" s="34"/>
      <c r="L36" s="34"/>
      <c r="S36" s="34"/>
      <c r="T36" s="34"/>
      <c r="U36" s="34"/>
    </row>
    <row r="37" spans="10:21" ht="12.75">
      <c r="J37" s="34"/>
      <c r="K37" s="34"/>
      <c r="L37" s="34"/>
      <c r="S37" s="34"/>
      <c r="T37" s="34"/>
      <c r="U37" s="34"/>
    </row>
    <row r="38" spans="10:21" ht="12.75">
      <c r="J38" s="34"/>
      <c r="K38" s="34"/>
      <c r="L38" s="34"/>
      <c r="S38" s="34"/>
      <c r="T38" s="34"/>
      <c r="U38" s="34"/>
    </row>
    <row r="39" spans="10:21" ht="12.75">
      <c r="J39" s="34"/>
      <c r="K39" s="34"/>
      <c r="L39" s="34"/>
      <c r="S39" s="34"/>
      <c r="T39" s="34"/>
      <c r="U39" s="34"/>
    </row>
    <row r="40" spans="10:21" ht="12.75">
      <c r="J40" s="34"/>
      <c r="K40" s="34"/>
      <c r="L40" s="34"/>
      <c r="S40" s="34"/>
      <c r="T40" s="34"/>
      <c r="U40" s="34"/>
    </row>
    <row r="41" spans="10:21" ht="12.75">
      <c r="J41" s="34"/>
      <c r="K41" s="34"/>
      <c r="L41" s="34"/>
      <c r="S41" s="34"/>
      <c r="T41" s="34"/>
      <c r="U41" s="34"/>
    </row>
    <row r="42" spans="10:21" ht="12.75">
      <c r="J42" s="34"/>
      <c r="K42" s="34"/>
      <c r="L42" s="34"/>
      <c r="S42" s="34"/>
      <c r="T42" s="34"/>
      <c r="U42" s="34"/>
    </row>
    <row r="43" spans="10:21" ht="12.75">
      <c r="J43" s="34"/>
      <c r="K43" s="34"/>
      <c r="L43" s="34"/>
      <c r="S43" s="34"/>
      <c r="T43" s="34"/>
      <c r="U43" s="34"/>
    </row>
    <row r="44" spans="10:21" ht="12.75">
      <c r="J44" s="34"/>
      <c r="K44" s="34"/>
      <c r="L44" s="34"/>
      <c r="S44" s="34"/>
      <c r="T44" s="34"/>
      <c r="U44" s="34"/>
    </row>
    <row r="45" spans="10:21" ht="12.75">
      <c r="J45" s="34"/>
      <c r="K45" s="34"/>
      <c r="L45" s="34"/>
      <c r="S45" s="34"/>
      <c r="T45" s="34"/>
      <c r="U45" s="34"/>
    </row>
    <row r="55" spans="11:21" ht="12.75">
      <c r="K55" s="207"/>
      <c r="L55" s="208"/>
      <c r="T55" s="207"/>
      <c r="U55" s="208"/>
    </row>
    <row r="56" spans="11:21" ht="12.75">
      <c r="K56" s="209"/>
      <c r="L56" s="210"/>
      <c r="T56" s="209"/>
      <c r="U56" s="210"/>
    </row>
    <row r="57" spans="11:21" ht="12.75">
      <c r="K57" s="211"/>
      <c r="L57" s="212"/>
      <c r="T57" s="211"/>
      <c r="U57" s="212"/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24:C24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34"/>
  <sheetViews>
    <sheetView view="pageBreakPreview" zoomScale="71" zoomScaleNormal="71" zoomScaleSheetLayoutView="71" zoomScalePageLayoutView="0" workbookViewId="0" topLeftCell="A1">
      <selection activeCell="A1" sqref="A1:W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5" width="16.8515625" style="194" customWidth="1"/>
    <col min="6" max="6" width="16.8515625" style="0" customWidth="1"/>
    <col min="7" max="7" width="14.57421875" style="0" customWidth="1"/>
    <col min="8" max="8" width="15.421875" style="0" customWidth="1"/>
    <col min="9" max="10" width="14.57421875" style="0" customWidth="1"/>
    <col min="11" max="11" width="20.7109375" style="0" customWidth="1"/>
    <col min="12" max="14" width="14.57421875" style="0" customWidth="1"/>
    <col min="15" max="15" width="16.8515625" style="0" customWidth="1"/>
    <col min="16" max="16" width="14.57421875" style="0" customWidth="1"/>
    <col min="17" max="17" width="15.421875" style="0" customWidth="1"/>
    <col min="18" max="18" width="17.00390625" style="0" customWidth="1"/>
    <col min="19" max="19" width="14.57421875" style="0" customWidth="1"/>
    <col min="20" max="20" width="20.7109375" style="0" customWidth="1"/>
    <col min="21" max="23" width="14.57421875" style="0" customWidth="1"/>
    <col min="24" max="24" width="16.140625" style="0" customWidth="1"/>
    <col min="25" max="25" width="13.8515625" style="0" bestFit="1" customWidth="1"/>
    <col min="26" max="27" width="17.00390625" style="0" bestFit="1" customWidth="1"/>
    <col min="29" max="29" width="15.8515625" style="0" bestFit="1" customWidth="1"/>
  </cols>
  <sheetData>
    <row r="1" spans="1:31" ht="18" customHeight="1">
      <c r="A1" s="248" t="s">
        <v>1299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39"/>
      <c r="Y1" s="239"/>
      <c r="Z1" s="239"/>
      <c r="AA1" s="239"/>
      <c r="AB1" s="239"/>
      <c r="AC1" s="239"/>
      <c r="AD1" s="239"/>
      <c r="AE1" s="239"/>
    </row>
    <row r="2" spans="1:31" ht="18" customHeight="1">
      <c r="A2" s="299" t="s">
        <v>1283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41"/>
      <c r="Y2" s="241"/>
      <c r="Z2" s="241"/>
      <c r="AA2" s="241"/>
      <c r="AB2" s="241"/>
      <c r="AC2" s="241"/>
      <c r="AD2" s="241"/>
      <c r="AE2" s="241"/>
    </row>
    <row r="3" spans="1:23" ht="18">
      <c r="A3" s="293" t="s">
        <v>1041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3" ht="18">
      <c r="A4" s="298" t="s">
        <v>1042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</row>
    <row r="5" spans="1:23" ht="12.75" customHeight="1">
      <c r="A5" s="3"/>
      <c r="B5" s="3"/>
      <c r="C5" s="3"/>
      <c r="D5" s="213"/>
      <c r="E5" s="213"/>
      <c r="F5" s="3"/>
      <c r="G5" s="3"/>
      <c r="H5" s="3"/>
      <c r="I5" s="3"/>
      <c r="J5" s="3"/>
      <c r="K5" s="3"/>
      <c r="L5" s="3"/>
      <c r="M5" s="3"/>
      <c r="O5" s="3"/>
      <c r="P5" s="3"/>
      <c r="Q5" s="3"/>
      <c r="R5" s="3"/>
      <c r="S5" s="3"/>
      <c r="T5" s="3"/>
      <c r="U5" s="3"/>
      <c r="V5" s="3"/>
      <c r="W5" s="3" t="s">
        <v>2</v>
      </c>
    </row>
    <row r="6" spans="1:23" ht="12.75" customHeight="1">
      <c r="A6" s="4" t="s">
        <v>3</v>
      </c>
      <c r="B6" s="4" t="s">
        <v>4</v>
      </c>
      <c r="C6" s="4" t="s">
        <v>5</v>
      </c>
      <c r="D6" s="214"/>
      <c r="E6" s="214"/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187</v>
      </c>
      <c r="W6" s="4" t="s">
        <v>188</v>
      </c>
    </row>
    <row r="7" spans="1:23" ht="12.75">
      <c r="A7" s="251" t="s">
        <v>25</v>
      </c>
      <c r="B7" s="251" t="s">
        <v>191</v>
      </c>
      <c r="C7" s="252" t="s">
        <v>26</v>
      </c>
      <c r="D7" s="300" t="s">
        <v>413</v>
      </c>
      <c r="E7" s="300"/>
      <c r="F7" s="252" t="s">
        <v>27</v>
      </c>
      <c r="G7" s="279" t="s">
        <v>28</v>
      </c>
      <c r="H7" s="279"/>
      <c r="I7" s="279"/>
      <c r="J7" s="279"/>
      <c r="K7" s="279"/>
      <c r="L7" s="279"/>
      <c r="M7" s="279"/>
      <c r="N7" s="279"/>
      <c r="O7" s="252" t="s">
        <v>29</v>
      </c>
      <c r="P7" s="279" t="s">
        <v>30</v>
      </c>
      <c r="Q7" s="279"/>
      <c r="R7" s="279"/>
      <c r="S7" s="279"/>
      <c r="T7" s="279"/>
      <c r="U7" s="279"/>
      <c r="V7" s="279"/>
      <c r="W7" s="279"/>
    </row>
    <row r="8" spans="1:23" ht="12.75">
      <c r="A8" s="251"/>
      <c r="B8" s="251"/>
      <c r="C8" s="252"/>
      <c r="D8" s="300"/>
      <c r="E8" s="300"/>
      <c r="F8" s="252"/>
      <c r="G8" s="247" t="s">
        <v>31</v>
      </c>
      <c r="H8" s="247"/>
      <c r="I8" s="247"/>
      <c r="J8" s="247"/>
      <c r="K8" s="247"/>
      <c r="L8" s="247" t="s">
        <v>32</v>
      </c>
      <c r="M8" s="247"/>
      <c r="N8" s="247"/>
      <c r="O8" s="252"/>
      <c r="P8" s="247" t="s">
        <v>31</v>
      </c>
      <c r="Q8" s="247"/>
      <c r="R8" s="247"/>
      <c r="S8" s="247"/>
      <c r="T8" s="247"/>
      <c r="U8" s="247" t="s">
        <v>32</v>
      </c>
      <c r="V8" s="247"/>
      <c r="W8" s="247"/>
    </row>
    <row r="9" spans="1:23" ht="76.5">
      <c r="A9" s="251"/>
      <c r="B9" s="251"/>
      <c r="C9" s="252"/>
      <c r="D9" s="215" t="s">
        <v>414</v>
      </c>
      <c r="E9" s="215" t="s">
        <v>415</v>
      </c>
      <c r="F9" s="252"/>
      <c r="G9" s="7" t="s">
        <v>33</v>
      </c>
      <c r="H9" s="7" t="s">
        <v>34</v>
      </c>
      <c r="I9" s="7" t="s">
        <v>35</v>
      </c>
      <c r="J9" s="7" t="s">
        <v>36</v>
      </c>
      <c r="K9" s="7" t="s">
        <v>37</v>
      </c>
      <c r="L9" s="7" t="s">
        <v>38</v>
      </c>
      <c r="M9" s="7" t="s">
        <v>39</v>
      </c>
      <c r="N9" s="7" t="s">
        <v>40</v>
      </c>
      <c r="O9" s="252"/>
      <c r="P9" s="7" t="s">
        <v>33</v>
      </c>
      <c r="Q9" s="7" t="s">
        <v>34</v>
      </c>
      <c r="R9" s="7" t="s">
        <v>35</v>
      </c>
      <c r="S9" s="7" t="s">
        <v>36</v>
      </c>
      <c r="T9" s="7" t="s">
        <v>37</v>
      </c>
      <c r="U9" s="7" t="s">
        <v>38</v>
      </c>
      <c r="V9" s="7" t="s">
        <v>39</v>
      </c>
      <c r="W9" s="7" t="s">
        <v>40</v>
      </c>
    </row>
    <row r="10" spans="1:23" ht="39" customHeight="1">
      <c r="A10" s="12" t="s">
        <v>156</v>
      </c>
      <c r="B10" s="12"/>
      <c r="C10" s="112" t="s">
        <v>44</v>
      </c>
      <c r="D10" s="216">
        <f>SUM(D11:D24)</f>
        <v>281163520</v>
      </c>
      <c r="E10" s="216">
        <f>SUM(E11:E24)</f>
        <v>6000000</v>
      </c>
      <c r="F10" s="25">
        <f>SUM(G10:N10)</f>
        <v>303163520</v>
      </c>
      <c r="G10" s="182">
        <f>SUM(G11:G24)</f>
        <v>12598425</v>
      </c>
      <c r="H10" s="182">
        <f aca="true" t="shared" si="0" ref="H10:N10">SUM(H11:H24)</f>
        <v>3401575</v>
      </c>
      <c r="I10" s="182">
        <f t="shared" si="0"/>
        <v>0</v>
      </c>
      <c r="J10" s="182">
        <f t="shared" si="0"/>
        <v>0</v>
      </c>
      <c r="K10" s="182">
        <f t="shared" si="0"/>
        <v>287163520</v>
      </c>
      <c r="L10" s="182">
        <f t="shared" si="0"/>
        <v>0</v>
      </c>
      <c r="M10" s="182">
        <f t="shared" si="0"/>
        <v>0</v>
      </c>
      <c r="N10" s="182">
        <f t="shared" si="0"/>
        <v>0</v>
      </c>
      <c r="O10" s="25">
        <f aca="true" t="shared" si="1" ref="O10:O16">SUM(P10:W10)</f>
        <v>528465747</v>
      </c>
      <c r="P10" s="182">
        <f aca="true" t="shared" si="2" ref="P10:W10">SUM(P11:P24)</f>
        <v>18463591</v>
      </c>
      <c r="Q10" s="182">
        <f t="shared" si="2"/>
        <v>4159499</v>
      </c>
      <c r="R10" s="182">
        <f t="shared" si="2"/>
        <v>479294999</v>
      </c>
      <c r="S10" s="182">
        <f t="shared" si="2"/>
        <v>0</v>
      </c>
      <c r="T10" s="182">
        <f t="shared" si="2"/>
        <v>26547658</v>
      </c>
      <c r="U10" s="182">
        <f t="shared" si="2"/>
        <v>0</v>
      </c>
      <c r="V10" s="182">
        <f t="shared" si="2"/>
        <v>0</v>
      </c>
      <c r="W10" s="182">
        <f t="shared" si="2"/>
        <v>0</v>
      </c>
    </row>
    <row r="11" spans="1:23" ht="45">
      <c r="A11" s="12"/>
      <c r="B11" s="12" t="s">
        <v>1043</v>
      </c>
      <c r="C11" s="19" t="s">
        <v>1044</v>
      </c>
      <c r="D11" s="217">
        <v>0</v>
      </c>
      <c r="E11" s="217">
        <v>0</v>
      </c>
      <c r="F11" s="124">
        <f aca="true" t="shared" si="3" ref="F11:F27">SUM(G11:N11)</f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4">
        <f t="shared" si="1"/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</row>
    <row r="12" spans="1:23" ht="18">
      <c r="A12" s="12"/>
      <c r="B12" s="12" t="s">
        <v>1045</v>
      </c>
      <c r="C12" s="19" t="s">
        <v>1046</v>
      </c>
      <c r="D12" s="217">
        <v>280263520</v>
      </c>
      <c r="E12" s="217">
        <v>0</v>
      </c>
      <c r="F12" s="124">
        <f>SUM(G12:N12)</f>
        <v>280263520</v>
      </c>
      <c r="G12" s="125">
        <v>0</v>
      </c>
      <c r="H12" s="125">
        <v>0</v>
      </c>
      <c r="I12" s="125">
        <v>0</v>
      </c>
      <c r="J12" s="125">
        <v>0</v>
      </c>
      <c r="K12" s="125">
        <v>280263520</v>
      </c>
      <c r="L12" s="125">
        <v>0</v>
      </c>
      <c r="M12" s="125">
        <v>0</v>
      </c>
      <c r="N12" s="125">
        <v>0</v>
      </c>
      <c r="O12" s="124">
        <f t="shared" si="1"/>
        <v>477115552</v>
      </c>
      <c r="P12" s="125">
        <v>14173206</v>
      </c>
      <c r="Q12" s="125">
        <v>3118105</v>
      </c>
      <c r="R12" s="125">
        <v>451856542</v>
      </c>
      <c r="S12" s="125">
        <v>0</v>
      </c>
      <c r="T12" s="125">
        <v>7967699</v>
      </c>
      <c r="U12" s="125">
        <v>0</v>
      </c>
      <c r="V12" s="125">
        <v>0</v>
      </c>
      <c r="W12" s="125">
        <v>0</v>
      </c>
    </row>
    <row r="13" spans="1:23" ht="30">
      <c r="A13" s="12"/>
      <c r="B13" s="12" t="s">
        <v>1047</v>
      </c>
      <c r="C13" s="19" t="s">
        <v>1048</v>
      </c>
      <c r="D13" s="217">
        <v>900000</v>
      </c>
      <c r="E13" s="217">
        <v>0</v>
      </c>
      <c r="F13" s="124">
        <f t="shared" si="3"/>
        <v>900000</v>
      </c>
      <c r="G13" s="125">
        <v>0</v>
      </c>
      <c r="H13" s="125">
        <v>0</v>
      </c>
      <c r="I13" s="125">
        <v>0</v>
      </c>
      <c r="J13" s="125">
        <v>0</v>
      </c>
      <c r="K13" s="125">
        <v>900000</v>
      </c>
      <c r="L13" s="125">
        <v>0</v>
      </c>
      <c r="M13" s="125">
        <v>0</v>
      </c>
      <c r="N13" s="125">
        <v>0</v>
      </c>
      <c r="O13" s="124">
        <f t="shared" si="1"/>
        <v>1700000</v>
      </c>
      <c r="P13" s="125">
        <v>0</v>
      </c>
      <c r="Q13" s="125">
        <v>0</v>
      </c>
      <c r="R13" s="125">
        <v>1700000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</row>
    <row r="14" spans="1:23" ht="30">
      <c r="A14" s="12"/>
      <c r="B14" s="12" t="s">
        <v>1049</v>
      </c>
      <c r="C14" s="19" t="s">
        <v>1050</v>
      </c>
      <c r="D14" s="217">
        <v>0</v>
      </c>
      <c r="E14" s="217">
        <v>0</v>
      </c>
      <c r="F14" s="124">
        <f t="shared" si="3"/>
        <v>16000000</v>
      </c>
      <c r="G14" s="125">
        <v>12598425</v>
      </c>
      <c r="H14" s="125">
        <v>3401575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4">
        <f t="shared" si="1"/>
        <v>25010477</v>
      </c>
      <c r="P14" s="125">
        <v>3610885</v>
      </c>
      <c r="Q14" s="125">
        <v>744724</v>
      </c>
      <c r="R14" s="125">
        <v>6587671</v>
      </c>
      <c r="S14" s="125">
        <v>0</v>
      </c>
      <c r="T14" s="125">
        <v>14067197</v>
      </c>
      <c r="U14" s="125">
        <v>0</v>
      </c>
      <c r="V14" s="125">
        <v>0</v>
      </c>
      <c r="W14" s="125">
        <v>0</v>
      </c>
    </row>
    <row r="15" spans="1:23" ht="18">
      <c r="A15" s="12"/>
      <c r="B15" s="12" t="s">
        <v>1051</v>
      </c>
      <c r="C15" s="19" t="s">
        <v>1052</v>
      </c>
      <c r="D15" s="217">
        <v>0</v>
      </c>
      <c r="E15" s="217">
        <v>6000000</v>
      </c>
      <c r="F15" s="124">
        <f t="shared" si="3"/>
        <v>6000000</v>
      </c>
      <c r="G15" s="125">
        <v>0</v>
      </c>
      <c r="H15" s="125">
        <v>0</v>
      </c>
      <c r="I15" s="125">
        <v>0</v>
      </c>
      <c r="J15" s="125">
        <v>0</v>
      </c>
      <c r="K15" s="125">
        <v>6000000</v>
      </c>
      <c r="L15" s="125">
        <v>0</v>
      </c>
      <c r="M15" s="125">
        <v>0</v>
      </c>
      <c r="N15" s="125">
        <v>0</v>
      </c>
      <c r="O15" s="124">
        <f t="shared" si="1"/>
        <v>15569718</v>
      </c>
      <c r="P15" s="125">
        <v>658600</v>
      </c>
      <c r="Q15" s="125">
        <v>287545</v>
      </c>
      <c r="R15" s="125">
        <v>11669186</v>
      </c>
      <c r="S15" s="125">
        <v>0</v>
      </c>
      <c r="T15" s="125">
        <v>2954387</v>
      </c>
      <c r="U15" s="125">
        <v>0</v>
      </c>
      <c r="V15" s="125">
        <v>0</v>
      </c>
      <c r="W15" s="125">
        <v>0</v>
      </c>
    </row>
    <row r="16" spans="1:23" ht="51.75" customHeight="1">
      <c r="A16" s="12"/>
      <c r="B16" s="12" t="s">
        <v>1053</v>
      </c>
      <c r="C16" s="19" t="s">
        <v>1054</v>
      </c>
      <c r="D16" s="217">
        <v>0</v>
      </c>
      <c r="E16" s="217">
        <v>0</v>
      </c>
      <c r="F16" s="124">
        <f t="shared" si="3"/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4">
        <f t="shared" si="1"/>
        <v>3250</v>
      </c>
      <c r="P16" s="125">
        <v>0</v>
      </c>
      <c r="Q16" s="125">
        <v>0</v>
      </c>
      <c r="R16" s="125">
        <v>3250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</row>
    <row r="17" spans="1:23" ht="30">
      <c r="A17" s="12"/>
      <c r="B17" s="12" t="s">
        <v>1055</v>
      </c>
      <c r="C17" s="19" t="s">
        <v>1056</v>
      </c>
      <c r="D17" s="217">
        <v>0</v>
      </c>
      <c r="E17" s="217">
        <v>0</v>
      </c>
      <c r="F17" s="124">
        <f aca="true" t="shared" si="4" ref="F17:F24">SUM(G17:N17)</f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4">
        <f aca="true" t="shared" si="5" ref="O17:O24">SUM(P17:W17)</f>
        <v>2050000</v>
      </c>
      <c r="P17" s="125">
        <v>20900</v>
      </c>
      <c r="Q17" s="125">
        <v>9125</v>
      </c>
      <c r="R17" s="125">
        <v>461600</v>
      </c>
      <c r="S17" s="125">
        <v>0</v>
      </c>
      <c r="T17" s="125">
        <v>1558375</v>
      </c>
      <c r="U17" s="125">
        <v>0</v>
      </c>
      <c r="V17" s="125">
        <v>0</v>
      </c>
      <c r="W17" s="125">
        <v>0</v>
      </c>
    </row>
    <row r="18" spans="1:23" ht="45">
      <c r="A18" s="12"/>
      <c r="B18" s="12" t="s">
        <v>1177</v>
      </c>
      <c r="C18" s="19" t="s">
        <v>1184</v>
      </c>
      <c r="D18" s="217">
        <v>0</v>
      </c>
      <c r="E18" s="217">
        <v>0</v>
      </c>
      <c r="F18" s="124">
        <f t="shared" si="4"/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4">
        <f t="shared" si="5"/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</row>
    <row r="19" spans="1:23" ht="45">
      <c r="A19" s="12"/>
      <c r="B19" s="12" t="s">
        <v>1178</v>
      </c>
      <c r="C19" s="19" t="s">
        <v>1185</v>
      </c>
      <c r="D19" s="217">
        <v>0</v>
      </c>
      <c r="E19" s="217">
        <v>0</v>
      </c>
      <c r="F19" s="124">
        <f t="shared" si="4"/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4">
        <f t="shared" si="5"/>
        <v>999490</v>
      </c>
      <c r="P19" s="125">
        <v>0</v>
      </c>
      <c r="Q19" s="125">
        <v>0</v>
      </c>
      <c r="R19" s="125">
        <v>999490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</row>
    <row r="20" spans="1:23" ht="30">
      <c r="A20" s="12"/>
      <c r="B20" s="12" t="s">
        <v>1179</v>
      </c>
      <c r="C20" s="19" t="s">
        <v>1186</v>
      </c>
      <c r="D20" s="217">
        <v>0</v>
      </c>
      <c r="E20" s="217">
        <v>0</v>
      </c>
      <c r="F20" s="124">
        <f t="shared" si="4"/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4">
        <f t="shared" si="5"/>
        <v>119380</v>
      </c>
      <c r="P20" s="125">
        <v>0</v>
      </c>
      <c r="Q20" s="125">
        <v>0</v>
      </c>
      <c r="R20" s="125">
        <v>119380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</row>
    <row r="21" spans="1:23" ht="30">
      <c r="A21" s="12"/>
      <c r="B21" s="12" t="s">
        <v>1180</v>
      </c>
      <c r="C21" s="19" t="s">
        <v>1187</v>
      </c>
      <c r="D21" s="217">
        <v>0</v>
      </c>
      <c r="E21" s="217">
        <v>0</v>
      </c>
      <c r="F21" s="124">
        <f t="shared" si="4"/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4">
        <f t="shared" si="5"/>
        <v>99060</v>
      </c>
      <c r="P21" s="125">
        <v>0</v>
      </c>
      <c r="Q21" s="125">
        <v>0</v>
      </c>
      <c r="R21" s="125">
        <v>99060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</row>
    <row r="22" spans="1:23" ht="30">
      <c r="A22" s="12"/>
      <c r="B22" s="12" t="s">
        <v>1181</v>
      </c>
      <c r="C22" s="19" t="s">
        <v>1188</v>
      </c>
      <c r="D22" s="217">
        <v>0</v>
      </c>
      <c r="E22" s="217">
        <v>0</v>
      </c>
      <c r="F22" s="124">
        <f t="shared" si="4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4">
        <f t="shared" si="5"/>
        <v>1499870</v>
      </c>
      <c r="P22" s="125">
        <v>0</v>
      </c>
      <c r="Q22" s="125">
        <v>0</v>
      </c>
      <c r="R22" s="125">
        <v>1499870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</row>
    <row r="23" spans="1:23" ht="30">
      <c r="A23" s="12"/>
      <c r="B23" s="12" t="s">
        <v>1182</v>
      </c>
      <c r="C23" s="19" t="s">
        <v>1189</v>
      </c>
      <c r="D23" s="217">
        <v>0</v>
      </c>
      <c r="E23" s="217">
        <v>0</v>
      </c>
      <c r="F23" s="124">
        <f t="shared" si="4"/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4">
        <f t="shared" si="5"/>
        <v>2599690</v>
      </c>
      <c r="P23" s="125">
        <v>0</v>
      </c>
      <c r="Q23" s="125">
        <v>0</v>
      </c>
      <c r="R23" s="125">
        <v>2599690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</row>
    <row r="24" spans="1:23" ht="30">
      <c r="A24" s="12"/>
      <c r="B24" s="12" t="s">
        <v>1183</v>
      </c>
      <c r="C24" s="19" t="s">
        <v>1190</v>
      </c>
      <c r="D24" s="217">
        <v>0</v>
      </c>
      <c r="E24" s="217">
        <v>0</v>
      </c>
      <c r="F24" s="124">
        <f t="shared" si="4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4">
        <f t="shared" si="5"/>
        <v>1699260</v>
      </c>
      <c r="P24" s="125">
        <v>0</v>
      </c>
      <c r="Q24" s="125">
        <v>0</v>
      </c>
      <c r="R24" s="125">
        <v>1699260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</row>
    <row r="25" spans="1:23" ht="33" customHeight="1">
      <c r="A25" s="12" t="s">
        <v>157</v>
      </c>
      <c r="B25" s="12"/>
      <c r="C25" s="112" t="s">
        <v>46</v>
      </c>
      <c r="D25" s="216">
        <v>0</v>
      </c>
      <c r="E25" s="216">
        <v>0</v>
      </c>
      <c r="F25" s="25">
        <f t="shared" si="3"/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25">
        <f>SUM(P25:W25)</f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</row>
    <row r="26" spans="1:23" s="231" customFormat="1" ht="18">
      <c r="A26" s="12" t="s">
        <v>158</v>
      </c>
      <c r="B26" s="12"/>
      <c r="C26" s="112" t="s">
        <v>48</v>
      </c>
      <c r="D26" s="216">
        <v>0</v>
      </c>
      <c r="E26" s="216">
        <v>0</v>
      </c>
      <c r="F26" s="25">
        <f t="shared" si="3"/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25">
        <v>0</v>
      </c>
      <c r="O26" s="25">
        <f>SUM(P26:W26)</f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25">
        <v>0</v>
      </c>
    </row>
    <row r="27" spans="1:23" s="231" customFormat="1" ht="18">
      <c r="A27" s="278" t="s">
        <v>364</v>
      </c>
      <c r="B27" s="278"/>
      <c r="C27" s="278"/>
      <c r="D27" s="218">
        <f>D10+D25+D26</f>
        <v>281163520</v>
      </c>
      <c r="E27" s="218">
        <f>E10+E25+E26</f>
        <v>6000000</v>
      </c>
      <c r="F27" s="25">
        <f t="shared" si="3"/>
        <v>303163520</v>
      </c>
      <c r="G27" s="182">
        <f aca="true" t="shared" si="6" ref="G27:N27">G10+G25+G26</f>
        <v>12598425</v>
      </c>
      <c r="H27" s="182">
        <f t="shared" si="6"/>
        <v>3401575</v>
      </c>
      <c r="I27" s="182">
        <f t="shared" si="6"/>
        <v>0</v>
      </c>
      <c r="J27" s="182">
        <f t="shared" si="6"/>
        <v>0</v>
      </c>
      <c r="K27" s="182">
        <f t="shared" si="6"/>
        <v>287163520</v>
      </c>
      <c r="L27" s="182">
        <f t="shared" si="6"/>
        <v>0</v>
      </c>
      <c r="M27" s="182">
        <f t="shared" si="6"/>
        <v>0</v>
      </c>
      <c r="N27" s="182">
        <f t="shared" si="6"/>
        <v>0</v>
      </c>
      <c r="O27" s="25">
        <f>SUM(P27:W27)</f>
        <v>528465747</v>
      </c>
      <c r="P27" s="182">
        <f aca="true" t="shared" si="7" ref="P27:W27">P10+P25+P26</f>
        <v>18463591</v>
      </c>
      <c r="Q27" s="182">
        <f t="shared" si="7"/>
        <v>4159499</v>
      </c>
      <c r="R27" s="182">
        <f t="shared" si="7"/>
        <v>479294999</v>
      </c>
      <c r="S27" s="182">
        <f t="shared" si="7"/>
        <v>0</v>
      </c>
      <c r="T27" s="182">
        <f t="shared" si="7"/>
        <v>26547658</v>
      </c>
      <c r="U27" s="182">
        <f t="shared" si="7"/>
        <v>0</v>
      </c>
      <c r="V27" s="182">
        <f t="shared" si="7"/>
        <v>0</v>
      </c>
      <c r="W27" s="182">
        <f t="shared" si="7"/>
        <v>0</v>
      </c>
    </row>
    <row r="28" s="231" customFormat="1" ht="14.25"/>
    <row r="29" spans="3:20" s="231" customFormat="1" ht="14.25">
      <c r="C29" s="231" t="s">
        <v>1282</v>
      </c>
      <c r="O29" s="231">
        <f>SUM(P29:W29)</f>
        <v>523096029</v>
      </c>
      <c r="P29" s="231">
        <v>18372525</v>
      </c>
      <c r="Q29" s="231">
        <v>4145383</v>
      </c>
      <c r="R29" s="231">
        <v>484310143</v>
      </c>
      <c r="T29" s="231">
        <v>16267978</v>
      </c>
    </row>
    <row r="30" spans="3:23" s="231" customFormat="1" ht="14.25">
      <c r="C30" s="231" t="s">
        <v>1145</v>
      </c>
      <c r="L30" s="238"/>
      <c r="M30" s="238"/>
      <c r="N30" s="238"/>
      <c r="O30" s="231">
        <f>O27-O29</f>
        <v>5369718</v>
      </c>
      <c r="P30" s="231">
        <f aca="true" t="shared" si="8" ref="P30:W30">P27-P29</f>
        <v>91066</v>
      </c>
      <c r="Q30" s="231">
        <f t="shared" si="8"/>
        <v>14116</v>
      </c>
      <c r="R30" s="231">
        <f t="shared" si="8"/>
        <v>-5015144</v>
      </c>
      <c r="S30" s="231">
        <f t="shared" si="8"/>
        <v>0</v>
      </c>
      <c r="T30" s="231">
        <f t="shared" si="8"/>
        <v>10279680</v>
      </c>
      <c r="U30" s="231">
        <f t="shared" si="8"/>
        <v>0</v>
      </c>
      <c r="V30" s="231">
        <f t="shared" si="8"/>
        <v>0</v>
      </c>
      <c r="W30" s="231">
        <f t="shared" si="8"/>
        <v>0</v>
      </c>
    </row>
    <row r="31" spans="1:23" ht="14.25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8"/>
      <c r="M31" s="238"/>
      <c r="N31" s="238"/>
      <c r="O31" s="231"/>
      <c r="P31" s="231"/>
      <c r="Q31" s="231"/>
      <c r="R31" s="231"/>
      <c r="S31" s="231"/>
      <c r="T31" s="231"/>
      <c r="U31" s="238"/>
      <c r="V31" s="238"/>
      <c r="W31" s="238"/>
    </row>
    <row r="32" spans="1:23" ht="14.25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8"/>
      <c r="M32" s="238"/>
      <c r="N32" s="238"/>
      <c r="O32" s="231"/>
      <c r="P32" s="231"/>
      <c r="Q32" s="231"/>
      <c r="R32" s="231"/>
      <c r="S32" s="231"/>
      <c r="T32" s="231"/>
      <c r="U32" s="238"/>
      <c r="V32" s="238"/>
      <c r="W32" s="238"/>
    </row>
    <row r="33" spans="12:23" ht="12.75">
      <c r="L33" s="34"/>
      <c r="M33" s="34"/>
      <c r="N33" s="34"/>
      <c r="U33" s="34"/>
      <c r="V33" s="34"/>
      <c r="W33" s="34"/>
    </row>
    <row r="34" spans="12:23" ht="12.75">
      <c r="L34" s="34"/>
      <c r="M34" s="34" t="s">
        <v>754</v>
      </c>
      <c r="N34" s="34"/>
      <c r="U34" s="34"/>
      <c r="V34" s="34"/>
      <c r="W34" s="34"/>
    </row>
  </sheetData>
  <sheetProtection selectLockedCells="1" selectUnlockedCells="1"/>
  <mergeCells count="17">
    <mergeCell ref="A3:W3"/>
    <mergeCell ref="A1:W1"/>
    <mergeCell ref="A2:W2"/>
    <mergeCell ref="G7:N7"/>
    <mergeCell ref="C7:C9"/>
    <mergeCell ref="U8:W8"/>
    <mergeCell ref="D7:E8"/>
    <mergeCell ref="F7:F9"/>
    <mergeCell ref="G8:K8"/>
    <mergeCell ref="L8:N8"/>
    <mergeCell ref="A27:C27"/>
    <mergeCell ref="O7:O9"/>
    <mergeCell ref="P7:W7"/>
    <mergeCell ref="B7:B9"/>
    <mergeCell ref="P8:T8"/>
    <mergeCell ref="A4:W4"/>
    <mergeCell ref="A7:A9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R30"/>
  <sheetViews>
    <sheetView view="pageBreakPreview" zoomScale="75" zoomScaleNormal="74" zoomScaleSheetLayoutView="75" zoomScalePageLayoutView="0" workbookViewId="0" topLeftCell="A1">
      <selection activeCell="A1" sqref="A1:Y1"/>
    </sheetView>
  </sheetViews>
  <sheetFormatPr defaultColWidth="9.140625" defaultRowHeight="12.75" customHeight="1"/>
  <cols>
    <col min="1" max="1" width="4.57421875" style="37" customWidth="1"/>
    <col min="2" max="2" width="5.57421875" style="37" customWidth="1"/>
    <col min="3" max="3" width="14.28125" style="37" customWidth="1"/>
    <col min="4" max="4" width="13.57421875" style="37" customWidth="1"/>
    <col min="5" max="5" width="15.28125" style="37" customWidth="1"/>
    <col min="6" max="6" width="11.57421875" style="37" customWidth="1"/>
    <col min="7" max="7" width="6.140625" style="37" customWidth="1"/>
    <col min="8" max="8" width="16.00390625" style="37" customWidth="1"/>
    <col min="9" max="9" width="13.00390625" style="37" customWidth="1"/>
    <col min="10" max="14" width="12.421875" style="37" customWidth="1"/>
    <col min="15" max="15" width="13.57421875" style="37" customWidth="1"/>
    <col min="16" max="16" width="16.421875" style="37" customWidth="1"/>
    <col min="17" max="17" width="15.7109375" style="37" customWidth="1"/>
    <col min="18" max="22" width="12.421875" style="37" customWidth="1"/>
    <col min="23" max="23" width="13.57421875" style="37" customWidth="1"/>
    <col min="24" max="24" width="16.421875" style="37" customWidth="1"/>
    <col min="25" max="25" width="15.7109375" style="37" customWidth="1"/>
    <col min="26" max="26" width="11.57421875" style="37" bestFit="1" customWidth="1"/>
    <col min="27" max="29" width="9.140625" style="37" customWidth="1"/>
    <col min="30" max="30" width="17.28125" style="37" bestFit="1" customWidth="1"/>
    <col min="31" max="31" width="12.140625" style="37" bestFit="1" customWidth="1"/>
    <col min="32" max="32" width="10.421875" style="37" bestFit="1" customWidth="1"/>
    <col min="33" max="33" width="14.00390625" style="37" bestFit="1" customWidth="1"/>
    <col min="34" max="174" width="9.140625" style="37" customWidth="1"/>
    <col min="175" max="200" width="9.140625" style="38" customWidth="1"/>
  </cols>
  <sheetData>
    <row r="1" spans="1:226" ht="17.25" customHeight="1">
      <c r="A1" s="248" t="s">
        <v>1285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L1" s="39"/>
      <c r="GM1" s="39"/>
      <c r="GN1" s="39"/>
      <c r="GO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</row>
    <row r="2" spans="1:226" ht="13.5" customHeight="1">
      <c r="A2" s="249" t="s">
        <v>183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L2" s="39"/>
      <c r="GM2" s="39"/>
      <c r="GN2" s="39"/>
      <c r="GO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</row>
    <row r="3" spans="1:226" ht="13.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41"/>
      <c r="S3" s="41"/>
      <c r="T3" s="41"/>
      <c r="U3" s="41"/>
      <c r="V3" s="41"/>
      <c r="W3" s="41"/>
      <c r="X3" s="41"/>
      <c r="Y3" s="40" t="s">
        <v>184</v>
      </c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L3" s="39"/>
      <c r="GM3" s="39"/>
      <c r="GN3" s="39"/>
      <c r="GO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</row>
    <row r="4" spans="1:226" ht="20.25" customHeight="1">
      <c r="A4" s="264" t="s">
        <v>185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L4" s="39"/>
      <c r="GM4" s="39"/>
      <c r="GN4" s="39"/>
      <c r="GO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</row>
    <row r="5" spans="1:25" s="39" customFormat="1" ht="20.25" customHeight="1">
      <c r="A5" s="264" t="s">
        <v>186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</row>
    <row r="6" spans="3:25" s="39" customFormat="1" ht="13.5" customHeight="1"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 t="s">
        <v>2</v>
      </c>
      <c r="R6" s="42"/>
      <c r="S6" s="42"/>
      <c r="T6" s="42"/>
      <c r="U6" s="42"/>
      <c r="V6" s="42"/>
      <c r="W6" s="42"/>
      <c r="X6" s="42"/>
      <c r="Y6" s="3" t="s">
        <v>2</v>
      </c>
    </row>
    <row r="7" spans="1:200" ht="12.75" customHeight="1">
      <c r="A7" s="44" t="s">
        <v>3</v>
      </c>
      <c r="B7" s="44" t="s">
        <v>4</v>
      </c>
      <c r="C7" s="44" t="s">
        <v>5</v>
      </c>
      <c r="D7" s="44" t="s">
        <v>6</v>
      </c>
      <c r="E7" s="44" t="s">
        <v>7</v>
      </c>
      <c r="F7" s="44" t="s">
        <v>8</v>
      </c>
      <c r="G7" s="44" t="s">
        <v>9</v>
      </c>
      <c r="H7" s="44" t="s">
        <v>10</v>
      </c>
      <c r="I7" s="44" t="s">
        <v>11</v>
      </c>
      <c r="J7" s="44" t="s">
        <v>12</v>
      </c>
      <c r="K7" s="44" t="s">
        <v>13</v>
      </c>
      <c r="L7" s="44" t="s">
        <v>14</v>
      </c>
      <c r="M7" s="44" t="s">
        <v>15</v>
      </c>
      <c r="N7" s="44" t="s">
        <v>16</v>
      </c>
      <c r="O7" s="44" t="s">
        <v>17</v>
      </c>
      <c r="P7" s="44" t="s">
        <v>18</v>
      </c>
      <c r="Q7" s="44" t="s">
        <v>19</v>
      </c>
      <c r="R7" s="4" t="s">
        <v>20</v>
      </c>
      <c r="S7" s="4" t="s">
        <v>21</v>
      </c>
      <c r="T7" s="4" t="s">
        <v>22</v>
      </c>
      <c r="U7" s="4" t="s">
        <v>23</v>
      </c>
      <c r="V7" s="4" t="s">
        <v>187</v>
      </c>
      <c r="W7" s="4" t="s">
        <v>188</v>
      </c>
      <c r="X7" s="4" t="s">
        <v>189</v>
      </c>
      <c r="Y7" s="4" t="s">
        <v>190</v>
      </c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</row>
    <row r="8" spans="1:200" ht="12.75" customHeight="1">
      <c r="A8" s="265" t="s">
        <v>191</v>
      </c>
      <c r="B8" s="265" t="s">
        <v>192</v>
      </c>
      <c r="C8" s="260" t="s">
        <v>193</v>
      </c>
      <c r="D8" s="260" t="s">
        <v>194</v>
      </c>
      <c r="E8" s="260" t="s">
        <v>195</v>
      </c>
      <c r="F8" s="260" t="s">
        <v>196</v>
      </c>
      <c r="G8" s="261" t="s">
        <v>197</v>
      </c>
      <c r="H8" s="260" t="s">
        <v>198</v>
      </c>
      <c r="I8" s="260" t="s">
        <v>199</v>
      </c>
      <c r="J8" s="262" t="s">
        <v>28</v>
      </c>
      <c r="K8" s="262"/>
      <c r="L8" s="262"/>
      <c r="M8" s="262"/>
      <c r="N8" s="262"/>
      <c r="O8" s="262"/>
      <c r="P8" s="262"/>
      <c r="Q8" s="262"/>
      <c r="R8" s="262" t="s">
        <v>30</v>
      </c>
      <c r="S8" s="262"/>
      <c r="T8" s="262"/>
      <c r="U8" s="262"/>
      <c r="V8" s="262"/>
      <c r="W8" s="262"/>
      <c r="X8" s="262"/>
      <c r="Y8" s="262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</row>
    <row r="9" spans="1:200" ht="66" customHeight="1">
      <c r="A9" s="265"/>
      <c r="B9" s="265"/>
      <c r="C9" s="260"/>
      <c r="D9" s="260"/>
      <c r="E9" s="260"/>
      <c r="F9" s="260"/>
      <c r="G9" s="261"/>
      <c r="H9" s="260"/>
      <c r="I9" s="260"/>
      <c r="J9" s="260" t="s">
        <v>200</v>
      </c>
      <c r="K9" s="260"/>
      <c r="L9" s="260"/>
      <c r="M9" s="260"/>
      <c r="N9" s="260"/>
      <c r="O9" s="260" t="s">
        <v>201</v>
      </c>
      <c r="P9" s="260" t="s">
        <v>202</v>
      </c>
      <c r="Q9" s="260" t="s">
        <v>203</v>
      </c>
      <c r="R9" s="260" t="s">
        <v>200</v>
      </c>
      <c r="S9" s="260"/>
      <c r="T9" s="260"/>
      <c r="U9" s="260"/>
      <c r="V9" s="260"/>
      <c r="W9" s="260" t="s">
        <v>201</v>
      </c>
      <c r="X9" s="260" t="s">
        <v>202</v>
      </c>
      <c r="Y9" s="260" t="s">
        <v>203</v>
      </c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</row>
    <row r="10" spans="1:25" s="47" customFormat="1" ht="24.75" customHeight="1">
      <c r="A10" s="265"/>
      <c r="B10" s="265"/>
      <c r="C10" s="260"/>
      <c r="D10" s="260"/>
      <c r="E10" s="260"/>
      <c r="F10" s="260"/>
      <c r="G10" s="261"/>
      <c r="H10" s="260"/>
      <c r="I10" s="260"/>
      <c r="J10" s="46" t="s">
        <v>204</v>
      </c>
      <c r="K10" s="46" t="s">
        <v>205</v>
      </c>
      <c r="L10" s="46" t="s">
        <v>206</v>
      </c>
      <c r="M10" s="45" t="s">
        <v>207</v>
      </c>
      <c r="N10" s="45" t="s">
        <v>208</v>
      </c>
      <c r="O10" s="260"/>
      <c r="P10" s="260"/>
      <c r="Q10" s="260"/>
      <c r="R10" s="46" t="s">
        <v>204</v>
      </c>
      <c r="S10" s="46" t="s">
        <v>205</v>
      </c>
      <c r="T10" s="46" t="s">
        <v>206</v>
      </c>
      <c r="U10" s="45" t="s">
        <v>207</v>
      </c>
      <c r="V10" s="45" t="s">
        <v>208</v>
      </c>
      <c r="W10" s="260"/>
      <c r="X10" s="260"/>
      <c r="Y10" s="260"/>
    </row>
    <row r="11" spans="1:200" ht="15" customHeight="1">
      <c r="A11" s="48" t="s">
        <v>43</v>
      </c>
      <c r="B11" s="49"/>
      <c r="C11" s="259" t="s">
        <v>209</v>
      </c>
      <c r="D11" s="259"/>
      <c r="E11" s="259"/>
      <c r="F11" s="50"/>
      <c r="G11" s="51"/>
      <c r="H11" s="52">
        <f>SUM(H12:H13)</f>
        <v>1589444604</v>
      </c>
      <c r="I11" s="52"/>
      <c r="J11" s="52">
        <f aca="true" t="shared" si="0" ref="J11:Q11">SUM(J12:J14)</f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35000000</v>
      </c>
      <c r="P11" s="52">
        <f t="shared" si="0"/>
        <v>1375000</v>
      </c>
      <c r="Q11" s="52">
        <f t="shared" si="0"/>
        <v>36375000</v>
      </c>
      <c r="R11" s="52">
        <f aca="true" t="shared" si="1" ref="R11:Y11">SUM(R12:R14)</f>
        <v>0</v>
      </c>
      <c r="S11" s="52">
        <f t="shared" si="1"/>
        <v>0</v>
      </c>
      <c r="T11" s="52">
        <f t="shared" si="1"/>
        <v>0</v>
      </c>
      <c r="U11" s="52">
        <f t="shared" si="1"/>
        <v>0</v>
      </c>
      <c r="V11" s="52">
        <f t="shared" si="1"/>
        <v>0</v>
      </c>
      <c r="W11" s="52">
        <f t="shared" si="1"/>
        <v>11911945</v>
      </c>
      <c r="X11" s="52">
        <f t="shared" si="1"/>
        <v>1375000</v>
      </c>
      <c r="Y11" s="52">
        <f t="shared" si="1"/>
        <v>13286945</v>
      </c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</row>
    <row r="12" spans="1:200" ht="38.25" customHeight="1">
      <c r="A12" s="53"/>
      <c r="B12" s="53" t="s">
        <v>210</v>
      </c>
      <c r="C12" s="54" t="s">
        <v>211</v>
      </c>
      <c r="D12" s="55" t="s">
        <v>212</v>
      </c>
      <c r="E12" s="55">
        <v>40828</v>
      </c>
      <c r="F12" s="55">
        <v>42725</v>
      </c>
      <c r="G12" s="56" t="s">
        <v>213</v>
      </c>
      <c r="H12" s="57">
        <v>589444604</v>
      </c>
      <c r="I12" s="58"/>
      <c r="J12" s="59">
        <v>0</v>
      </c>
      <c r="K12" s="57">
        <v>0</v>
      </c>
      <c r="L12" s="57">
        <v>0</v>
      </c>
      <c r="M12" s="57">
        <v>0</v>
      </c>
      <c r="N12" s="60">
        <v>0</v>
      </c>
      <c r="O12" s="59">
        <v>0</v>
      </c>
      <c r="P12" s="59">
        <v>1375000</v>
      </c>
      <c r="Q12" s="61">
        <f>SUM(N12:P12)</f>
        <v>1375000</v>
      </c>
      <c r="R12" s="59">
        <v>0</v>
      </c>
      <c r="S12" s="57">
        <v>0</v>
      </c>
      <c r="T12" s="57">
        <v>0</v>
      </c>
      <c r="U12" s="57">
        <v>0</v>
      </c>
      <c r="V12" s="60">
        <v>0</v>
      </c>
      <c r="W12" s="59">
        <f>'5.1 D'!P11</f>
        <v>0</v>
      </c>
      <c r="X12" s="59">
        <f>'5.1 D'!Q11</f>
        <v>1375000</v>
      </c>
      <c r="Y12" s="61">
        <f>SUM(V12:X12)</f>
        <v>1375000</v>
      </c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</row>
    <row r="13" spans="1:25" s="47" customFormat="1" ht="38.25" customHeight="1">
      <c r="A13" s="53"/>
      <c r="B13" s="53" t="s">
        <v>214</v>
      </c>
      <c r="C13" s="54" t="s">
        <v>215</v>
      </c>
      <c r="D13" s="55" t="s">
        <v>216</v>
      </c>
      <c r="E13" s="55">
        <v>42633</v>
      </c>
      <c r="F13" s="55">
        <v>44286</v>
      </c>
      <c r="G13" s="56" t="s">
        <v>213</v>
      </c>
      <c r="H13" s="57">
        <v>1000000000</v>
      </c>
      <c r="I13" s="58"/>
      <c r="J13" s="59">
        <v>0</v>
      </c>
      <c r="K13" s="57">
        <f>J13</f>
        <v>0</v>
      </c>
      <c r="L13" s="57">
        <f>K13</f>
        <v>0</v>
      </c>
      <c r="M13" s="57">
        <v>0</v>
      </c>
      <c r="N13" s="60">
        <f>SUM(J13:M13)</f>
        <v>0</v>
      </c>
      <c r="O13" s="59">
        <v>25000000</v>
      </c>
      <c r="P13" s="59">
        <v>0</v>
      </c>
      <c r="Q13" s="61">
        <f>SUM(N13:P13)</f>
        <v>25000000</v>
      </c>
      <c r="R13" s="59">
        <v>0</v>
      </c>
      <c r="S13" s="57">
        <f>R13</f>
        <v>0</v>
      </c>
      <c r="T13" s="57">
        <f>S13</f>
        <v>0</v>
      </c>
      <c r="U13" s="57">
        <v>0</v>
      </c>
      <c r="V13" s="60">
        <f>SUM(R13:U13)</f>
        <v>0</v>
      </c>
      <c r="W13" s="59">
        <f>'5.1 D'!P12</f>
        <v>10911945</v>
      </c>
      <c r="X13" s="59">
        <f>'5.1 D'!Q12</f>
        <v>0</v>
      </c>
      <c r="Y13" s="61">
        <f>SUM(V13:X13)</f>
        <v>10911945</v>
      </c>
    </row>
    <row r="14" spans="1:25" s="47" customFormat="1" ht="38.25" customHeight="1">
      <c r="A14" s="53"/>
      <c r="B14" s="53" t="s">
        <v>217</v>
      </c>
      <c r="C14" s="54" t="s">
        <v>218</v>
      </c>
      <c r="D14" s="55"/>
      <c r="E14" s="55"/>
      <c r="F14" s="55"/>
      <c r="G14" s="56" t="s">
        <v>213</v>
      </c>
      <c r="H14" s="57">
        <v>3000000000</v>
      </c>
      <c r="I14" s="58"/>
      <c r="J14" s="59">
        <v>0</v>
      </c>
      <c r="K14" s="57">
        <v>0</v>
      </c>
      <c r="L14" s="57">
        <v>0</v>
      </c>
      <c r="M14" s="57">
        <v>0</v>
      </c>
      <c r="N14" s="60">
        <f>SUM(J14:M14)</f>
        <v>0</v>
      </c>
      <c r="O14" s="59">
        <v>10000000</v>
      </c>
      <c r="P14" s="59">
        <v>0</v>
      </c>
      <c r="Q14" s="61">
        <f>SUM(N14:P14)</f>
        <v>10000000</v>
      </c>
      <c r="R14" s="59">
        <v>0</v>
      </c>
      <c r="S14" s="57">
        <v>0</v>
      </c>
      <c r="T14" s="57">
        <v>0</v>
      </c>
      <c r="U14" s="57">
        <v>0</v>
      </c>
      <c r="V14" s="60">
        <f>SUM(R14:U14)</f>
        <v>0</v>
      </c>
      <c r="W14" s="59">
        <f>'5.1 D'!P13</f>
        <v>1000000</v>
      </c>
      <c r="X14" s="59">
        <f>'5.1 D'!Q13</f>
        <v>0</v>
      </c>
      <c r="Y14" s="61">
        <f>SUM(V14:X14)</f>
        <v>1000000</v>
      </c>
    </row>
    <row r="15" spans="1:200" ht="15" customHeight="1">
      <c r="A15" s="48" t="s">
        <v>45</v>
      </c>
      <c r="B15" s="48"/>
      <c r="C15" s="259" t="s">
        <v>219</v>
      </c>
      <c r="D15" s="259"/>
      <c r="E15" s="259"/>
      <c r="F15" s="50"/>
      <c r="G15" s="51"/>
      <c r="H15" s="61">
        <f>SUM(H16:H17)</f>
        <v>3800000000</v>
      </c>
      <c r="I15" s="61"/>
      <c r="J15" s="61">
        <f aca="true" t="shared" si="2" ref="J15:Y15">SUM(J16:J16)</f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1">
        <f t="shared" si="2"/>
        <v>0</v>
      </c>
      <c r="O15" s="61">
        <f t="shared" si="2"/>
        <v>45000000</v>
      </c>
      <c r="P15" s="61">
        <f t="shared" si="2"/>
        <v>5000000</v>
      </c>
      <c r="Q15" s="61">
        <f t="shared" si="2"/>
        <v>50000000</v>
      </c>
      <c r="R15" s="61">
        <f t="shared" si="2"/>
        <v>0</v>
      </c>
      <c r="S15" s="61">
        <f t="shared" si="2"/>
        <v>0</v>
      </c>
      <c r="T15" s="61">
        <f t="shared" si="2"/>
        <v>0</v>
      </c>
      <c r="U15" s="61">
        <f t="shared" si="2"/>
        <v>0</v>
      </c>
      <c r="V15" s="61">
        <f t="shared" si="2"/>
        <v>0</v>
      </c>
      <c r="W15" s="61">
        <f t="shared" si="2"/>
        <v>0</v>
      </c>
      <c r="X15" s="61">
        <f t="shared" si="2"/>
        <v>5437500</v>
      </c>
      <c r="Y15" s="61">
        <f t="shared" si="2"/>
        <v>5437500</v>
      </c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</row>
    <row r="16" spans="1:25" s="47" customFormat="1" ht="41.25" customHeight="1">
      <c r="A16" s="53"/>
      <c r="B16" s="53" t="s">
        <v>220</v>
      </c>
      <c r="C16" s="62" t="s">
        <v>221</v>
      </c>
      <c r="D16" s="54" t="s">
        <v>216</v>
      </c>
      <c r="E16" s="63"/>
      <c r="F16" s="55">
        <v>42735</v>
      </c>
      <c r="G16" s="56" t="s">
        <v>213</v>
      </c>
      <c r="H16" s="57">
        <v>3500000000</v>
      </c>
      <c r="I16" s="57"/>
      <c r="J16" s="57">
        <v>0</v>
      </c>
      <c r="K16" s="57">
        <v>0</v>
      </c>
      <c r="L16" s="57">
        <v>0</v>
      </c>
      <c r="M16" s="57">
        <v>0</v>
      </c>
      <c r="N16" s="64">
        <v>0</v>
      </c>
      <c r="O16" s="65">
        <v>45000000</v>
      </c>
      <c r="P16" s="57">
        <v>5000000</v>
      </c>
      <c r="Q16" s="66">
        <f>N16+O16+P16</f>
        <v>50000000</v>
      </c>
      <c r="R16" s="57">
        <v>0</v>
      </c>
      <c r="S16" s="57">
        <v>0</v>
      </c>
      <c r="T16" s="57">
        <v>0</v>
      </c>
      <c r="U16" s="57">
        <v>0</v>
      </c>
      <c r="V16" s="64">
        <v>0</v>
      </c>
      <c r="W16" s="65"/>
      <c r="X16" s="57">
        <v>5437500</v>
      </c>
      <c r="Y16" s="66">
        <f>V16+W16+X16</f>
        <v>5437500</v>
      </c>
    </row>
    <row r="17" spans="1:25" s="47" customFormat="1" ht="41.25" customHeight="1">
      <c r="A17" s="53"/>
      <c r="B17" s="53" t="s">
        <v>222</v>
      </c>
      <c r="C17" s="62" t="s">
        <v>223</v>
      </c>
      <c r="D17" s="54" t="s">
        <v>216</v>
      </c>
      <c r="E17" s="63"/>
      <c r="F17" s="55">
        <v>42735</v>
      </c>
      <c r="G17" s="56" t="s">
        <v>213</v>
      </c>
      <c r="H17" s="57">
        <v>300000000</v>
      </c>
      <c r="I17" s="57"/>
      <c r="J17" s="57">
        <v>0</v>
      </c>
      <c r="K17" s="57">
        <v>0</v>
      </c>
      <c r="L17" s="57">
        <v>0</v>
      </c>
      <c r="M17" s="57">
        <v>0</v>
      </c>
      <c r="N17" s="64">
        <v>0</v>
      </c>
      <c r="O17" s="65">
        <v>0</v>
      </c>
      <c r="P17" s="57">
        <v>0</v>
      </c>
      <c r="Q17" s="66">
        <f>N17+O17+P17</f>
        <v>0</v>
      </c>
      <c r="R17" s="57">
        <v>0</v>
      </c>
      <c r="S17" s="57">
        <v>0</v>
      </c>
      <c r="T17" s="57">
        <v>0</v>
      </c>
      <c r="U17" s="57">
        <v>0</v>
      </c>
      <c r="V17" s="64">
        <v>0</v>
      </c>
      <c r="W17" s="65">
        <v>0</v>
      </c>
      <c r="X17" s="57">
        <v>0</v>
      </c>
      <c r="Y17" s="66">
        <f>V17+W17+X17</f>
        <v>0</v>
      </c>
    </row>
    <row r="18" spans="1:200" ht="15" customHeight="1">
      <c r="A18" s="48" t="s">
        <v>47</v>
      </c>
      <c r="B18" s="48"/>
      <c r="C18" s="256" t="s">
        <v>224</v>
      </c>
      <c r="D18" s="256"/>
      <c r="E18" s="256"/>
      <c r="F18" s="61"/>
      <c r="G18" s="67"/>
      <c r="H18" s="61">
        <f>SUM(H19:H19)</f>
        <v>450000000</v>
      </c>
      <c r="I18" s="61"/>
      <c r="J18" s="61">
        <f aca="true" t="shared" si="3" ref="J18:Q18">SUM(J19:J20)</f>
        <v>25897637</v>
      </c>
      <c r="K18" s="61">
        <f t="shared" si="3"/>
        <v>5250000</v>
      </c>
      <c r="L18" s="61">
        <f t="shared" si="3"/>
        <v>5250000</v>
      </c>
      <c r="M18" s="61">
        <f t="shared" si="3"/>
        <v>5250000</v>
      </c>
      <c r="N18" s="61">
        <f t="shared" si="3"/>
        <v>41647637</v>
      </c>
      <c r="O18" s="61">
        <f t="shared" si="3"/>
        <v>0</v>
      </c>
      <c r="P18" s="61">
        <f t="shared" si="3"/>
        <v>0</v>
      </c>
      <c r="Q18" s="61">
        <f t="shared" si="3"/>
        <v>41647637</v>
      </c>
      <c r="R18" s="61">
        <f aca="true" t="shared" si="4" ref="R18:Y18">SUM(R19:R20)</f>
        <v>20647637</v>
      </c>
      <c r="S18" s="61">
        <f t="shared" si="4"/>
        <v>0</v>
      </c>
      <c r="T18" s="61">
        <f t="shared" si="4"/>
        <v>0</v>
      </c>
      <c r="U18" s="61">
        <f t="shared" si="4"/>
        <v>11271034</v>
      </c>
      <c r="V18" s="61">
        <f t="shared" si="4"/>
        <v>31918671</v>
      </c>
      <c r="W18" s="61">
        <f t="shared" si="4"/>
        <v>0</v>
      </c>
      <c r="X18" s="61">
        <f t="shared" si="4"/>
        <v>0</v>
      </c>
      <c r="Y18" s="61">
        <f t="shared" si="4"/>
        <v>31918671</v>
      </c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</row>
    <row r="19" spans="1:25" s="74" customFormat="1" ht="36.75" customHeight="1">
      <c r="A19" s="53"/>
      <c r="B19" s="53" t="s">
        <v>225</v>
      </c>
      <c r="C19" s="257" t="s">
        <v>226</v>
      </c>
      <c r="D19" s="257"/>
      <c r="E19" s="257"/>
      <c r="F19" s="69">
        <v>42766</v>
      </c>
      <c r="G19" s="70" t="s">
        <v>227</v>
      </c>
      <c r="H19" s="71">
        <v>450000000</v>
      </c>
      <c r="I19" s="71"/>
      <c r="J19" s="72">
        <f>'5.1 FT, MT'!I10</f>
        <v>20647637</v>
      </c>
      <c r="K19" s="72"/>
      <c r="L19" s="72"/>
      <c r="M19" s="72"/>
      <c r="N19" s="73">
        <f>SUM(J19:M19)</f>
        <v>20647637</v>
      </c>
      <c r="O19" s="71">
        <v>0</v>
      </c>
      <c r="P19" s="71">
        <v>0</v>
      </c>
      <c r="Q19" s="66">
        <f>SUM(N19:P19)</f>
        <v>20647637</v>
      </c>
      <c r="R19" s="72">
        <f>'5.1 FT, MT'!Q10</f>
        <v>20647637</v>
      </c>
      <c r="S19" s="72"/>
      <c r="T19" s="72"/>
      <c r="U19" s="72"/>
      <c r="V19" s="73">
        <f>SUM(R19:U19)</f>
        <v>20647637</v>
      </c>
      <c r="W19" s="71">
        <v>0</v>
      </c>
      <c r="X19" s="71">
        <v>0</v>
      </c>
      <c r="Y19" s="66">
        <f>SUM(V19:X19)</f>
        <v>20647637</v>
      </c>
    </row>
    <row r="20" spans="1:25" s="74" customFormat="1" ht="38.25" customHeight="1">
      <c r="A20" s="53"/>
      <c r="B20" s="53" t="s">
        <v>228</v>
      </c>
      <c r="C20" s="257" t="s">
        <v>229</v>
      </c>
      <c r="D20" s="257"/>
      <c r="E20" s="257"/>
      <c r="F20" s="69">
        <v>45657</v>
      </c>
      <c r="G20" s="70" t="s">
        <v>213</v>
      </c>
      <c r="H20" s="71">
        <v>200000000</v>
      </c>
      <c r="I20" s="71"/>
      <c r="J20" s="72">
        <f>'5.1 FT, MT'!I11</f>
        <v>5250000</v>
      </c>
      <c r="K20" s="72">
        <f>'5.1 FT, MT'!J11</f>
        <v>5250000</v>
      </c>
      <c r="L20" s="72">
        <f>'5.1 FT, MT'!K11</f>
        <v>5250000</v>
      </c>
      <c r="M20" s="72">
        <f>'5.1 FT, MT'!L11</f>
        <v>5250000</v>
      </c>
      <c r="N20" s="73">
        <f>SUM(J20:M20)</f>
        <v>21000000</v>
      </c>
      <c r="O20" s="71">
        <v>0</v>
      </c>
      <c r="P20" s="71">
        <v>0</v>
      </c>
      <c r="Q20" s="66">
        <f>SUM(N20:P20)</f>
        <v>21000000</v>
      </c>
      <c r="R20" s="72"/>
      <c r="S20" s="72"/>
      <c r="T20" s="72"/>
      <c r="U20" s="72">
        <f>17113034-W23</f>
        <v>11271034</v>
      </c>
      <c r="V20" s="73">
        <f>SUM(R20:U20)</f>
        <v>11271034</v>
      </c>
      <c r="W20" s="71">
        <v>0</v>
      </c>
      <c r="X20" s="71">
        <v>0</v>
      </c>
      <c r="Y20" s="66">
        <f>SUM(V20:X20)</f>
        <v>11271034</v>
      </c>
    </row>
    <row r="21" spans="1:200" ht="26.25" customHeight="1">
      <c r="A21" s="75" t="s">
        <v>230</v>
      </c>
      <c r="B21" s="75"/>
      <c r="C21" s="258" t="s">
        <v>231</v>
      </c>
      <c r="D21" s="258"/>
      <c r="E21" s="258"/>
      <c r="F21" s="76"/>
      <c r="G21" s="77"/>
      <c r="H21" s="66"/>
      <c r="I21" s="66"/>
      <c r="J21" s="66"/>
      <c r="K21" s="66"/>
      <c r="L21" s="66"/>
      <c r="M21" s="66"/>
      <c r="N21" s="66">
        <f>SUM(N22:N22)</f>
        <v>0</v>
      </c>
      <c r="O21" s="66">
        <f>SUM(O22:O23)</f>
        <v>5842156</v>
      </c>
      <c r="P21" s="66">
        <f>SUM(P22:P22)</f>
        <v>0</v>
      </c>
      <c r="Q21" s="66">
        <f>SUM(Q22:Q23)</f>
        <v>5842156</v>
      </c>
      <c r="R21" s="66"/>
      <c r="S21" s="66"/>
      <c r="T21" s="66"/>
      <c r="U21" s="66"/>
      <c r="V21" s="66">
        <f>SUM(V22:V22)</f>
        <v>0</v>
      </c>
      <c r="W21" s="66">
        <f>SUM(W22:W23)</f>
        <v>5842156</v>
      </c>
      <c r="X21" s="66">
        <f>SUM(X22:X22)</f>
        <v>0</v>
      </c>
      <c r="Y21" s="66">
        <f>SUM(Y22:Y23)</f>
        <v>5842156</v>
      </c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</row>
    <row r="22" spans="1:25" s="74" customFormat="1" ht="27" customHeight="1">
      <c r="A22" s="53"/>
      <c r="B22" s="53" t="s">
        <v>232</v>
      </c>
      <c r="C22" s="257" t="s">
        <v>233</v>
      </c>
      <c r="D22" s="257"/>
      <c r="E22" s="257"/>
      <c r="F22" s="257"/>
      <c r="G22" s="78"/>
      <c r="H22" s="73"/>
      <c r="I22" s="73"/>
      <c r="J22" s="73">
        <v>0</v>
      </c>
      <c r="K22" s="73">
        <v>0</v>
      </c>
      <c r="L22" s="73">
        <v>0</v>
      </c>
      <c r="M22" s="73">
        <v>0</v>
      </c>
      <c r="N22" s="73">
        <f>SUM(J22:M22)</f>
        <v>0</v>
      </c>
      <c r="O22" s="71">
        <f>'5.1 FT, MT'!N20</f>
        <v>156</v>
      </c>
      <c r="P22" s="73">
        <v>0</v>
      </c>
      <c r="Q22" s="66">
        <f>SUM(O22:P22)</f>
        <v>156</v>
      </c>
      <c r="R22" s="73">
        <v>0</v>
      </c>
      <c r="S22" s="73">
        <v>0</v>
      </c>
      <c r="T22" s="73">
        <v>0</v>
      </c>
      <c r="U22" s="73">
        <v>0</v>
      </c>
      <c r="V22" s="73">
        <f>SUM(R22:U22)</f>
        <v>0</v>
      </c>
      <c r="W22" s="71">
        <f>'5.1 FT, MT'!V20</f>
        <v>156</v>
      </c>
      <c r="X22" s="73">
        <v>0</v>
      </c>
      <c r="Y22" s="66">
        <f>SUM(W22:X22)</f>
        <v>156</v>
      </c>
    </row>
    <row r="23" spans="1:25" s="74" customFormat="1" ht="27" customHeight="1">
      <c r="A23" s="53"/>
      <c r="B23" s="53" t="s">
        <v>234</v>
      </c>
      <c r="C23" s="257" t="s">
        <v>235</v>
      </c>
      <c r="D23" s="257"/>
      <c r="E23" s="257"/>
      <c r="F23" s="257"/>
      <c r="G23" s="78"/>
      <c r="H23" s="73"/>
      <c r="I23" s="73"/>
      <c r="J23" s="73"/>
      <c r="K23" s="73"/>
      <c r="L23" s="73"/>
      <c r="M23" s="73"/>
      <c r="N23" s="73"/>
      <c r="O23" s="71">
        <f>'5.1 FT, MT'!N21</f>
        <v>5842000</v>
      </c>
      <c r="P23" s="73"/>
      <c r="Q23" s="66">
        <f>SUM(O23:P23)</f>
        <v>5842000</v>
      </c>
      <c r="R23" s="73"/>
      <c r="S23" s="73"/>
      <c r="T23" s="73"/>
      <c r="U23" s="73"/>
      <c r="V23" s="73"/>
      <c r="W23" s="71">
        <f>'5.1 FT, MT'!V21</f>
        <v>5842000</v>
      </c>
      <c r="X23" s="73"/>
      <c r="Y23" s="66">
        <f>SUM(W23:X23)</f>
        <v>5842000</v>
      </c>
    </row>
    <row r="24" spans="1:200" ht="38.25" customHeight="1">
      <c r="A24" s="255" t="s">
        <v>236</v>
      </c>
      <c r="B24" s="255"/>
      <c r="C24" s="255"/>
      <c r="D24" s="255"/>
      <c r="E24" s="255"/>
      <c r="F24" s="255"/>
      <c r="G24" s="77"/>
      <c r="H24" s="66"/>
      <c r="I24" s="66">
        <f aca="true" t="shared" si="5" ref="I24:Q24">SUM(I11,I15,I18,I21)</f>
        <v>0</v>
      </c>
      <c r="J24" s="66">
        <f t="shared" si="5"/>
        <v>25897637</v>
      </c>
      <c r="K24" s="66">
        <f t="shared" si="5"/>
        <v>5250000</v>
      </c>
      <c r="L24" s="66">
        <f t="shared" si="5"/>
        <v>5250000</v>
      </c>
      <c r="M24" s="66">
        <f t="shared" si="5"/>
        <v>5250000</v>
      </c>
      <c r="N24" s="66">
        <f t="shared" si="5"/>
        <v>41647637</v>
      </c>
      <c r="O24" s="66">
        <f t="shared" si="5"/>
        <v>85842156</v>
      </c>
      <c r="P24" s="66">
        <f t="shared" si="5"/>
        <v>6375000</v>
      </c>
      <c r="Q24" s="66">
        <f t="shared" si="5"/>
        <v>133864793</v>
      </c>
      <c r="R24" s="66">
        <f aca="true" t="shared" si="6" ref="R24:Y24">SUM(R11,R15,R18,R21)</f>
        <v>20647637</v>
      </c>
      <c r="S24" s="66">
        <f t="shared" si="6"/>
        <v>0</v>
      </c>
      <c r="T24" s="66">
        <f t="shared" si="6"/>
        <v>0</v>
      </c>
      <c r="U24" s="66">
        <f t="shared" si="6"/>
        <v>11271034</v>
      </c>
      <c r="V24" s="66">
        <f t="shared" si="6"/>
        <v>31918671</v>
      </c>
      <c r="W24" s="66">
        <f t="shared" si="6"/>
        <v>17754101</v>
      </c>
      <c r="X24" s="66">
        <f t="shared" si="6"/>
        <v>6812500</v>
      </c>
      <c r="Y24" s="66">
        <f t="shared" si="6"/>
        <v>56485272</v>
      </c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</row>
    <row r="28" spans="17:33" ht="12.75" customHeight="1"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</row>
    <row r="29" spans="17:33" ht="12.75" customHeight="1"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</row>
    <row r="30" spans="17:33" ht="12.75" customHeight="1"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</row>
  </sheetData>
  <sheetProtection selectLockedCells="1" selectUnlockedCells="1"/>
  <mergeCells count="33">
    <mergeCell ref="X9:X10"/>
    <mergeCell ref="Y9:Y10"/>
    <mergeCell ref="A1:Y1"/>
    <mergeCell ref="A2:Y2"/>
    <mergeCell ref="A3:Q3"/>
    <mergeCell ref="A4:Y4"/>
    <mergeCell ref="A5:Y5"/>
    <mergeCell ref="A8:A10"/>
    <mergeCell ref="B8:B10"/>
    <mergeCell ref="C8:C10"/>
    <mergeCell ref="H8:H10"/>
    <mergeCell ref="I8:I10"/>
    <mergeCell ref="J8:Q8"/>
    <mergeCell ref="R8:Y8"/>
    <mergeCell ref="J9:N9"/>
    <mergeCell ref="O9:O10"/>
    <mergeCell ref="P9:P10"/>
    <mergeCell ref="Q9:Q10"/>
    <mergeCell ref="R9:V9"/>
    <mergeCell ref="W9:W10"/>
    <mergeCell ref="C11:E11"/>
    <mergeCell ref="C15:E15"/>
    <mergeCell ref="F8:F10"/>
    <mergeCell ref="G8:G10"/>
    <mergeCell ref="D8:D10"/>
    <mergeCell ref="E8:E10"/>
    <mergeCell ref="A24:F24"/>
    <mergeCell ref="C18:E18"/>
    <mergeCell ref="C19:E19"/>
    <mergeCell ref="C20:E20"/>
    <mergeCell ref="C21:E21"/>
    <mergeCell ref="C22:F22"/>
    <mergeCell ref="C23:F23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42"/>
  <sheetViews>
    <sheetView view="pageBreakPreview" zoomScale="80" zoomScaleNormal="71" zoomScaleSheetLayoutView="80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A1" sqref="A1:U1"/>
    </sheetView>
  </sheetViews>
  <sheetFormatPr defaultColWidth="9.140625" defaultRowHeight="12.75"/>
  <cols>
    <col min="1" max="1" width="6.57421875" style="0" customWidth="1"/>
    <col min="3" max="3" width="76.28125" style="0" customWidth="1"/>
    <col min="4" max="4" width="19.8515625" style="0" customWidth="1"/>
    <col min="5" max="5" width="14.57421875" style="0" customWidth="1"/>
    <col min="6" max="6" width="16.421875" style="0" customWidth="1"/>
    <col min="7" max="7" width="16.28125" style="0" customWidth="1"/>
    <col min="8" max="9" width="14.57421875" style="0" customWidth="1"/>
    <col min="10" max="10" width="19.140625" style="0" customWidth="1"/>
    <col min="11" max="11" width="17.00390625" style="0" customWidth="1"/>
    <col min="12" max="12" width="14.57421875" style="0" customWidth="1"/>
    <col min="13" max="13" width="19.8515625" style="0" customWidth="1"/>
    <col min="14" max="14" width="14.57421875" style="0" customWidth="1"/>
    <col min="15" max="15" width="16.421875" style="0" customWidth="1"/>
    <col min="16" max="16" width="18.421875" style="0" customWidth="1"/>
    <col min="17" max="18" width="14.57421875" style="0" customWidth="1"/>
    <col min="19" max="19" width="19.140625" style="0" customWidth="1"/>
    <col min="20" max="20" width="17.00390625" style="0" customWidth="1"/>
    <col min="21" max="21" width="14.57421875" style="0" customWidth="1"/>
    <col min="22" max="22" width="18.00390625" style="0" customWidth="1"/>
    <col min="25" max="25" width="17.00390625" style="0" bestFit="1" customWidth="1"/>
    <col min="27" max="27" width="15.421875" style="0" bestFit="1" customWidth="1"/>
    <col min="28" max="28" width="19.421875" style="0" bestFit="1" customWidth="1"/>
    <col min="29" max="29" width="15.421875" style="0" bestFit="1" customWidth="1"/>
  </cols>
  <sheetData>
    <row r="1" spans="1:21" ht="18">
      <c r="A1" s="248" t="s">
        <v>1300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1057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1058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1059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51" t="s">
        <v>25</v>
      </c>
      <c r="B7" s="251" t="s">
        <v>191</v>
      </c>
      <c r="C7" s="252" t="s">
        <v>26</v>
      </c>
      <c r="D7" s="252" t="s">
        <v>27</v>
      </c>
      <c r="E7" s="279" t="s">
        <v>28</v>
      </c>
      <c r="F7" s="279"/>
      <c r="G7" s="279"/>
      <c r="H7" s="279"/>
      <c r="I7" s="279"/>
      <c r="J7" s="279"/>
      <c r="K7" s="279"/>
      <c r="L7" s="279"/>
      <c r="M7" s="252" t="s">
        <v>29</v>
      </c>
      <c r="N7" s="279" t="s">
        <v>30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31</v>
      </c>
      <c r="F8" s="247"/>
      <c r="G8" s="247"/>
      <c r="H8" s="247"/>
      <c r="I8" s="247"/>
      <c r="J8" s="247" t="s">
        <v>32</v>
      </c>
      <c r="K8" s="247"/>
      <c r="L8" s="247"/>
      <c r="M8" s="252"/>
      <c r="N8" s="247" t="s">
        <v>31</v>
      </c>
      <c r="O8" s="247"/>
      <c r="P8" s="247"/>
      <c r="Q8" s="247"/>
      <c r="R8" s="247"/>
      <c r="S8" s="247" t="s">
        <v>32</v>
      </c>
      <c r="T8" s="247"/>
      <c r="U8" s="247"/>
    </row>
    <row r="9" spans="1:21" ht="63.75">
      <c r="A9" s="251"/>
      <c r="B9" s="251"/>
      <c r="C9" s="252"/>
      <c r="D9" s="25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5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161</v>
      </c>
      <c r="B10" s="12"/>
      <c r="C10" s="219" t="s">
        <v>44</v>
      </c>
      <c r="D10" s="25">
        <f aca="true" t="shared" si="0" ref="D10:D34">SUM(E10:L10)</f>
        <v>2260393135</v>
      </c>
      <c r="E10" s="182">
        <f aca="true" t="shared" si="1" ref="E10:L10">SUM(E11:E31)</f>
        <v>0</v>
      </c>
      <c r="F10" s="182">
        <f t="shared" si="1"/>
        <v>0</v>
      </c>
      <c r="G10" s="182">
        <f t="shared" si="1"/>
        <v>449652062</v>
      </c>
      <c r="H10" s="182">
        <f t="shared" si="1"/>
        <v>0</v>
      </c>
      <c r="I10" s="182">
        <f t="shared" si="1"/>
        <v>0</v>
      </c>
      <c r="J10" s="182">
        <f t="shared" si="1"/>
        <v>1718660000</v>
      </c>
      <c r="K10" s="182">
        <f t="shared" si="1"/>
        <v>67081073</v>
      </c>
      <c r="L10" s="182">
        <f t="shared" si="1"/>
        <v>25000000</v>
      </c>
      <c r="M10" s="25">
        <f aca="true" t="shared" si="2" ref="M10:M34">SUM(N10:U10)</f>
        <v>3186426836</v>
      </c>
      <c r="N10" s="182">
        <f aca="true" t="shared" si="3" ref="N10:U10">SUM(N11:N31)</f>
        <v>0</v>
      </c>
      <c r="O10" s="182">
        <f t="shared" si="3"/>
        <v>0</v>
      </c>
      <c r="P10" s="182">
        <f t="shared" si="3"/>
        <v>571262442</v>
      </c>
      <c r="Q10" s="182">
        <f t="shared" si="3"/>
        <v>0</v>
      </c>
      <c r="R10" s="182">
        <f t="shared" si="3"/>
        <v>38100000</v>
      </c>
      <c r="S10" s="182">
        <f t="shared" si="3"/>
        <v>2513414080</v>
      </c>
      <c r="T10" s="182">
        <f t="shared" si="3"/>
        <v>36150314</v>
      </c>
      <c r="U10" s="182">
        <f t="shared" si="3"/>
        <v>27500000</v>
      </c>
    </row>
    <row r="11" spans="1:21" ht="18">
      <c r="A11" s="12"/>
      <c r="B11" s="12" t="s">
        <v>1060</v>
      </c>
      <c r="C11" s="220" t="s">
        <v>1061</v>
      </c>
      <c r="D11" s="124">
        <f t="shared" si="0"/>
        <v>86000000</v>
      </c>
      <c r="E11" s="125">
        <v>0</v>
      </c>
      <c r="F11" s="125">
        <v>0</v>
      </c>
      <c r="G11" s="125">
        <v>83000000</v>
      </c>
      <c r="H11" s="125">
        <v>0</v>
      </c>
      <c r="I11" s="125">
        <v>0</v>
      </c>
      <c r="J11" s="125">
        <v>3000000</v>
      </c>
      <c r="K11" s="125">
        <v>0</v>
      </c>
      <c r="L11" s="125">
        <v>0</v>
      </c>
      <c r="M11" s="124">
        <f t="shared" si="2"/>
        <v>150224068</v>
      </c>
      <c r="N11" s="125">
        <v>0</v>
      </c>
      <c r="O11" s="125">
        <v>0</v>
      </c>
      <c r="P11" s="125">
        <v>138969254</v>
      </c>
      <c r="Q11" s="125">
        <v>0</v>
      </c>
      <c r="R11" s="125">
        <v>0</v>
      </c>
      <c r="S11" s="125">
        <v>9107338</v>
      </c>
      <c r="T11" s="125">
        <v>2147476</v>
      </c>
      <c r="U11" s="125">
        <v>0</v>
      </c>
    </row>
    <row r="12" spans="1:21" ht="18">
      <c r="A12" s="12"/>
      <c r="B12" s="12" t="s">
        <v>1062</v>
      </c>
      <c r="C12" s="220" t="s">
        <v>1063</v>
      </c>
      <c r="D12" s="124">
        <f t="shared" si="0"/>
        <v>30000000</v>
      </c>
      <c r="E12" s="125">
        <v>0</v>
      </c>
      <c r="F12" s="125">
        <v>0</v>
      </c>
      <c r="G12" s="125">
        <v>30000000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2"/>
        <v>44146954</v>
      </c>
      <c r="N12" s="125">
        <v>0</v>
      </c>
      <c r="O12" s="125">
        <v>0</v>
      </c>
      <c r="P12" s="125">
        <v>40847566</v>
      </c>
      <c r="Q12" s="125">
        <v>0</v>
      </c>
      <c r="R12" s="125">
        <v>0</v>
      </c>
      <c r="S12" s="125">
        <v>1205600</v>
      </c>
      <c r="T12" s="125">
        <v>2093788</v>
      </c>
      <c r="U12" s="125">
        <v>0</v>
      </c>
    </row>
    <row r="13" spans="1:21" ht="18">
      <c r="A13" s="12"/>
      <c r="B13" s="12" t="s">
        <v>1064</v>
      </c>
      <c r="C13" s="220" t="s">
        <v>1065</v>
      </c>
      <c r="D13" s="124">
        <f t="shared" si="0"/>
        <v>34300000</v>
      </c>
      <c r="E13" s="125">
        <v>0</v>
      </c>
      <c r="F13" s="125">
        <v>0</v>
      </c>
      <c r="G13" s="125">
        <v>34300000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38622628</v>
      </c>
      <c r="N13" s="125">
        <v>0</v>
      </c>
      <c r="O13" s="125">
        <v>0</v>
      </c>
      <c r="P13" s="125">
        <v>38622628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</row>
    <row r="14" spans="1:21" ht="18">
      <c r="A14" s="12"/>
      <c r="B14" s="12" t="s">
        <v>1066</v>
      </c>
      <c r="C14" s="220" t="s">
        <v>1067</v>
      </c>
      <c r="D14" s="124">
        <f t="shared" si="0"/>
        <v>6645581</v>
      </c>
      <c r="E14" s="125">
        <v>0</v>
      </c>
      <c r="F14" s="125">
        <v>0</v>
      </c>
      <c r="G14" s="125">
        <v>6645581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4">
        <f t="shared" si="2"/>
        <v>6759881</v>
      </c>
      <c r="N14" s="125">
        <v>0</v>
      </c>
      <c r="O14" s="125">
        <v>0</v>
      </c>
      <c r="P14" s="125">
        <v>6759881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</row>
    <row r="15" spans="1:21" ht="18">
      <c r="A15" s="12"/>
      <c r="B15" s="12" t="s">
        <v>1068</v>
      </c>
      <c r="C15" s="220" t="s">
        <v>1069</v>
      </c>
      <c r="D15" s="124">
        <f t="shared" si="0"/>
        <v>105000000</v>
      </c>
      <c r="E15" s="125">
        <v>0</v>
      </c>
      <c r="F15" s="125">
        <v>0</v>
      </c>
      <c r="G15" s="125">
        <v>105000000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2"/>
        <v>146316024</v>
      </c>
      <c r="N15" s="125">
        <v>0</v>
      </c>
      <c r="O15" s="125">
        <v>0</v>
      </c>
      <c r="P15" s="125">
        <v>146316024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</row>
    <row r="16" spans="1:21" ht="18">
      <c r="A16" s="12"/>
      <c r="B16" s="12" t="s">
        <v>1070</v>
      </c>
      <c r="C16" s="220" t="s">
        <v>1071</v>
      </c>
      <c r="D16" s="124">
        <f t="shared" si="0"/>
        <v>25000000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25000000</v>
      </c>
      <c r="M16" s="124">
        <f t="shared" si="2"/>
        <v>27500000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27500000</v>
      </c>
    </row>
    <row r="17" spans="1:21" ht="18">
      <c r="A17" s="12"/>
      <c r="B17" s="12" t="s">
        <v>1072</v>
      </c>
      <c r="C17" s="220" t="s">
        <v>1073</v>
      </c>
      <c r="D17" s="124">
        <f t="shared" si="0"/>
        <v>37500000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37500000</v>
      </c>
      <c r="K17" s="125">
        <v>0</v>
      </c>
      <c r="L17" s="125">
        <v>0</v>
      </c>
      <c r="M17" s="124">
        <f t="shared" si="2"/>
        <v>37760950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37760950</v>
      </c>
      <c r="T17" s="125">
        <v>0</v>
      </c>
      <c r="U17" s="125">
        <v>0</v>
      </c>
    </row>
    <row r="18" spans="1:21" ht="18">
      <c r="A18" s="12"/>
      <c r="B18" s="12" t="s">
        <v>1074</v>
      </c>
      <c r="C18" s="220" t="s">
        <v>1075</v>
      </c>
      <c r="D18" s="124">
        <f t="shared" si="0"/>
        <v>1688160000</v>
      </c>
      <c r="E18" s="125">
        <v>0</v>
      </c>
      <c r="F18" s="125">
        <v>0</v>
      </c>
      <c r="G18" s="125">
        <v>10000000</v>
      </c>
      <c r="H18" s="125">
        <v>0</v>
      </c>
      <c r="I18" s="125">
        <v>0</v>
      </c>
      <c r="J18" s="125">
        <v>1678160000</v>
      </c>
      <c r="K18" s="125">
        <v>0</v>
      </c>
      <c r="L18" s="125">
        <v>0</v>
      </c>
      <c r="M18" s="124">
        <f t="shared" si="2"/>
        <v>2449470044</v>
      </c>
      <c r="N18" s="125">
        <v>0</v>
      </c>
      <c r="O18" s="125">
        <v>0</v>
      </c>
      <c r="P18" s="125">
        <v>10481337</v>
      </c>
      <c r="Q18" s="125">
        <v>0</v>
      </c>
      <c r="R18" s="125">
        <v>38100000</v>
      </c>
      <c r="S18" s="125">
        <v>2400888707</v>
      </c>
      <c r="T18" s="125">
        <v>0</v>
      </c>
      <c r="U18" s="125">
        <v>0</v>
      </c>
    </row>
    <row r="19" spans="1:21" ht="30">
      <c r="A19" s="12"/>
      <c r="B19" s="12" t="s">
        <v>1076</v>
      </c>
      <c r="C19" s="220" t="s">
        <v>1077</v>
      </c>
      <c r="D19" s="124">
        <f t="shared" si="0"/>
        <v>40000000</v>
      </c>
      <c r="E19" s="125">
        <v>0</v>
      </c>
      <c r="F19" s="125">
        <v>0</v>
      </c>
      <c r="G19" s="125">
        <v>40000000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4">
        <f t="shared" si="2"/>
        <v>19000000</v>
      </c>
      <c r="N19" s="125">
        <v>0</v>
      </c>
      <c r="O19" s="125">
        <v>0</v>
      </c>
      <c r="P19" s="125">
        <v>19000000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</row>
    <row r="20" spans="1:21" ht="18">
      <c r="A20" s="12"/>
      <c r="B20" s="12" t="s">
        <v>1078</v>
      </c>
      <c r="C20" s="220" t="s">
        <v>1079</v>
      </c>
      <c r="D20" s="124">
        <f t="shared" si="0"/>
        <v>79049327</v>
      </c>
      <c r="E20" s="125">
        <v>0</v>
      </c>
      <c r="F20" s="125">
        <v>0</v>
      </c>
      <c r="G20" s="125">
        <v>79049327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4">
        <f t="shared" si="2"/>
        <v>92091237</v>
      </c>
      <c r="N20" s="125">
        <v>0</v>
      </c>
      <c r="O20" s="125">
        <v>0</v>
      </c>
      <c r="P20" s="125">
        <v>92091237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</row>
    <row r="21" spans="1:21" ht="30">
      <c r="A21" s="12"/>
      <c r="B21" s="12" t="s">
        <v>1080</v>
      </c>
      <c r="C21" s="220" t="s">
        <v>1081</v>
      </c>
      <c r="D21" s="124">
        <f t="shared" si="0"/>
        <v>12615644</v>
      </c>
      <c r="E21" s="125">
        <v>0</v>
      </c>
      <c r="F21" s="125">
        <v>0</v>
      </c>
      <c r="G21" s="125">
        <v>12615644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4">
        <f t="shared" si="2"/>
        <v>14999892</v>
      </c>
      <c r="N21" s="125">
        <v>0</v>
      </c>
      <c r="O21" s="125">
        <v>0</v>
      </c>
      <c r="P21" s="125">
        <v>14999892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</row>
    <row r="22" spans="1:21" ht="18">
      <c r="A22" s="12"/>
      <c r="B22" s="12" t="s">
        <v>1082</v>
      </c>
      <c r="C22" s="220" t="s">
        <v>1083</v>
      </c>
      <c r="D22" s="124">
        <f t="shared" si="0"/>
        <v>18306792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18306792</v>
      </c>
      <c r="L22" s="125">
        <v>0</v>
      </c>
      <c r="M22" s="124">
        <f t="shared" si="2"/>
        <v>18643226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18643226</v>
      </c>
      <c r="U22" s="125">
        <v>0</v>
      </c>
    </row>
    <row r="23" spans="1:21" ht="18">
      <c r="A23" s="12"/>
      <c r="B23" s="12" t="s">
        <v>1084</v>
      </c>
      <c r="C23" s="220" t="s">
        <v>1085</v>
      </c>
      <c r="D23" s="124">
        <f t="shared" si="0"/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4">
        <f t="shared" si="2"/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</row>
    <row r="24" spans="1:21" ht="18">
      <c r="A24" s="12"/>
      <c r="B24" s="12" t="s">
        <v>1086</v>
      </c>
      <c r="C24" s="220" t="s">
        <v>1087</v>
      </c>
      <c r="D24" s="124">
        <f t="shared" si="0"/>
        <v>10500000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10500000</v>
      </c>
      <c r="L24" s="125">
        <v>0</v>
      </c>
      <c r="M24" s="124">
        <f t="shared" si="2"/>
        <v>5000000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5000000</v>
      </c>
      <c r="U24" s="125">
        <v>0</v>
      </c>
    </row>
    <row r="25" spans="1:21" ht="18">
      <c r="A25" s="12"/>
      <c r="B25" s="12" t="s">
        <v>1088</v>
      </c>
      <c r="C25" s="220" t="s">
        <v>1089</v>
      </c>
      <c r="D25" s="124">
        <f t="shared" si="0"/>
        <v>26000000</v>
      </c>
      <c r="E25" s="125">
        <v>0</v>
      </c>
      <c r="F25" s="125">
        <v>0</v>
      </c>
      <c r="G25" s="125">
        <v>26000000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4">
        <f t="shared" si="2"/>
        <v>33651964</v>
      </c>
      <c r="N25" s="125">
        <v>0</v>
      </c>
      <c r="O25" s="125">
        <v>0</v>
      </c>
      <c r="P25" s="125">
        <v>33651964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</row>
    <row r="26" spans="1:21" ht="18">
      <c r="A26" s="12"/>
      <c r="B26" s="12" t="s">
        <v>1090</v>
      </c>
      <c r="C26" s="220" t="s">
        <v>1091</v>
      </c>
      <c r="D26" s="124">
        <f t="shared" si="0"/>
        <v>10000000</v>
      </c>
      <c r="E26" s="125">
        <v>0</v>
      </c>
      <c r="F26" s="125">
        <v>0</v>
      </c>
      <c r="G26" s="125">
        <v>10000000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4">
        <f t="shared" si="2"/>
        <v>16481149</v>
      </c>
      <c r="N26" s="125">
        <v>0</v>
      </c>
      <c r="O26" s="125">
        <v>0</v>
      </c>
      <c r="P26" s="125">
        <v>16481149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</row>
    <row r="27" spans="1:21" ht="18">
      <c r="A27" s="12"/>
      <c r="B27" s="12" t="s">
        <v>1092</v>
      </c>
      <c r="C27" s="220" t="s">
        <v>1093</v>
      </c>
      <c r="D27" s="124">
        <f t="shared" si="0"/>
        <v>38274281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38274281</v>
      </c>
      <c r="L27" s="125">
        <v>0</v>
      </c>
      <c r="M27" s="124">
        <f t="shared" si="2"/>
        <v>46540105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38274281</v>
      </c>
      <c r="T27" s="125">
        <v>8265824</v>
      </c>
      <c r="U27" s="125">
        <v>0</v>
      </c>
    </row>
    <row r="28" spans="1:21" ht="18">
      <c r="A28" s="12"/>
      <c r="B28" s="12" t="s">
        <v>1094</v>
      </c>
      <c r="C28" s="220" t="s">
        <v>1095</v>
      </c>
      <c r="D28" s="124">
        <f t="shared" si="0"/>
        <v>3191510</v>
      </c>
      <c r="E28" s="125">
        <v>0</v>
      </c>
      <c r="F28" s="125">
        <v>0</v>
      </c>
      <c r="G28" s="125">
        <v>3191510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4">
        <f t="shared" si="2"/>
        <v>3191510</v>
      </c>
      <c r="N28" s="125">
        <v>0</v>
      </c>
      <c r="O28" s="125">
        <v>0</v>
      </c>
      <c r="P28" s="125">
        <v>3191510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</row>
    <row r="29" spans="1:21" ht="18">
      <c r="A29" s="12"/>
      <c r="B29" s="12" t="s">
        <v>1096</v>
      </c>
      <c r="C29" s="220" t="s">
        <v>1097</v>
      </c>
      <c r="D29" s="124">
        <f t="shared" si="0"/>
        <v>6350000</v>
      </c>
      <c r="E29" s="125">
        <v>0</v>
      </c>
      <c r="F29" s="125">
        <v>0</v>
      </c>
      <c r="G29" s="125">
        <v>6350000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4">
        <f t="shared" si="2"/>
        <v>6350000</v>
      </c>
      <c r="N29" s="125">
        <v>0</v>
      </c>
      <c r="O29" s="125">
        <v>0</v>
      </c>
      <c r="P29" s="125">
        <v>6350000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</row>
    <row r="30" spans="1:21" ht="18">
      <c r="A30" s="12"/>
      <c r="B30" s="12" t="s">
        <v>1098</v>
      </c>
      <c r="C30" s="220" t="s">
        <v>1099</v>
      </c>
      <c r="D30" s="124">
        <f t="shared" si="0"/>
        <v>3500000</v>
      </c>
      <c r="E30" s="125">
        <v>0</v>
      </c>
      <c r="F30" s="125">
        <v>0</v>
      </c>
      <c r="G30" s="125">
        <v>3500000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4">
        <f t="shared" si="2"/>
        <v>3500000</v>
      </c>
      <c r="N30" s="125">
        <v>0</v>
      </c>
      <c r="O30" s="125">
        <v>0</v>
      </c>
      <c r="P30" s="125">
        <v>3500000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</row>
    <row r="31" spans="1:21" ht="18">
      <c r="A31" s="12"/>
      <c r="B31" s="12" t="s">
        <v>1100</v>
      </c>
      <c r="C31" s="220" t="s">
        <v>1101</v>
      </c>
      <c r="D31" s="124">
        <f t="shared" si="0"/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4">
        <f t="shared" si="2"/>
        <v>26177204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26177204</v>
      </c>
      <c r="T31" s="125">
        <v>0</v>
      </c>
      <c r="U31" s="125">
        <v>0</v>
      </c>
    </row>
    <row r="32" spans="1:21" ht="18">
      <c r="A32" s="12" t="s">
        <v>162</v>
      </c>
      <c r="B32" s="12"/>
      <c r="C32" s="112" t="s">
        <v>46</v>
      </c>
      <c r="D32" s="25">
        <f t="shared" si="0"/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25">
        <v>0</v>
      </c>
      <c r="M32" s="25">
        <f t="shared" si="2"/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25">
        <v>0</v>
      </c>
    </row>
    <row r="33" spans="1:21" ht="18">
      <c r="A33" s="12" t="s">
        <v>163</v>
      </c>
      <c r="B33" s="12"/>
      <c r="C33" s="112" t="s">
        <v>48</v>
      </c>
      <c r="D33" s="25">
        <f t="shared" si="0"/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25">
        <v>0</v>
      </c>
      <c r="M33" s="25">
        <f t="shared" si="2"/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25">
        <v>0</v>
      </c>
    </row>
    <row r="34" spans="1:21" ht="35.25" customHeight="1">
      <c r="A34" s="278" t="s">
        <v>364</v>
      </c>
      <c r="B34" s="278"/>
      <c r="C34" s="278"/>
      <c r="D34" s="25">
        <f t="shared" si="0"/>
        <v>2260393135</v>
      </c>
      <c r="E34" s="182">
        <f aca="true" t="shared" si="4" ref="E34:L34">E10+E32+E33</f>
        <v>0</v>
      </c>
      <c r="F34" s="182">
        <f t="shared" si="4"/>
        <v>0</v>
      </c>
      <c r="G34" s="182">
        <f t="shared" si="4"/>
        <v>449652062</v>
      </c>
      <c r="H34" s="182">
        <f t="shared" si="4"/>
        <v>0</v>
      </c>
      <c r="I34" s="182">
        <f t="shared" si="4"/>
        <v>0</v>
      </c>
      <c r="J34" s="182">
        <f t="shared" si="4"/>
        <v>1718660000</v>
      </c>
      <c r="K34" s="182">
        <f t="shared" si="4"/>
        <v>67081073</v>
      </c>
      <c r="L34" s="182">
        <f t="shared" si="4"/>
        <v>25000000</v>
      </c>
      <c r="M34" s="25">
        <f t="shared" si="2"/>
        <v>3186426836</v>
      </c>
      <c r="N34" s="182">
        <f aca="true" t="shared" si="5" ref="N34:U34">N10+N32+N33</f>
        <v>0</v>
      </c>
      <c r="O34" s="182">
        <f t="shared" si="5"/>
        <v>0</v>
      </c>
      <c r="P34" s="182">
        <f t="shared" si="5"/>
        <v>571262442</v>
      </c>
      <c r="Q34" s="182">
        <f t="shared" si="5"/>
        <v>0</v>
      </c>
      <c r="R34" s="182">
        <f t="shared" si="5"/>
        <v>38100000</v>
      </c>
      <c r="S34" s="182">
        <f t="shared" si="5"/>
        <v>2513414080</v>
      </c>
      <c r="T34" s="182">
        <f t="shared" si="5"/>
        <v>36150314</v>
      </c>
      <c r="U34" s="182">
        <f t="shared" si="5"/>
        <v>27500000</v>
      </c>
    </row>
    <row r="37" spans="11:21" s="233" customFormat="1" ht="15">
      <c r="K37" s="234"/>
      <c r="L37" s="234"/>
      <c r="T37" s="234"/>
      <c r="U37" s="234"/>
    </row>
    <row r="38" spans="11:30" s="233" customFormat="1" ht="15"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</row>
    <row r="39" spans="11:21" s="233" customFormat="1" ht="15">
      <c r="K39" s="234"/>
      <c r="L39" s="234"/>
      <c r="T39" s="234"/>
      <c r="U39" s="234"/>
    </row>
    <row r="40" spans="11:21" ht="12.75">
      <c r="K40" s="34"/>
      <c r="L40" s="34"/>
      <c r="T40" s="34"/>
      <c r="U40" s="34"/>
    </row>
    <row r="41" spans="11:21" ht="12.75">
      <c r="K41" s="34"/>
      <c r="L41" s="34"/>
      <c r="T41" s="34"/>
      <c r="U41" s="34"/>
    </row>
    <row r="42" spans="11:21" ht="12.75">
      <c r="K42" s="34"/>
      <c r="L42" s="34" t="s">
        <v>754</v>
      </c>
      <c r="T42" s="34"/>
      <c r="U42" s="34"/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34:C34"/>
    <mergeCell ref="N7:U7"/>
    <mergeCell ref="E8:I8"/>
    <mergeCell ref="J8:L8"/>
    <mergeCell ref="N8:R8"/>
    <mergeCell ref="S8:U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3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6"/>
  <sheetViews>
    <sheetView view="pageBreakPreview" zoomScale="70" zoomScaleNormal="64" zoomScaleSheetLayoutView="7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U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4" width="17.7109375" style="0" customWidth="1"/>
    <col min="5" max="8" width="14.57421875" style="0" customWidth="1"/>
    <col min="9" max="9" width="19.00390625" style="0" customWidth="1"/>
    <col min="10" max="12" width="14.57421875" style="0" customWidth="1"/>
    <col min="13" max="13" width="16.00390625" style="0" customWidth="1"/>
    <col min="14" max="17" width="13.57421875" style="0" customWidth="1"/>
    <col min="18" max="18" width="17.28125" style="0" customWidth="1"/>
    <col min="19" max="21" width="13.57421875" style="0" customWidth="1"/>
    <col min="22" max="22" width="16.7109375" style="0" customWidth="1"/>
    <col min="27" max="27" width="15.421875" style="0" customWidth="1"/>
  </cols>
  <sheetData>
    <row r="1" spans="1:21" ht="18">
      <c r="A1" s="248" t="s">
        <v>1301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1102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1103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1104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51" t="s">
        <v>25</v>
      </c>
      <c r="B7" s="251" t="s">
        <v>191</v>
      </c>
      <c r="C7" s="252" t="s">
        <v>26</v>
      </c>
      <c r="D7" s="252" t="s">
        <v>27</v>
      </c>
      <c r="E7" s="279" t="s">
        <v>28</v>
      </c>
      <c r="F7" s="279"/>
      <c r="G7" s="279"/>
      <c r="H7" s="279"/>
      <c r="I7" s="279"/>
      <c r="J7" s="279"/>
      <c r="K7" s="279"/>
      <c r="L7" s="279"/>
      <c r="M7" s="252" t="s">
        <v>29</v>
      </c>
      <c r="N7" s="279" t="s">
        <v>30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31</v>
      </c>
      <c r="F8" s="247"/>
      <c r="G8" s="247"/>
      <c r="H8" s="247"/>
      <c r="I8" s="247"/>
      <c r="J8" s="247" t="s">
        <v>32</v>
      </c>
      <c r="K8" s="247"/>
      <c r="L8" s="247"/>
      <c r="M8" s="252"/>
      <c r="N8" s="247" t="s">
        <v>31</v>
      </c>
      <c r="O8" s="247"/>
      <c r="P8" s="247"/>
      <c r="Q8" s="247"/>
      <c r="R8" s="247"/>
      <c r="S8" s="247" t="s">
        <v>32</v>
      </c>
      <c r="T8" s="247"/>
      <c r="U8" s="247"/>
    </row>
    <row r="9" spans="1:21" ht="96" customHeight="1">
      <c r="A9" s="251"/>
      <c r="B9" s="251"/>
      <c r="C9" s="252"/>
      <c r="D9" s="25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5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166</v>
      </c>
      <c r="B10" s="12"/>
      <c r="C10" s="221" t="s">
        <v>44</v>
      </c>
      <c r="D10" s="222">
        <f aca="true" t="shared" si="0" ref="D10:D18">SUM(E10:L10)</f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222">
        <f aca="true" t="shared" si="1" ref="M10:M18">SUM(N10:U10)</f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</row>
    <row r="11" spans="1:21" ht="18">
      <c r="A11" s="12" t="s">
        <v>167</v>
      </c>
      <c r="B11" s="12"/>
      <c r="C11" s="112" t="s">
        <v>46</v>
      </c>
      <c r="D11" s="14">
        <f t="shared" si="0"/>
        <v>11000000</v>
      </c>
      <c r="E11" s="182">
        <f aca="true" t="shared" si="2" ref="E11:L11">SUM(E12:E18)</f>
        <v>0</v>
      </c>
      <c r="F11" s="182">
        <f t="shared" si="2"/>
        <v>0</v>
      </c>
      <c r="G11" s="182">
        <f t="shared" si="2"/>
        <v>0</v>
      </c>
      <c r="H11" s="182">
        <f t="shared" si="2"/>
        <v>0</v>
      </c>
      <c r="I11" s="182">
        <f>SUM(I12:I18)</f>
        <v>11000000</v>
      </c>
      <c r="J11" s="182">
        <f t="shared" si="2"/>
        <v>0</v>
      </c>
      <c r="K11" s="182">
        <f t="shared" si="2"/>
        <v>0</v>
      </c>
      <c r="L11" s="182">
        <f t="shared" si="2"/>
        <v>0</v>
      </c>
      <c r="M11" s="14">
        <f t="shared" si="1"/>
        <v>11000000</v>
      </c>
      <c r="N11" s="182">
        <f aca="true" t="shared" si="3" ref="N11:U11">SUM(N12:N18)</f>
        <v>0</v>
      </c>
      <c r="O11" s="182">
        <f t="shared" si="3"/>
        <v>0</v>
      </c>
      <c r="P11" s="182">
        <f t="shared" si="3"/>
        <v>0</v>
      </c>
      <c r="Q11" s="182">
        <f t="shared" si="3"/>
        <v>0</v>
      </c>
      <c r="R11" s="182">
        <f t="shared" si="3"/>
        <v>11000000</v>
      </c>
      <c r="S11" s="182">
        <f t="shared" si="3"/>
        <v>0</v>
      </c>
      <c r="T11" s="182">
        <f t="shared" si="3"/>
        <v>0</v>
      </c>
      <c r="U11" s="182">
        <f t="shared" si="3"/>
        <v>0</v>
      </c>
    </row>
    <row r="12" spans="1:21" ht="45">
      <c r="A12" s="12"/>
      <c r="B12" s="12" t="s">
        <v>1105</v>
      </c>
      <c r="C12" s="196" t="s">
        <v>1106</v>
      </c>
      <c r="D12" s="124">
        <f t="shared" si="0"/>
        <v>1000000</v>
      </c>
      <c r="E12" s="125">
        <v>0</v>
      </c>
      <c r="F12" s="125">
        <v>0</v>
      </c>
      <c r="G12" s="125">
        <v>0</v>
      </c>
      <c r="H12" s="125">
        <v>0</v>
      </c>
      <c r="I12" s="125">
        <v>1000000</v>
      </c>
      <c r="J12" s="125">
        <v>0</v>
      </c>
      <c r="K12" s="125">
        <v>0</v>
      </c>
      <c r="L12" s="125">
        <v>0</v>
      </c>
      <c r="M12" s="124">
        <f t="shared" si="1"/>
        <v>1000000</v>
      </c>
      <c r="N12" s="125">
        <v>0</v>
      </c>
      <c r="O12" s="125">
        <v>0</v>
      </c>
      <c r="P12" s="125">
        <v>0</v>
      </c>
      <c r="Q12" s="125">
        <v>0</v>
      </c>
      <c r="R12" s="125">
        <v>1000000</v>
      </c>
      <c r="S12" s="125">
        <v>0</v>
      </c>
      <c r="T12" s="125">
        <v>0</v>
      </c>
      <c r="U12" s="125">
        <v>0</v>
      </c>
    </row>
    <row r="13" spans="1:21" ht="45">
      <c r="A13" s="12"/>
      <c r="B13" s="12" t="s">
        <v>1107</v>
      </c>
      <c r="C13" s="196" t="s">
        <v>1108</v>
      </c>
      <c r="D13" s="124">
        <f t="shared" si="0"/>
        <v>4000000</v>
      </c>
      <c r="E13" s="125">
        <v>0</v>
      </c>
      <c r="F13" s="125">
        <v>0</v>
      </c>
      <c r="G13" s="125">
        <v>0</v>
      </c>
      <c r="H13" s="125">
        <v>0</v>
      </c>
      <c r="I13" s="125">
        <v>4000000</v>
      </c>
      <c r="J13" s="125">
        <v>0</v>
      </c>
      <c r="K13" s="125">
        <v>0</v>
      </c>
      <c r="L13" s="125">
        <v>0</v>
      </c>
      <c r="M13" s="124">
        <f t="shared" si="1"/>
        <v>4000000</v>
      </c>
      <c r="N13" s="125">
        <v>0</v>
      </c>
      <c r="O13" s="125">
        <v>0</v>
      </c>
      <c r="P13" s="125">
        <v>0</v>
      </c>
      <c r="Q13" s="125">
        <v>0</v>
      </c>
      <c r="R13" s="125">
        <v>4000000</v>
      </c>
      <c r="S13" s="125">
        <v>0</v>
      </c>
      <c r="T13" s="125">
        <v>0</v>
      </c>
      <c r="U13" s="125">
        <v>0</v>
      </c>
    </row>
    <row r="14" spans="1:21" ht="45">
      <c r="A14" s="12"/>
      <c r="B14" s="12" t="s">
        <v>1109</v>
      </c>
      <c r="C14" s="196" t="s">
        <v>1110</v>
      </c>
      <c r="D14" s="124">
        <f t="shared" si="0"/>
        <v>1000000</v>
      </c>
      <c r="E14" s="125">
        <v>0</v>
      </c>
      <c r="F14" s="125">
        <v>0</v>
      </c>
      <c r="G14" s="125">
        <v>0</v>
      </c>
      <c r="H14" s="125">
        <v>0</v>
      </c>
      <c r="I14" s="125">
        <v>1000000</v>
      </c>
      <c r="J14" s="125">
        <v>0</v>
      </c>
      <c r="K14" s="125">
        <v>0</v>
      </c>
      <c r="L14" s="125">
        <v>0</v>
      </c>
      <c r="M14" s="124">
        <f t="shared" si="1"/>
        <v>1000000</v>
      </c>
      <c r="N14" s="125">
        <v>0</v>
      </c>
      <c r="O14" s="125">
        <v>0</v>
      </c>
      <c r="P14" s="125">
        <v>0</v>
      </c>
      <c r="Q14" s="125">
        <v>0</v>
      </c>
      <c r="R14" s="125">
        <v>1000000</v>
      </c>
      <c r="S14" s="125">
        <v>0</v>
      </c>
      <c r="T14" s="125">
        <v>0</v>
      </c>
      <c r="U14" s="125">
        <v>0</v>
      </c>
    </row>
    <row r="15" spans="1:21" ht="45">
      <c r="A15" s="12"/>
      <c r="B15" s="12" t="s">
        <v>1111</v>
      </c>
      <c r="C15" s="196" t="s">
        <v>1112</v>
      </c>
      <c r="D15" s="124">
        <f t="shared" si="0"/>
        <v>1500000</v>
      </c>
      <c r="E15" s="125">
        <v>0</v>
      </c>
      <c r="F15" s="125">
        <v>0</v>
      </c>
      <c r="G15" s="125">
        <v>0</v>
      </c>
      <c r="H15" s="125">
        <v>0</v>
      </c>
      <c r="I15" s="125">
        <v>1500000</v>
      </c>
      <c r="J15" s="125">
        <v>0</v>
      </c>
      <c r="K15" s="125">
        <v>0</v>
      </c>
      <c r="L15" s="125">
        <v>0</v>
      </c>
      <c r="M15" s="124">
        <f t="shared" si="1"/>
        <v>1500000</v>
      </c>
      <c r="N15" s="125">
        <v>0</v>
      </c>
      <c r="O15" s="125">
        <v>0</v>
      </c>
      <c r="P15" s="125">
        <v>0</v>
      </c>
      <c r="Q15" s="125">
        <v>0</v>
      </c>
      <c r="R15" s="125">
        <v>1500000</v>
      </c>
      <c r="S15" s="125">
        <v>0</v>
      </c>
      <c r="T15" s="125">
        <v>0</v>
      </c>
      <c r="U15" s="125">
        <v>0</v>
      </c>
    </row>
    <row r="16" spans="1:21" ht="45">
      <c r="A16" s="12"/>
      <c r="B16" s="12" t="s">
        <v>1113</v>
      </c>
      <c r="C16" s="196" t="s">
        <v>1114</v>
      </c>
      <c r="D16" s="124">
        <f t="shared" si="0"/>
        <v>1500000</v>
      </c>
      <c r="E16" s="125">
        <v>0</v>
      </c>
      <c r="F16" s="125">
        <v>0</v>
      </c>
      <c r="G16" s="125">
        <v>0</v>
      </c>
      <c r="H16" s="125">
        <v>0</v>
      </c>
      <c r="I16" s="125">
        <v>1500000</v>
      </c>
      <c r="J16" s="125">
        <v>0</v>
      </c>
      <c r="K16" s="125">
        <v>0</v>
      </c>
      <c r="L16" s="125">
        <v>0</v>
      </c>
      <c r="M16" s="124">
        <f t="shared" si="1"/>
        <v>1500000</v>
      </c>
      <c r="N16" s="125">
        <v>0</v>
      </c>
      <c r="O16" s="125">
        <v>0</v>
      </c>
      <c r="P16" s="125">
        <v>0</v>
      </c>
      <c r="Q16" s="125">
        <v>0</v>
      </c>
      <c r="R16" s="125">
        <v>1500000</v>
      </c>
      <c r="S16" s="125">
        <v>0</v>
      </c>
      <c r="T16" s="125">
        <v>0</v>
      </c>
      <c r="U16" s="125">
        <v>0</v>
      </c>
    </row>
    <row r="17" spans="1:21" ht="45">
      <c r="A17" s="12"/>
      <c r="B17" s="12" t="s">
        <v>1115</v>
      </c>
      <c r="C17" s="196" t="s">
        <v>1116</v>
      </c>
      <c r="D17" s="124">
        <f t="shared" si="0"/>
        <v>1000000</v>
      </c>
      <c r="E17" s="125">
        <v>0</v>
      </c>
      <c r="F17" s="125">
        <v>0</v>
      </c>
      <c r="G17" s="125">
        <v>0</v>
      </c>
      <c r="H17" s="125">
        <v>0</v>
      </c>
      <c r="I17" s="125">
        <v>1000000</v>
      </c>
      <c r="J17" s="125">
        <v>0</v>
      </c>
      <c r="K17" s="125">
        <v>0</v>
      </c>
      <c r="L17" s="125">
        <v>0</v>
      </c>
      <c r="M17" s="124">
        <f t="shared" si="1"/>
        <v>1000000</v>
      </c>
      <c r="N17" s="125">
        <v>0</v>
      </c>
      <c r="O17" s="125">
        <v>0</v>
      </c>
      <c r="P17" s="125">
        <v>0</v>
      </c>
      <c r="Q17" s="125">
        <v>0</v>
      </c>
      <c r="R17" s="125">
        <v>1000000</v>
      </c>
      <c r="S17" s="125">
        <v>0</v>
      </c>
      <c r="T17" s="125">
        <v>0</v>
      </c>
      <c r="U17" s="125">
        <v>0</v>
      </c>
    </row>
    <row r="18" spans="1:21" ht="45">
      <c r="A18" s="12"/>
      <c r="B18" s="12" t="s">
        <v>1117</v>
      </c>
      <c r="C18" s="196" t="s">
        <v>1118</v>
      </c>
      <c r="D18" s="124">
        <f t="shared" si="0"/>
        <v>1000000</v>
      </c>
      <c r="E18" s="125">
        <v>0</v>
      </c>
      <c r="F18" s="125">
        <v>0</v>
      </c>
      <c r="G18" s="125">
        <v>0</v>
      </c>
      <c r="H18" s="125">
        <v>0</v>
      </c>
      <c r="I18" s="125">
        <v>1000000</v>
      </c>
      <c r="J18" s="125">
        <v>0</v>
      </c>
      <c r="K18" s="125">
        <v>0</v>
      </c>
      <c r="L18" s="125">
        <v>0</v>
      </c>
      <c r="M18" s="124">
        <f t="shared" si="1"/>
        <v>1000000</v>
      </c>
      <c r="N18" s="125">
        <v>0</v>
      </c>
      <c r="O18" s="125">
        <v>0</v>
      </c>
      <c r="P18" s="125">
        <v>0</v>
      </c>
      <c r="Q18" s="125">
        <v>0</v>
      </c>
      <c r="R18" s="125">
        <v>1000000</v>
      </c>
      <c r="S18" s="125">
        <v>0</v>
      </c>
      <c r="T18" s="125">
        <v>0</v>
      </c>
      <c r="U18" s="125">
        <v>0</v>
      </c>
    </row>
    <row r="19" spans="1:21" ht="18">
      <c r="A19" s="12" t="s">
        <v>168</v>
      </c>
      <c r="B19" s="12"/>
      <c r="C19" s="112" t="s">
        <v>48</v>
      </c>
      <c r="D19" s="25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25">
        <v>0</v>
      </c>
      <c r="M19" s="25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25">
        <v>0</v>
      </c>
    </row>
    <row r="20" spans="1:21" ht="27.75" customHeight="1">
      <c r="A20" s="278" t="s">
        <v>364</v>
      </c>
      <c r="B20" s="278"/>
      <c r="C20" s="278"/>
      <c r="D20" s="25">
        <f>SUM(E20:L20)</f>
        <v>11000000</v>
      </c>
      <c r="E20" s="182">
        <f aca="true" t="shared" si="4" ref="E20:L20">E10+E11+E19</f>
        <v>0</v>
      </c>
      <c r="F20" s="182">
        <f t="shared" si="4"/>
        <v>0</v>
      </c>
      <c r="G20" s="182">
        <f t="shared" si="4"/>
        <v>0</v>
      </c>
      <c r="H20" s="182">
        <f t="shared" si="4"/>
        <v>0</v>
      </c>
      <c r="I20" s="182">
        <f t="shared" si="4"/>
        <v>11000000</v>
      </c>
      <c r="J20" s="182">
        <f t="shared" si="4"/>
        <v>0</v>
      </c>
      <c r="K20" s="182">
        <f t="shared" si="4"/>
        <v>0</v>
      </c>
      <c r="L20" s="182">
        <f t="shared" si="4"/>
        <v>0</v>
      </c>
      <c r="M20" s="25">
        <f>SUM(N20:U20)</f>
        <v>11000000</v>
      </c>
      <c r="N20" s="182">
        <f aca="true" t="shared" si="5" ref="N20:U20">N10+N11+N19</f>
        <v>0</v>
      </c>
      <c r="O20" s="182">
        <f t="shared" si="5"/>
        <v>0</v>
      </c>
      <c r="P20" s="182">
        <f t="shared" si="5"/>
        <v>0</v>
      </c>
      <c r="Q20" s="182">
        <f t="shared" si="5"/>
        <v>0</v>
      </c>
      <c r="R20" s="182">
        <f t="shared" si="5"/>
        <v>11000000</v>
      </c>
      <c r="S20" s="182">
        <f t="shared" si="5"/>
        <v>0</v>
      </c>
      <c r="T20" s="182">
        <f t="shared" si="5"/>
        <v>0</v>
      </c>
      <c r="U20" s="182">
        <f t="shared" si="5"/>
        <v>0</v>
      </c>
    </row>
    <row r="31" spans="11:14" ht="12.75">
      <c r="K31" s="34"/>
      <c r="L31" s="34"/>
      <c r="M31" s="34"/>
      <c r="N31" s="34"/>
    </row>
    <row r="32" spans="11:14" ht="12.75">
      <c r="K32" s="34"/>
      <c r="L32" s="34"/>
      <c r="M32" s="34"/>
      <c r="N32" s="34"/>
    </row>
    <row r="33" spans="11:14" ht="12.75">
      <c r="K33" s="34"/>
      <c r="L33" s="34"/>
      <c r="M33" s="34"/>
      <c r="N33" s="34"/>
    </row>
    <row r="34" spans="11:14" ht="12.75">
      <c r="K34" s="34"/>
      <c r="L34" s="34"/>
      <c r="M34" s="34"/>
      <c r="N34" s="34"/>
    </row>
    <row r="35" spans="11:14" ht="12.75">
      <c r="K35" s="34"/>
      <c r="L35" s="34"/>
      <c r="M35" s="34"/>
      <c r="N35" s="34"/>
    </row>
    <row r="36" spans="11:14" ht="12.75">
      <c r="K36" s="34"/>
      <c r="L36" s="34" t="s">
        <v>754</v>
      </c>
      <c r="M36" s="34"/>
      <c r="N36" s="34"/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20:C20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4"/>
  <sheetViews>
    <sheetView tabSelected="1" view="pageBreakPreview" zoomScale="70" zoomScaleNormal="71" zoomScaleSheetLayoutView="70" zoomScalePageLayoutView="0" workbookViewId="0" topLeftCell="A1">
      <selection activeCell="A2" sqref="A2:U2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17.8515625" style="0" customWidth="1"/>
    <col min="5" max="5" width="14.57421875" style="0" customWidth="1"/>
    <col min="6" max="6" width="15.8515625" style="0" customWidth="1"/>
    <col min="7" max="8" width="14.57421875" style="0" customWidth="1"/>
    <col min="9" max="9" width="19.140625" style="0" customWidth="1"/>
    <col min="10" max="12" width="14.57421875" style="0" customWidth="1"/>
    <col min="13" max="13" width="18.421875" style="0" customWidth="1"/>
    <col min="14" max="14" width="12.140625" style="0" customWidth="1"/>
    <col min="15" max="15" width="15.00390625" style="0" customWidth="1"/>
    <col min="16" max="17" width="12.140625" style="0" customWidth="1"/>
    <col min="18" max="18" width="16.00390625" style="0" customWidth="1"/>
    <col min="19" max="20" width="12.140625" style="0" customWidth="1"/>
    <col min="21" max="21" width="14.8515625" style="0" customWidth="1"/>
    <col min="22" max="22" width="9.140625" style="0" customWidth="1"/>
  </cols>
  <sheetData>
    <row r="1" spans="1:21" ht="18">
      <c r="A1" s="248" t="s">
        <v>1302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">
      <c r="A2" s="249" t="s">
        <v>1119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1120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>
      <c r="A4" s="294" t="s">
        <v>1121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51" t="s">
        <v>25</v>
      </c>
      <c r="B7" s="251" t="s">
        <v>191</v>
      </c>
      <c r="C7" s="252" t="s">
        <v>26</v>
      </c>
      <c r="D7" s="252" t="s">
        <v>27</v>
      </c>
      <c r="E7" s="279" t="s">
        <v>28</v>
      </c>
      <c r="F7" s="279"/>
      <c r="G7" s="279"/>
      <c r="H7" s="279"/>
      <c r="I7" s="279"/>
      <c r="J7" s="279"/>
      <c r="K7" s="279"/>
      <c r="L7" s="279"/>
      <c r="M7" s="279" t="s">
        <v>29</v>
      </c>
      <c r="N7" s="301" t="s">
        <v>30</v>
      </c>
      <c r="O7" s="302"/>
      <c r="P7" s="302"/>
      <c r="Q7" s="302"/>
      <c r="R7" s="302"/>
      <c r="S7" s="302"/>
      <c r="T7" s="302"/>
      <c r="U7" s="303"/>
    </row>
    <row r="8" spans="1:21" ht="12.75" customHeight="1">
      <c r="A8" s="251"/>
      <c r="B8" s="251"/>
      <c r="C8" s="252"/>
      <c r="D8" s="252"/>
      <c r="E8" s="247" t="s">
        <v>31</v>
      </c>
      <c r="F8" s="247"/>
      <c r="G8" s="247"/>
      <c r="H8" s="247"/>
      <c r="I8" s="247"/>
      <c r="J8" s="247" t="s">
        <v>32</v>
      </c>
      <c r="K8" s="247"/>
      <c r="L8" s="247"/>
      <c r="M8" s="279"/>
      <c r="N8" s="304" t="s">
        <v>31</v>
      </c>
      <c r="O8" s="305"/>
      <c r="P8" s="305"/>
      <c r="Q8" s="305"/>
      <c r="R8" s="306"/>
      <c r="S8" s="304" t="s">
        <v>32</v>
      </c>
      <c r="T8" s="305"/>
      <c r="U8" s="306"/>
    </row>
    <row r="9" spans="1:21" ht="76.5">
      <c r="A9" s="251"/>
      <c r="B9" s="251"/>
      <c r="C9" s="252"/>
      <c r="D9" s="25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79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176</v>
      </c>
      <c r="B10" s="12"/>
      <c r="C10" s="112" t="s">
        <v>44</v>
      </c>
      <c r="D10" s="25">
        <f aca="true" t="shared" si="0" ref="D10:D24">SUM(E10:L10)</f>
        <v>173269634</v>
      </c>
      <c r="E10" s="182">
        <f aca="true" t="shared" si="1" ref="E10:L10">SUM(E11:E21)</f>
        <v>0</v>
      </c>
      <c r="F10" s="182">
        <f t="shared" si="1"/>
        <v>0</v>
      </c>
      <c r="G10" s="182">
        <f t="shared" si="1"/>
        <v>0</v>
      </c>
      <c r="H10" s="182">
        <f t="shared" si="1"/>
        <v>0</v>
      </c>
      <c r="I10" s="182">
        <f t="shared" si="1"/>
        <v>173269634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4">SUM(N10:U10)</f>
        <v>212280899</v>
      </c>
      <c r="N10" s="182">
        <f aca="true" t="shared" si="3" ref="N10:U10">SUM(N11:N21)</f>
        <v>0</v>
      </c>
      <c r="O10" s="182">
        <f t="shared" si="3"/>
        <v>0</v>
      </c>
      <c r="P10" s="182">
        <f t="shared" si="3"/>
        <v>0</v>
      </c>
      <c r="Q10" s="182">
        <f t="shared" si="3"/>
        <v>0</v>
      </c>
      <c r="R10" s="182">
        <f t="shared" si="3"/>
        <v>212280899</v>
      </c>
      <c r="S10" s="182">
        <f t="shared" si="3"/>
        <v>0</v>
      </c>
      <c r="T10" s="182">
        <f t="shared" si="3"/>
        <v>0</v>
      </c>
      <c r="U10" s="182">
        <f t="shared" si="3"/>
        <v>0</v>
      </c>
    </row>
    <row r="11" spans="1:21" ht="18">
      <c r="A11" s="12"/>
      <c r="B11" s="12" t="s">
        <v>1122</v>
      </c>
      <c r="C11" s="19" t="s">
        <v>1123</v>
      </c>
      <c r="D11" s="124">
        <f t="shared" si="0"/>
        <v>13014</v>
      </c>
      <c r="E11" s="125">
        <v>0</v>
      </c>
      <c r="F11" s="125">
        <v>0</v>
      </c>
      <c r="G11" s="125">
        <v>0</v>
      </c>
      <c r="H11" s="125">
        <v>0</v>
      </c>
      <c r="I11" s="125">
        <v>13014</v>
      </c>
      <c r="J11" s="125">
        <v>0</v>
      </c>
      <c r="K11" s="125">
        <v>0</v>
      </c>
      <c r="L11" s="125">
        <v>0</v>
      </c>
      <c r="M11" s="124">
        <f t="shared" si="2"/>
        <v>13014</v>
      </c>
      <c r="N11" s="125"/>
      <c r="O11" s="125"/>
      <c r="P11" s="125"/>
      <c r="Q11" s="125"/>
      <c r="R11" s="125">
        <v>13014</v>
      </c>
      <c r="S11" s="125"/>
      <c r="T11" s="125"/>
      <c r="U11" s="125"/>
    </row>
    <row r="12" spans="1:21" ht="18">
      <c r="A12" s="12"/>
      <c r="B12" s="12" t="s">
        <v>1124</v>
      </c>
      <c r="C12" s="19" t="s">
        <v>1125</v>
      </c>
      <c r="D12" s="124">
        <f t="shared" si="0"/>
        <v>12663080</v>
      </c>
      <c r="E12" s="125">
        <v>0</v>
      </c>
      <c r="F12" s="125">
        <v>0</v>
      </c>
      <c r="G12" s="125">
        <v>0</v>
      </c>
      <c r="H12" s="125">
        <v>0</v>
      </c>
      <c r="I12" s="125">
        <v>12663080</v>
      </c>
      <c r="J12" s="125">
        <v>0</v>
      </c>
      <c r="K12" s="125">
        <v>0</v>
      </c>
      <c r="L12" s="125">
        <v>0</v>
      </c>
      <c r="M12" s="124">
        <f t="shared" si="2"/>
        <v>0</v>
      </c>
      <c r="N12" s="125"/>
      <c r="O12" s="125"/>
      <c r="P12" s="125"/>
      <c r="Q12" s="125"/>
      <c r="R12" s="125"/>
      <c r="S12" s="125"/>
      <c r="T12" s="125"/>
      <c r="U12" s="125"/>
    </row>
    <row r="13" spans="1:21" ht="18">
      <c r="A13" s="12"/>
      <c r="B13" s="12" t="s">
        <v>1126</v>
      </c>
      <c r="C13" s="19" t="s">
        <v>1127</v>
      </c>
      <c r="D13" s="124">
        <f t="shared" si="0"/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0</v>
      </c>
      <c r="N13" s="125"/>
      <c r="O13" s="125"/>
      <c r="P13" s="125"/>
      <c r="Q13" s="125"/>
      <c r="R13" s="125"/>
      <c r="S13" s="125"/>
      <c r="T13" s="125"/>
      <c r="U13" s="125"/>
    </row>
    <row r="14" spans="1:21" ht="30">
      <c r="A14" s="12"/>
      <c r="B14" s="12" t="s">
        <v>1128</v>
      </c>
      <c r="C14" s="196" t="s">
        <v>1129</v>
      </c>
      <c r="D14" s="124">
        <f t="shared" si="0"/>
        <v>39795420</v>
      </c>
      <c r="E14" s="125">
        <v>0</v>
      </c>
      <c r="F14" s="125">
        <v>0</v>
      </c>
      <c r="G14" s="125">
        <v>0</v>
      </c>
      <c r="H14" s="125">
        <v>0</v>
      </c>
      <c r="I14" s="125">
        <v>39795420</v>
      </c>
      <c r="J14" s="125">
        <v>0</v>
      </c>
      <c r="K14" s="125">
        <v>0</v>
      </c>
      <c r="L14" s="125">
        <v>0</v>
      </c>
      <c r="M14" s="124">
        <f t="shared" si="2"/>
        <v>0</v>
      </c>
      <c r="N14" s="125"/>
      <c r="O14" s="125"/>
      <c r="P14" s="125"/>
      <c r="Q14" s="125"/>
      <c r="R14" s="125"/>
      <c r="S14" s="125"/>
      <c r="T14" s="125"/>
      <c r="U14" s="125"/>
    </row>
    <row r="15" spans="1:21" ht="30">
      <c r="A15" s="12"/>
      <c r="B15" s="12" t="s">
        <v>1130</v>
      </c>
      <c r="C15" s="196" t="s">
        <v>1131</v>
      </c>
      <c r="D15" s="124">
        <f t="shared" si="0"/>
        <v>916800</v>
      </c>
      <c r="E15" s="125">
        <v>0</v>
      </c>
      <c r="F15" s="125">
        <v>0</v>
      </c>
      <c r="G15" s="125">
        <v>0</v>
      </c>
      <c r="H15" s="125">
        <v>0</v>
      </c>
      <c r="I15" s="125">
        <v>916800</v>
      </c>
      <c r="J15" s="125">
        <v>0</v>
      </c>
      <c r="K15" s="125">
        <v>0</v>
      </c>
      <c r="L15" s="125">
        <v>0</v>
      </c>
      <c r="M15" s="124">
        <f t="shared" si="2"/>
        <v>916800</v>
      </c>
      <c r="N15" s="125"/>
      <c r="O15" s="125"/>
      <c r="P15" s="125"/>
      <c r="Q15" s="125"/>
      <c r="R15" s="125">
        <v>916800</v>
      </c>
      <c r="S15" s="125"/>
      <c r="T15" s="125"/>
      <c r="U15" s="125"/>
    </row>
    <row r="16" spans="1:21" ht="18">
      <c r="A16" s="12"/>
      <c r="B16" s="12" t="s">
        <v>1132</v>
      </c>
      <c r="C16" s="196" t="s">
        <v>1133</v>
      </c>
      <c r="D16" s="124">
        <f t="shared" si="0"/>
        <v>19581320</v>
      </c>
      <c r="E16" s="125">
        <v>0</v>
      </c>
      <c r="F16" s="125">
        <v>0</v>
      </c>
      <c r="G16" s="125">
        <v>0</v>
      </c>
      <c r="H16" s="125">
        <v>0</v>
      </c>
      <c r="I16" s="125">
        <v>19581320</v>
      </c>
      <c r="J16" s="125">
        <v>0</v>
      </c>
      <c r="K16" s="125">
        <v>0</v>
      </c>
      <c r="L16" s="125">
        <v>0</v>
      </c>
      <c r="M16" s="124">
        <f t="shared" si="2"/>
        <v>18934720</v>
      </c>
      <c r="N16" s="125"/>
      <c r="O16" s="125"/>
      <c r="P16" s="125"/>
      <c r="Q16" s="125"/>
      <c r="R16" s="125">
        <v>18934720</v>
      </c>
      <c r="S16" s="125"/>
      <c r="T16" s="125"/>
      <c r="U16" s="125"/>
    </row>
    <row r="17" spans="1:21" ht="18">
      <c r="A17" s="12"/>
      <c r="B17" s="12" t="s">
        <v>1134</v>
      </c>
      <c r="C17" s="196" t="s">
        <v>1135</v>
      </c>
      <c r="D17" s="124">
        <f t="shared" si="0"/>
        <v>50000000</v>
      </c>
      <c r="E17" s="125">
        <v>0</v>
      </c>
      <c r="F17" s="125">
        <v>0</v>
      </c>
      <c r="G17" s="125">
        <v>0</v>
      </c>
      <c r="H17" s="125">
        <v>0</v>
      </c>
      <c r="I17" s="125">
        <v>50000000</v>
      </c>
      <c r="J17" s="125">
        <v>0</v>
      </c>
      <c r="K17" s="125">
        <v>0</v>
      </c>
      <c r="L17" s="125">
        <v>0</v>
      </c>
      <c r="M17" s="124">
        <f t="shared" si="2"/>
        <v>190267365</v>
      </c>
      <c r="N17" s="125"/>
      <c r="O17" s="125"/>
      <c r="P17" s="125"/>
      <c r="Q17" s="125"/>
      <c r="R17" s="125">
        <v>190267365</v>
      </c>
      <c r="S17" s="125"/>
      <c r="T17" s="125"/>
      <c r="U17" s="125"/>
    </row>
    <row r="18" spans="1:21" ht="18">
      <c r="A18" s="12"/>
      <c r="B18" s="12" t="s">
        <v>1136</v>
      </c>
      <c r="C18" s="196" t="s">
        <v>1137</v>
      </c>
      <c r="D18" s="124">
        <f t="shared" si="0"/>
        <v>40000000</v>
      </c>
      <c r="E18" s="125">
        <v>0</v>
      </c>
      <c r="F18" s="125">
        <v>0</v>
      </c>
      <c r="G18" s="125">
        <v>0</v>
      </c>
      <c r="H18" s="125">
        <v>0</v>
      </c>
      <c r="I18" s="125">
        <v>40000000</v>
      </c>
      <c r="J18" s="125">
        <v>0</v>
      </c>
      <c r="K18" s="125">
        <v>0</v>
      </c>
      <c r="L18" s="125">
        <v>0</v>
      </c>
      <c r="M18" s="124">
        <f t="shared" si="2"/>
        <v>0</v>
      </c>
      <c r="N18" s="125"/>
      <c r="O18" s="125"/>
      <c r="P18" s="125"/>
      <c r="Q18" s="125"/>
      <c r="R18" s="125"/>
      <c r="S18" s="125"/>
      <c r="T18" s="125"/>
      <c r="U18" s="125"/>
    </row>
    <row r="19" spans="1:21" ht="18">
      <c r="A19" s="12"/>
      <c r="B19" s="12" t="s">
        <v>1138</v>
      </c>
      <c r="C19" s="196" t="s">
        <v>1139</v>
      </c>
      <c r="D19" s="124">
        <f t="shared" si="0"/>
        <v>2500000</v>
      </c>
      <c r="E19" s="125">
        <v>0</v>
      </c>
      <c r="F19" s="125">
        <v>0</v>
      </c>
      <c r="G19" s="125">
        <v>0</v>
      </c>
      <c r="H19" s="125">
        <v>0</v>
      </c>
      <c r="I19" s="125">
        <v>2500000</v>
      </c>
      <c r="J19" s="125">
        <v>0</v>
      </c>
      <c r="K19" s="125">
        <v>0</v>
      </c>
      <c r="L19" s="125">
        <v>0</v>
      </c>
      <c r="M19" s="124">
        <f t="shared" si="2"/>
        <v>0</v>
      </c>
      <c r="N19" s="125"/>
      <c r="O19" s="125"/>
      <c r="P19" s="125"/>
      <c r="Q19" s="125"/>
      <c r="R19" s="125"/>
      <c r="S19" s="125"/>
      <c r="T19" s="125"/>
      <c r="U19" s="125"/>
    </row>
    <row r="20" spans="1:21" ht="18">
      <c r="A20" s="12"/>
      <c r="B20" s="12" t="s">
        <v>1140</v>
      </c>
      <c r="C20" s="223" t="s">
        <v>1141</v>
      </c>
      <c r="D20" s="124">
        <f t="shared" si="0"/>
        <v>3800000</v>
      </c>
      <c r="E20" s="125">
        <v>0</v>
      </c>
      <c r="F20" s="125">
        <v>0</v>
      </c>
      <c r="G20" s="125">
        <v>0</v>
      </c>
      <c r="H20" s="125">
        <v>0</v>
      </c>
      <c r="I20" s="125">
        <v>3800000</v>
      </c>
      <c r="J20" s="125">
        <v>0</v>
      </c>
      <c r="K20" s="125">
        <v>0</v>
      </c>
      <c r="L20" s="125">
        <v>0</v>
      </c>
      <c r="M20" s="124">
        <f t="shared" si="2"/>
        <v>2149000</v>
      </c>
      <c r="N20" s="125"/>
      <c r="O20" s="125"/>
      <c r="P20" s="125"/>
      <c r="Q20" s="125"/>
      <c r="R20" s="125">
        <v>2149000</v>
      </c>
      <c r="S20" s="125"/>
      <c r="T20" s="125"/>
      <c r="U20" s="125"/>
    </row>
    <row r="21" spans="1:21" ht="18">
      <c r="A21" s="12"/>
      <c r="B21" s="12" t="s">
        <v>1142</v>
      </c>
      <c r="C21" s="19" t="s">
        <v>1143</v>
      </c>
      <c r="D21" s="224">
        <f t="shared" si="0"/>
        <v>4000000</v>
      </c>
      <c r="E21" s="125">
        <v>0</v>
      </c>
      <c r="F21" s="125">
        <v>0</v>
      </c>
      <c r="G21" s="125">
        <v>0</v>
      </c>
      <c r="H21" s="125">
        <v>0</v>
      </c>
      <c r="I21" s="125">
        <v>4000000</v>
      </c>
      <c r="J21" s="125">
        <v>0</v>
      </c>
      <c r="K21" s="125">
        <v>0</v>
      </c>
      <c r="L21" s="125">
        <v>0</v>
      </c>
      <c r="M21" s="224">
        <f t="shared" si="2"/>
        <v>0</v>
      </c>
      <c r="N21" s="125"/>
      <c r="O21" s="125"/>
      <c r="P21" s="125"/>
      <c r="Q21" s="125"/>
      <c r="R21" s="125"/>
      <c r="S21" s="125"/>
      <c r="T21" s="125"/>
      <c r="U21" s="125"/>
    </row>
    <row r="22" spans="1:21" ht="18">
      <c r="A22" s="12" t="s">
        <v>177</v>
      </c>
      <c r="B22" s="12"/>
      <c r="C22" s="225" t="s">
        <v>46</v>
      </c>
      <c r="D22" s="25">
        <f t="shared" si="0"/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25">
        <f t="shared" si="2"/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</row>
    <row r="23" spans="1:21" ht="18">
      <c r="A23" s="12" t="s">
        <v>178</v>
      </c>
      <c r="B23" s="12"/>
      <c r="C23" s="112" t="s">
        <v>48</v>
      </c>
      <c r="D23" s="25">
        <f t="shared" si="0"/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25">
        <v>0</v>
      </c>
      <c r="M23" s="25">
        <f t="shared" si="2"/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25">
        <v>0</v>
      </c>
    </row>
    <row r="24" spans="1:21" ht="30.75" customHeight="1">
      <c r="A24" s="278" t="s">
        <v>364</v>
      </c>
      <c r="B24" s="278"/>
      <c r="C24" s="278"/>
      <c r="D24" s="25">
        <f t="shared" si="0"/>
        <v>173269634</v>
      </c>
      <c r="E24" s="182">
        <f aca="true" t="shared" si="4" ref="E24:L24">E10+E22+E23</f>
        <v>0</v>
      </c>
      <c r="F24" s="182">
        <f t="shared" si="4"/>
        <v>0</v>
      </c>
      <c r="G24" s="182">
        <f t="shared" si="4"/>
        <v>0</v>
      </c>
      <c r="H24" s="182">
        <f t="shared" si="4"/>
        <v>0</v>
      </c>
      <c r="I24" s="182">
        <f t="shared" si="4"/>
        <v>173269634</v>
      </c>
      <c r="J24" s="182">
        <f t="shared" si="4"/>
        <v>0</v>
      </c>
      <c r="K24" s="182">
        <f t="shared" si="4"/>
        <v>0</v>
      </c>
      <c r="L24" s="182">
        <f t="shared" si="4"/>
        <v>0</v>
      </c>
      <c r="M24" s="25">
        <f t="shared" si="2"/>
        <v>212280899</v>
      </c>
      <c r="N24" s="182">
        <f aca="true" t="shared" si="5" ref="N24:U24">N10+N22+N23</f>
        <v>0</v>
      </c>
      <c r="O24" s="182">
        <f t="shared" si="5"/>
        <v>0</v>
      </c>
      <c r="P24" s="182">
        <f t="shared" si="5"/>
        <v>0</v>
      </c>
      <c r="Q24" s="182">
        <f t="shared" si="5"/>
        <v>0</v>
      </c>
      <c r="R24" s="182">
        <f t="shared" si="5"/>
        <v>212280899</v>
      </c>
      <c r="S24" s="182">
        <f t="shared" si="5"/>
        <v>0</v>
      </c>
      <c r="T24" s="182">
        <f t="shared" si="5"/>
        <v>0</v>
      </c>
      <c r="U24" s="182">
        <f t="shared" si="5"/>
        <v>0</v>
      </c>
    </row>
    <row r="26" ht="12" customHeight="1"/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N7:U7"/>
    <mergeCell ref="E8:I8"/>
    <mergeCell ref="J8:L8"/>
    <mergeCell ref="N8:R8"/>
    <mergeCell ref="S8:U8"/>
    <mergeCell ref="A24:C24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71" zoomScaleSheetLayoutView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M17"/>
  <sheetViews>
    <sheetView view="pageBreakPreview" zoomScale="75" zoomScaleNormal="74" zoomScaleSheetLayoutView="75" zoomScalePageLayoutView="0" workbookViewId="0" topLeftCell="A1">
      <selection activeCell="A4" sqref="A4:R4"/>
    </sheetView>
  </sheetViews>
  <sheetFormatPr defaultColWidth="9.140625" defaultRowHeight="12.75" customHeight="1"/>
  <cols>
    <col min="1" max="1" width="3.28125" style="37" customWidth="1"/>
    <col min="2" max="2" width="4.57421875" style="37" customWidth="1"/>
    <col min="3" max="3" width="5.57421875" style="37" customWidth="1"/>
    <col min="4" max="4" width="16.28125" style="37" customWidth="1"/>
    <col min="5" max="5" width="13.57421875" style="37" customWidth="1"/>
    <col min="6" max="6" width="15.28125" style="37" customWidth="1"/>
    <col min="7" max="7" width="11.57421875" style="37" customWidth="1"/>
    <col min="8" max="8" width="6.140625" style="37" customWidth="1"/>
    <col min="9" max="9" width="17.00390625" style="37" customWidth="1"/>
    <col min="10" max="10" width="13.00390625" style="37" customWidth="1"/>
    <col min="11" max="11" width="15.57421875" style="37" customWidth="1"/>
    <col min="12" max="12" width="13.7109375" style="37" customWidth="1"/>
    <col min="13" max="13" width="12.00390625" style="37" customWidth="1"/>
    <col min="14" max="14" width="15.7109375" style="37" customWidth="1"/>
    <col min="15" max="15" width="15.57421875" style="37" customWidth="1"/>
    <col min="16" max="16" width="13.7109375" style="37" customWidth="1"/>
    <col min="17" max="17" width="12.00390625" style="37" customWidth="1"/>
    <col min="18" max="18" width="15.7109375" style="37" customWidth="1"/>
    <col min="19" max="19" width="9.140625" style="37" customWidth="1"/>
    <col min="20" max="20" width="12.140625" style="37" bestFit="1" customWidth="1"/>
    <col min="21" max="21" width="10.421875" style="37" bestFit="1" customWidth="1"/>
    <col min="22" max="22" width="14.8515625" style="37" bestFit="1" customWidth="1"/>
    <col min="23" max="169" width="9.140625" style="37" customWidth="1"/>
    <col min="170" max="195" width="9.140625" style="38" customWidth="1"/>
  </cols>
  <sheetData>
    <row r="1" spans="1:221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G1" s="39"/>
      <c r="GH1" s="39"/>
      <c r="GI1" s="39"/>
      <c r="GJ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</row>
    <row r="2" spans="1:221" ht="13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R2" s="80" t="s">
        <v>237</v>
      </c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G2" s="39"/>
      <c r="GH2" s="39"/>
      <c r="GI2" s="39"/>
      <c r="GJ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</row>
    <row r="3" spans="1:221" ht="15.75" customHeight="1">
      <c r="A3" s="264" t="s">
        <v>185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G3" s="39"/>
      <c r="GH3" s="39"/>
      <c r="GI3" s="39"/>
      <c r="GJ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</row>
    <row r="4" spans="1:18" s="39" customFormat="1" ht="20.25" customHeight="1">
      <c r="A4" s="271" t="s">
        <v>238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</row>
    <row r="5" spans="4:18" s="39" customFormat="1" ht="13.5" customHeight="1">
      <c r="D5" s="42"/>
      <c r="E5" s="42"/>
      <c r="F5" s="42"/>
      <c r="G5" s="42"/>
      <c r="H5" s="42"/>
      <c r="I5" s="42"/>
      <c r="J5" s="42"/>
      <c r="K5" s="42"/>
      <c r="L5" s="42"/>
      <c r="M5" s="42"/>
      <c r="O5" s="42"/>
      <c r="P5" s="42"/>
      <c r="Q5" s="42"/>
      <c r="R5" s="3" t="s">
        <v>2</v>
      </c>
    </row>
    <row r="6" spans="1:195" ht="12.75" customHeight="1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4" t="s">
        <v>17</v>
      </c>
      <c r="P6" s="44" t="s">
        <v>18</v>
      </c>
      <c r="Q6" s="4" t="s">
        <v>19</v>
      </c>
      <c r="R6" s="4" t="s">
        <v>20</v>
      </c>
      <c r="FJ6" s="38"/>
      <c r="FK6" s="38"/>
      <c r="FL6" s="38"/>
      <c r="FM6" s="38"/>
      <c r="GJ6"/>
      <c r="GK6"/>
      <c r="GL6"/>
      <c r="GM6"/>
    </row>
    <row r="7" spans="1:195" ht="12.75" customHeight="1">
      <c r="A7" s="272" t="s">
        <v>24</v>
      </c>
      <c r="B7" s="273" t="s">
        <v>191</v>
      </c>
      <c r="C7" s="273" t="s">
        <v>192</v>
      </c>
      <c r="D7" s="266" t="s">
        <v>193</v>
      </c>
      <c r="E7" s="266" t="s">
        <v>194</v>
      </c>
      <c r="F7" s="266" t="s">
        <v>195</v>
      </c>
      <c r="G7" s="266" t="s">
        <v>196</v>
      </c>
      <c r="H7" s="267" t="s">
        <v>197</v>
      </c>
      <c r="I7" s="266" t="s">
        <v>239</v>
      </c>
      <c r="J7" s="266" t="s">
        <v>199</v>
      </c>
      <c r="K7" s="268" t="s">
        <v>28</v>
      </c>
      <c r="L7" s="268"/>
      <c r="M7" s="268"/>
      <c r="N7" s="268"/>
      <c r="O7" s="268" t="s">
        <v>30</v>
      </c>
      <c r="P7" s="268"/>
      <c r="Q7" s="268"/>
      <c r="R7" s="268"/>
      <c r="FJ7" s="38"/>
      <c r="FK7" s="38"/>
      <c r="FL7" s="38"/>
      <c r="FM7" s="38"/>
      <c r="GJ7"/>
      <c r="GK7"/>
      <c r="GL7"/>
      <c r="GM7"/>
    </row>
    <row r="8" spans="1:195" ht="66" customHeight="1">
      <c r="A8" s="272"/>
      <c r="B8" s="272"/>
      <c r="C8" s="272"/>
      <c r="D8" s="266"/>
      <c r="E8" s="266"/>
      <c r="F8" s="266"/>
      <c r="G8" s="266"/>
      <c r="H8" s="267"/>
      <c r="I8" s="266"/>
      <c r="J8" s="266"/>
      <c r="K8" s="266" t="s">
        <v>240</v>
      </c>
      <c r="L8" s="266" t="s">
        <v>241</v>
      </c>
      <c r="M8" s="266" t="s">
        <v>242</v>
      </c>
      <c r="N8" s="266" t="s">
        <v>203</v>
      </c>
      <c r="O8" s="266" t="s">
        <v>240</v>
      </c>
      <c r="P8" s="266" t="s">
        <v>241</v>
      </c>
      <c r="Q8" s="266" t="s">
        <v>242</v>
      </c>
      <c r="R8" s="266" t="s">
        <v>203</v>
      </c>
      <c r="FJ8" s="38"/>
      <c r="FK8" s="38"/>
      <c r="FL8" s="38"/>
      <c r="FM8" s="38"/>
      <c r="GJ8"/>
      <c r="GK8"/>
      <c r="GL8"/>
      <c r="GM8"/>
    </row>
    <row r="9" spans="1:18" s="47" customFormat="1" ht="24.75" customHeight="1">
      <c r="A9" s="272"/>
      <c r="B9" s="272"/>
      <c r="C9" s="272"/>
      <c r="D9" s="266"/>
      <c r="E9" s="266"/>
      <c r="F9" s="266"/>
      <c r="G9" s="266"/>
      <c r="H9" s="267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1:195" ht="15" customHeight="1">
      <c r="A10" s="83"/>
      <c r="B10" s="48" t="s">
        <v>243</v>
      </c>
      <c r="C10" s="84"/>
      <c r="D10" s="259" t="s">
        <v>209</v>
      </c>
      <c r="E10" s="259"/>
      <c r="F10" s="259"/>
      <c r="G10" s="50"/>
      <c r="H10" s="51"/>
      <c r="I10" s="52">
        <f>SUM(I11:I12)</f>
        <v>1589444604</v>
      </c>
      <c r="J10" s="50"/>
      <c r="K10" s="61">
        <f>SUM(K12:K12)</f>
        <v>0</v>
      </c>
      <c r="L10" s="61">
        <f>SUM(L11:L13)</f>
        <v>35000000</v>
      </c>
      <c r="M10" s="61">
        <f>SUM(M11:M13)</f>
        <v>1375000</v>
      </c>
      <c r="N10" s="61">
        <f>SUM(N11:N13)</f>
        <v>36375000</v>
      </c>
      <c r="O10" s="61">
        <f>SUM(O12:O12)</f>
        <v>0</v>
      </c>
      <c r="P10" s="61">
        <f>SUM(P11:P13)</f>
        <v>11911945</v>
      </c>
      <c r="Q10" s="61">
        <f>SUM(Q11:Q13)</f>
        <v>1375000</v>
      </c>
      <c r="R10" s="61">
        <f>SUM(R11:R13)</f>
        <v>13286945</v>
      </c>
      <c r="FJ10" s="38"/>
      <c r="FK10" s="38"/>
      <c r="FL10" s="38"/>
      <c r="FM10" s="38"/>
      <c r="GJ10"/>
      <c r="GK10"/>
      <c r="GL10"/>
      <c r="GM10"/>
    </row>
    <row r="11" spans="1:195" ht="38.25" customHeight="1">
      <c r="A11" s="85"/>
      <c r="B11" s="53"/>
      <c r="C11" s="53" t="s">
        <v>210</v>
      </c>
      <c r="D11" s="54" t="s">
        <v>211</v>
      </c>
      <c r="E11" s="55" t="s">
        <v>212</v>
      </c>
      <c r="F11" s="55">
        <v>40828</v>
      </c>
      <c r="G11" s="55">
        <v>42725</v>
      </c>
      <c r="H11" s="56" t="s">
        <v>213</v>
      </c>
      <c r="I11" s="57">
        <v>589444604</v>
      </c>
      <c r="J11" s="57">
        <v>0</v>
      </c>
      <c r="K11" s="59">
        <v>0</v>
      </c>
      <c r="L11" s="59">
        <v>0</v>
      </c>
      <c r="M11" s="59">
        <v>1375000</v>
      </c>
      <c r="N11" s="61">
        <f aca="true" t="shared" si="0" ref="N11:N16">SUM(K11:M11)</f>
        <v>1375000</v>
      </c>
      <c r="O11" s="59">
        <v>0</v>
      </c>
      <c r="P11" s="59">
        <v>0</v>
      </c>
      <c r="Q11" s="59">
        <v>1375000</v>
      </c>
      <c r="R11" s="61">
        <f aca="true" t="shared" si="1" ref="R11:R16">SUM(O11:Q11)</f>
        <v>1375000</v>
      </c>
      <c r="FJ11" s="38"/>
      <c r="FK11" s="38"/>
      <c r="FL11" s="38"/>
      <c r="FM11" s="38"/>
      <c r="GJ11"/>
      <c r="GK11"/>
      <c r="GL11"/>
      <c r="GM11"/>
    </row>
    <row r="12" spans="1:18" s="47" customFormat="1" ht="38.25" customHeight="1">
      <c r="A12" s="85"/>
      <c r="B12" s="53"/>
      <c r="C12" s="53" t="s">
        <v>214</v>
      </c>
      <c r="D12" s="54" t="s">
        <v>215</v>
      </c>
      <c r="E12" s="55" t="s">
        <v>216</v>
      </c>
      <c r="F12" s="55">
        <v>42633</v>
      </c>
      <c r="G12" s="55">
        <v>44286</v>
      </c>
      <c r="H12" s="56" t="s">
        <v>213</v>
      </c>
      <c r="I12" s="57">
        <v>1000000000</v>
      </c>
      <c r="J12" s="57">
        <v>0</v>
      </c>
      <c r="K12" s="59">
        <v>0</v>
      </c>
      <c r="L12" s="59">
        <v>25000000</v>
      </c>
      <c r="M12" s="59">
        <v>0</v>
      </c>
      <c r="N12" s="61">
        <f t="shared" si="0"/>
        <v>25000000</v>
      </c>
      <c r="O12" s="59">
        <v>0</v>
      </c>
      <c r="P12" s="59">
        <v>10911945</v>
      </c>
      <c r="Q12" s="59">
        <v>0</v>
      </c>
      <c r="R12" s="61">
        <f t="shared" si="1"/>
        <v>10911945</v>
      </c>
    </row>
    <row r="13" spans="1:18" s="47" customFormat="1" ht="38.25" customHeight="1">
      <c r="A13" s="85"/>
      <c r="B13" s="53"/>
      <c r="C13" s="53" t="s">
        <v>217</v>
      </c>
      <c r="D13" s="54" t="s">
        <v>218</v>
      </c>
      <c r="E13" s="55"/>
      <c r="F13" s="55"/>
      <c r="G13" s="55"/>
      <c r="H13" s="56" t="s">
        <v>213</v>
      </c>
      <c r="I13" s="57">
        <v>3000000000</v>
      </c>
      <c r="J13" s="57">
        <v>0</v>
      </c>
      <c r="K13" s="59">
        <v>0</v>
      </c>
      <c r="L13" s="59">
        <v>10000000</v>
      </c>
      <c r="M13" s="59">
        <v>0</v>
      </c>
      <c r="N13" s="61">
        <f t="shared" si="0"/>
        <v>10000000</v>
      </c>
      <c r="O13" s="59">
        <v>0</v>
      </c>
      <c r="P13" s="59">
        <v>1000000</v>
      </c>
      <c r="Q13" s="59">
        <v>0</v>
      </c>
      <c r="R13" s="61">
        <f t="shared" si="1"/>
        <v>1000000</v>
      </c>
    </row>
    <row r="14" spans="1:195" ht="15" customHeight="1">
      <c r="A14" s="83"/>
      <c r="B14" s="48" t="s">
        <v>244</v>
      </c>
      <c r="C14" s="48"/>
      <c r="D14" s="259" t="s">
        <v>219</v>
      </c>
      <c r="E14" s="259"/>
      <c r="F14" s="259"/>
      <c r="G14" s="50"/>
      <c r="H14" s="51"/>
      <c r="I14" s="61">
        <f>SUM(I15:I16)</f>
        <v>3800000000</v>
      </c>
      <c r="J14" s="61">
        <f>SUM(J15:J15)</f>
        <v>0</v>
      </c>
      <c r="K14" s="61">
        <f>SUM(K15:K15)</f>
        <v>0</v>
      </c>
      <c r="L14" s="61">
        <f>SUM(L15:L15)</f>
        <v>45000000</v>
      </c>
      <c r="M14" s="61">
        <f>SUM(M15:M15)</f>
        <v>5000000</v>
      </c>
      <c r="N14" s="61">
        <f t="shared" si="0"/>
        <v>50000000</v>
      </c>
      <c r="O14" s="61">
        <f>SUM(O15:O15)</f>
        <v>0</v>
      </c>
      <c r="P14" s="61">
        <f>SUM(P15:P15)</f>
        <v>0</v>
      </c>
      <c r="Q14" s="61">
        <f>SUM(Q15:Q15)</f>
        <v>5437500</v>
      </c>
      <c r="R14" s="61">
        <f t="shared" si="1"/>
        <v>5437500</v>
      </c>
      <c r="FJ14" s="38"/>
      <c r="FK14" s="38"/>
      <c r="FL14" s="38"/>
      <c r="FM14" s="38"/>
      <c r="GJ14"/>
      <c r="GK14"/>
      <c r="GL14"/>
      <c r="GM14"/>
    </row>
    <row r="15" spans="1:18" s="47" customFormat="1" ht="35.25" customHeight="1">
      <c r="A15" s="85"/>
      <c r="B15" s="53"/>
      <c r="C15" s="53" t="s">
        <v>245</v>
      </c>
      <c r="D15" s="62" t="s">
        <v>221</v>
      </c>
      <c r="E15" s="54" t="s">
        <v>216</v>
      </c>
      <c r="F15" s="63"/>
      <c r="G15" s="55">
        <v>42735</v>
      </c>
      <c r="H15" s="56" t="s">
        <v>213</v>
      </c>
      <c r="I15" s="57">
        <v>3500000000</v>
      </c>
      <c r="J15" s="57">
        <v>0</v>
      </c>
      <c r="K15" s="65">
        <v>0</v>
      </c>
      <c r="L15" s="57">
        <v>45000000</v>
      </c>
      <c r="M15" s="57">
        <v>5000000</v>
      </c>
      <c r="N15" s="61">
        <f t="shared" si="0"/>
        <v>50000000</v>
      </c>
      <c r="O15" s="65">
        <v>0</v>
      </c>
      <c r="P15" s="57"/>
      <c r="Q15" s="57">
        <v>5437500</v>
      </c>
      <c r="R15" s="61">
        <f t="shared" si="1"/>
        <v>5437500</v>
      </c>
    </row>
    <row r="16" spans="1:18" s="47" customFormat="1" ht="35.25" customHeight="1">
      <c r="A16" s="85"/>
      <c r="B16" s="53"/>
      <c r="C16" s="53" t="s">
        <v>246</v>
      </c>
      <c r="D16" s="62" t="s">
        <v>223</v>
      </c>
      <c r="E16" s="54" t="s">
        <v>216</v>
      </c>
      <c r="F16" s="63"/>
      <c r="G16" s="55">
        <v>42735</v>
      </c>
      <c r="H16" s="56" t="s">
        <v>213</v>
      </c>
      <c r="I16" s="57">
        <v>300000000</v>
      </c>
      <c r="J16" s="57"/>
      <c r="K16" s="65"/>
      <c r="L16" s="57"/>
      <c r="M16" s="57"/>
      <c r="N16" s="61">
        <f t="shared" si="0"/>
        <v>0</v>
      </c>
      <c r="O16" s="65"/>
      <c r="P16" s="57"/>
      <c r="Q16" s="57"/>
      <c r="R16" s="61">
        <f t="shared" si="1"/>
        <v>0</v>
      </c>
    </row>
    <row r="17" spans="1:195" ht="29.25" customHeight="1">
      <c r="A17" s="255" t="s">
        <v>236</v>
      </c>
      <c r="B17" s="255"/>
      <c r="C17" s="255"/>
      <c r="D17" s="255"/>
      <c r="E17" s="255"/>
      <c r="F17" s="255"/>
      <c r="G17" s="255"/>
      <c r="H17" s="77"/>
      <c r="I17" s="66"/>
      <c r="J17" s="66"/>
      <c r="K17" s="66">
        <f aca="true" t="shared" si="2" ref="K17:R17">K10+K14</f>
        <v>0</v>
      </c>
      <c r="L17" s="66">
        <f t="shared" si="2"/>
        <v>80000000</v>
      </c>
      <c r="M17" s="66">
        <f t="shared" si="2"/>
        <v>6375000</v>
      </c>
      <c r="N17" s="66">
        <f t="shared" si="2"/>
        <v>86375000</v>
      </c>
      <c r="O17" s="66">
        <f t="shared" si="2"/>
        <v>0</v>
      </c>
      <c r="P17" s="66">
        <f t="shared" si="2"/>
        <v>11911945</v>
      </c>
      <c r="Q17" s="66">
        <f t="shared" si="2"/>
        <v>6812500</v>
      </c>
      <c r="R17" s="66">
        <f t="shared" si="2"/>
        <v>18724445</v>
      </c>
      <c r="FJ17" s="38"/>
      <c r="FK17" s="38"/>
      <c r="FL17" s="38"/>
      <c r="FM17" s="38"/>
      <c r="GJ17"/>
      <c r="GK17"/>
      <c r="GL17"/>
      <c r="GM17"/>
    </row>
  </sheetData>
  <sheetProtection selectLockedCells="1" selectUnlockedCells="1"/>
  <mergeCells count="27">
    <mergeCell ref="A1:N1"/>
    <mergeCell ref="A2:N2"/>
    <mergeCell ref="A3:R3"/>
    <mergeCell ref="A4:R4"/>
    <mergeCell ref="A7:A9"/>
    <mergeCell ref="B7:B9"/>
    <mergeCell ref="C7:C9"/>
    <mergeCell ref="D7:D9"/>
    <mergeCell ref="E7:E9"/>
    <mergeCell ref="F7:F9"/>
    <mergeCell ref="J7:J9"/>
    <mergeCell ref="K7:N7"/>
    <mergeCell ref="O7:R7"/>
    <mergeCell ref="K8:K9"/>
    <mergeCell ref="L8:L9"/>
    <mergeCell ref="M8:M9"/>
    <mergeCell ref="N8:N9"/>
    <mergeCell ref="A17:G17"/>
    <mergeCell ref="O8:O9"/>
    <mergeCell ref="P8:P9"/>
    <mergeCell ref="Q8:Q9"/>
    <mergeCell ref="R8:R9"/>
    <mergeCell ref="D10:F10"/>
    <mergeCell ref="D14:F14"/>
    <mergeCell ref="G7:G9"/>
    <mergeCell ref="H7:H9"/>
    <mergeCell ref="I7:I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X22"/>
  <sheetViews>
    <sheetView view="pageBreakPreview" zoomScale="75" zoomScaleNormal="74" zoomScaleSheetLayoutView="75" zoomScalePageLayoutView="0" workbookViewId="0" topLeftCell="A1">
      <selection activeCell="A4" sqref="A4:X4"/>
    </sheetView>
  </sheetViews>
  <sheetFormatPr defaultColWidth="9.140625" defaultRowHeight="12.75" customHeight="1"/>
  <cols>
    <col min="1" max="1" width="5.57421875" style="37" customWidth="1"/>
    <col min="2" max="2" width="17.140625" style="37" customWidth="1"/>
    <col min="3" max="3" width="13.57421875" style="37" customWidth="1"/>
    <col min="4" max="4" width="15.28125" style="37" customWidth="1"/>
    <col min="5" max="5" width="11.57421875" style="37" customWidth="1"/>
    <col min="6" max="6" width="6.140625" style="37" customWidth="1"/>
    <col min="7" max="7" width="14.28125" style="37" customWidth="1"/>
    <col min="8" max="8" width="13.00390625" style="37" customWidth="1"/>
    <col min="9" max="13" width="12.421875" style="37" customWidth="1"/>
    <col min="14" max="14" width="13.57421875" style="37" customWidth="1"/>
    <col min="15" max="15" width="10.7109375" style="37" customWidth="1"/>
    <col min="16" max="16" width="15.7109375" style="37" customWidth="1"/>
    <col min="17" max="21" width="12.421875" style="37" customWidth="1"/>
    <col min="22" max="22" width="13.57421875" style="37" customWidth="1"/>
    <col min="23" max="23" width="10.7109375" style="37" customWidth="1"/>
    <col min="24" max="24" width="15.7109375" style="37" customWidth="1"/>
    <col min="25" max="25" width="11.57421875" style="37" bestFit="1" customWidth="1"/>
    <col min="26" max="28" width="10.421875" style="37" bestFit="1" customWidth="1"/>
    <col min="29" max="29" width="18.8515625" style="37" bestFit="1" customWidth="1"/>
    <col min="30" max="30" width="12.140625" style="37" bestFit="1" customWidth="1"/>
    <col min="31" max="31" width="9.140625" style="37" customWidth="1"/>
    <col min="32" max="32" width="14.8515625" style="37" bestFit="1" customWidth="1"/>
    <col min="33" max="155" width="9.140625" style="37" customWidth="1"/>
    <col min="156" max="181" width="9.140625" style="38" customWidth="1"/>
  </cols>
  <sheetData>
    <row r="1" spans="1:206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S1" s="39"/>
      <c r="FT1" s="39"/>
      <c r="FU1" s="39"/>
      <c r="FV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</row>
    <row r="2" spans="1:206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Q2" s="86"/>
      <c r="R2" s="86"/>
      <c r="S2" s="86"/>
      <c r="T2" s="86"/>
      <c r="U2" s="86"/>
      <c r="V2" s="86"/>
      <c r="W2" s="86"/>
      <c r="X2" s="79" t="s">
        <v>247</v>
      </c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S2" s="39"/>
      <c r="FT2" s="39"/>
      <c r="FU2" s="39"/>
      <c r="FV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</row>
    <row r="3" spans="1:206" ht="15.75" customHeight="1">
      <c r="A3" s="264" t="s">
        <v>185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S3" s="39"/>
      <c r="FT3" s="39"/>
      <c r="FU3" s="39"/>
      <c r="FV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</row>
    <row r="4" spans="1:24" s="39" customFormat="1" ht="20.25" customHeight="1">
      <c r="A4" s="271" t="s">
        <v>248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2:24" s="39" customFormat="1" ht="13.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Q5" s="42"/>
      <c r="R5" s="42"/>
      <c r="S5" s="42"/>
      <c r="T5" s="42"/>
      <c r="U5" s="42"/>
      <c r="V5" s="42"/>
      <c r="W5" s="42"/>
      <c r="X5" s="3" t="s">
        <v>2</v>
      </c>
    </row>
    <row r="6" spans="1:181" ht="12.75" customHeight="1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4" t="s">
        <v>17</v>
      </c>
      <c r="P6" s="4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187</v>
      </c>
      <c r="W6" s="4" t="s">
        <v>188</v>
      </c>
      <c r="X6" s="4" t="s">
        <v>189</v>
      </c>
      <c r="ER6" s="38"/>
      <c r="ES6" s="38"/>
      <c r="ET6" s="38"/>
      <c r="EU6" s="38"/>
      <c r="EV6" s="38"/>
      <c r="EW6" s="38"/>
      <c r="EX6" s="38"/>
      <c r="EY6" s="38"/>
      <c r="FR6"/>
      <c r="FS6"/>
      <c r="FT6"/>
      <c r="FU6"/>
      <c r="FV6"/>
      <c r="FW6"/>
      <c r="FX6"/>
      <c r="FY6"/>
    </row>
    <row r="7" spans="1:181" ht="12.75" customHeight="1">
      <c r="A7" s="273" t="s">
        <v>192</v>
      </c>
      <c r="B7" s="266" t="s">
        <v>193</v>
      </c>
      <c r="C7" s="266" t="s">
        <v>194</v>
      </c>
      <c r="D7" s="266" t="s">
        <v>195</v>
      </c>
      <c r="E7" s="266" t="s">
        <v>196</v>
      </c>
      <c r="F7" s="267" t="s">
        <v>197</v>
      </c>
      <c r="G7" s="266" t="s">
        <v>198</v>
      </c>
      <c r="H7" s="266" t="s">
        <v>199</v>
      </c>
      <c r="I7" s="268" t="s">
        <v>28</v>
      </c>
      <c r="J7" s="268"/>
      <c r="K7" s="268"/>
      <c r="L7" s="268"/>
      <c r="M7" s="268"/>
      <c r="N7" s="268"/>
      <c r="O7" s="268"/>
      <c r="P7" s="268"/>
      <c r="Q7" s="268" t="s">
        <v>30</v>
      </c>
      <c r="R7" s="268"/>
      <c r="S7" s="268"/>
      <c r="T7" s="268"/>
      <c r="U7" s="268"/>
      <c r="V7" s="268"/>
      <c r="W7" s="268"/>
      <c r="X7" s="268"/>
      <c r="ER7" s="38"/>
      <c r="ES7" s="38"/>
      <c r="ET7" s="38"/>
      <c r="EU7" s="38"/>
      <c r="EV7" s="38"/>
      <c r="EW7" s="38"/>
      <c r="EX7" s="38"/>
      <c r="EY7" s="38"/>
      <c r="FR7"/>
      <c r="FS7"/>
      <c r="FT7"/>
      <c r="FU7"/>
      <c r="FV7"/>
      <c r="FW7"/>
      <c r="FX7"/>
      <c r="FY7"/>
    </row>
    <row r="8" spans="1:181" ht="66" customHeight="1">
      <c r="A8" s="273"/>
      <c r="B8" s="266"/>
      <c r="C8" s="266"/>
      <c r="D8" s="266"/>
      <c r="E8" s="266"/>
      <c r="F8" s="267"/>
      <c r="G8" s="266"/>
      <c r="H8" s="266"/>
      <c r="I8" s="266" t="s">
        <v>249</v>
      </c>
      <c r="J8" s="266"/>
      <c r="K8" s="266"/>
      <c r="L8" s="266"/>
      <c r="M8" s="266"/>
      <c r="N8" s="266" t="s">
        <v>201</v>
      </c>
      <c r="O8" s="266" t="s">
        <v>202</v>
      </c>
      <c r="P8" s="266" t="s">
        <v>203</v>
      </c>
      <c r="Q8" s="266" t="s">
        <v>249</v>
      </c>
      <c r="R8" s="266"/>
      <c r="S8" s="266"/>
      <c r="T8" s="266"/>
      <c r="U8" s="266"/>
      <c r="V8" s="266" t="s">
        <v>201</v>
      </c>
      <c r="W8" s="266" t="s">
        <v>202</v>
      </c>
      <c r="X8" s="266" t="s">
        <v>203</v>
      </c>
      <c r="ER8" s="38"/>
      <c r="ES8" s="38"/>
      <c r="ET8" s="38"/>
      <c r="EU8" s="38"/>
      <c r="EV8" s="38"/>
      <c r="EW8" s="38"/>
      <c r="EX8" s="38"/>
      <c r="EY8" s="38"/>
      <c r="FR8"/>
      <c r="FS8"/>
      <c r="FT8"/>
      <c r="FU8"/>
      <c r="FV8"/>
      <c r="FW8"/>
      <c r="FX8"/>
      <c r="FY8"/>
    </row>
    <row r="9" spans="1:24" s="47" customFormat="1" ht="38.25" customHeight="1">
      <c r="A9" s="273"/>
      <c r="B9" s="266"/>
      <c r="C9" s="266"/>
      <c r="D9" s="266"/>
      <c r="E9" s="266"/>
      <c r="F9" s="267"/>
      <c r="G9" s="266"/>
      <c r="H9" s="266"/>
      <c r="I9" s="82" t="s">
        <v>204</v>
      </c>
      <c r="J9" s="82" t="s">
        <v>205</v>
      </c>
      <c r="K9" s="82" t="s">
        <v>206</v>
      </c>
      <c r="L9" s="81" t="s">
        <v>207</v>
      </c>
      <c r="M9" s="81" t="s">
        <v>208</v>
      </c>
      <c r="N9" s="266"/>
      <c r="O9" s="266"/>
      <c r="P9" s="266"/>
      <c r="Q9" s="82" t="s">
        <v>204</v>
      </c>
      <c r="R9" s="82" t="s">
        <v>205</v>
      </c>
      <c r="S9" s="82" t="s">
        <v>206</v>
      </c>
      <c r="T9" s="81" t="s">
        <v>207</v>
      </c>
      <c r="U9" s="81" t="s">
        <v>208</v>
      </c>
      <c r="V9" s="266"/>
      <c r="W9" s="266"/>
      <c r="X9" s="266"/>
    </row>
    <row r="10" spans="1:24" s="74" customFormat="1" ht="36" customHeight="1">
      <c r="A10" s="53" t="s">
        <v>225</v>
      </c>
      <c r="B10" s="257" t="s">
        <v>226</v>
      </c>
      <c r="C10" s="257"/>
      <c r="D10" s="257"/>
      <c r="E10" s="69">
        <v>42766</v>
      </c>
      <c r="F10" s="70" t="s">
        <v>227</v>
      </c>
      <c r="G10" s="71">
        <v>450000000</v>
      </c>
      <c r="H10" s="71"/>
      <c r="I10" s="72">
        <v>20647637</v>
      </c>
      <c r="J10" s="72">
        <v>0</v>
      </c>
      <c r="K10" s="72">
        <v>0</v>
      </c>
      <c r="L10" s="72">
        <v>0</v>
      </c>
      <c r="M10" s="73">
        <f>SUM(I10:L10)</f>
        <v>20647637</v>
      </c>
      <c r="N10" s="72">
        <v>0</v>
      </c>
      <c r="O10" s="72">
        <v>0</v>
      </c>
      <c r="P10" s="66">
        <f>SUM(M10:O10)</f>
        <v>20647637</v>
      </c>
      <c r="Q10" s="72">
        <v>20647637</v>
      </c>
      <c r="R10" s="72">
        <v>0</v>
      </c>
      <c r="S10" s="72">
        <v>0</v>
      </c>
      <c r="T10" s="72">
        <v>0</v>
      </c>
      <c r="U10" s="73">
        <f>SUM(Q10:T10)</f>
        <v>20647637</v>
      </c>
      <c r="V10" s="72">
        <v>0</v>
      </c>
      <c r="W10" s="72">
        <v>0</v>
      </c>
      <c r="X10" s="66">
        <f>SUM(U10:W10)</f>
        <v>20647637</v>
      </c>
    </row>
    <row r="11" spans="1:24" s="74" customFormat="1" ht="37.5" customHeight="1">
      <c r="A11" s="53" t="s">
        <v>228</v>
      </c>
      <c r="B11" s="257" t="s">
        <v>229</v>
      </c>
      <c r="C11" s="257"/>
      <c r="D11" s="257"/>
      <c r="E11" s="69">
        <v>45657</v>
      </c>
      <c r="F11" s="70" t="s">
        <v>213</v>
      </c>
      <c r="G11" s="71">
        <v>254000000</v>
      </c>
      <c r="H11" s="71"/>
      <c r="I11" s="72">
        <v>5250000</v>
      </c>
      <c r="J11" s="72">
        <v>5250000</v>
      </c>
      <c r="K11" s="72">
        <v>5250000</v>
      </c>
      <c r="L11" s="72">
        <v>5250000</v>
      </c>
      <c r="M11" s="73">
        <f>SUM(I11:L11)</f>
        <v>21000000</v>
      </c>
      <c r="N11" s="71">
        <v>0</v>
      </c>
      <c r="O11" s="71">
        <v>0</v>
      </c>
      <c r="P11" s="66">
        <f>SUM(M11:O11)</f>
        <v>21000000</v>
      </c>
      <c r="Q11" s="72"/>
      <c r="R11" s="72"/>
      <c r="S11" s="72"/>
      <c r="T11" s="72">
        <v>11271034</v>
      </c>
      <c r="U11" s="73">
        <f>SUM(Q11:T11)</f>
        <v>11271034</v>
      </c>
      <c r="V11" s="71">
        <v>0</v>
      </c>
      <c r="W11" s="71">
        <v>0</v>
      </c>
      <c r="X11" s="66">
        <f>SUM(U11:W11)</f>
        <v>11271034</v>
      </c>
    </row>
    <row r="12" spans="1:181" ht="33" customHeight="1">
      <c r="A12" s="258" t="s">
        <v>236</v>
      </c>
      <c r="B12" s="258"/>
      <c r="C12" s="258"/>
      <c r="D12" s="258"/>
      <c r="E12" s="258"/>
      <c r="F12" s="77"/>
      <c r="G12" s="66"/>
      <c r="H12" s="66"/>
      <c r="I12" s="66">
        <f aca="true" t="shared" si="0" ref="I12:P12">SUM(I10:I11)</f>
        <v>25897637</v>
      </c>
      <c r="J12" s="66">
        <f t="shared" si="0"/>
        <v>5250000</v>
      </c>
      <c r="K12" s="66">
        <f t="shared" si="0"/>
        <v>5250000</v>
      </c>
      <c r="L12" s="66">
        <f t="shared" si="0"/>
        <v>5250000</v>
      </c>
      <c r="M12" s="66">
        <f t="shared" si="0"/>
        <v>41647637</v>
      </c>
      <c r="N12" s="66">
        <f t="shared" si="0"/>
        <v>0</v>
      </c>
      <c r="O12" s="66">
        <f t="shared" si="0"/>
        <v>0</v>
      </c>
      <c r="P12" s="66">
        <f t="shared" si="0"/>
        <v>41647637</v>
      </c>
      <c r="Q12" s="66">
        <f aca="true" t="shared" si="1" ref="Q12:X12">SUM(Q10:Q11)</f>
        <v>20647637</v>
      </c>
      <c r="R12" s="66">
        <f t="shared" si="1"/>
        <v>0</v>
      </c>
      <c r="S12" s="66">
        <f t="shared" si="1"/>
        <v>0</v>
      </c>
      <c r="T12" s="66">
        <f t="shared" si="1"/>
        <v>11271034</v>
      </c>
      <c r="U12" s="66">
        <f t="shared" si="1"/>
        <v>31918671</v>
      </c>
      <c r="V12" s="66">
        <f t="shared" si="1"/>
        <v>0</v>
      </c>
      <c r="W12" s="66">
        <f t="shared" si="1"/>
        <v>0</v>
      </c>
      <c r="X12" s="66">
        <f t="shared" si="1"/>
        <v>31918671</v>
      </c>
      <c r="ER12" s="38"/>
      <c r="ES12" s="38"/>
      <c r="ET12" s="38"/>
      <c r="EU12" s="38"/>
      <c r="EV12" s="38"/>
      <c r="EW12" s="38"/>
      <c r="EX12" s="38"/>
      <c r="EY12" s="38"/>
      <c r="FR12"/>
      <c r="FS12"/>
      <c r="FT12"/>
      <c r="FU12"/>
      <c r="FV12"/>
      <c r="FW12"/>
      <c r="FX12"/>
      <c r="FY12"/>
    </row>
    <row r="13" spans="148:181" ht="12.75" customHeight="1">
      <c r="ER13" s="38"/>
      <c r="ES13" s="38"/>
      <c r="ET13" s="38"/>
      <c r="EU13" s="38"/>
      <c r="EV13" s="38"/>
      <c r="EW13" s="38"/>
      <c r="EX13" s="38"/>
      <c r="EY13" s="38"/>
      <c r="FR13"/>
      <c r="FS13"/>
      <c r="FT13"/>
      <c r="FU13"/>
      <c r="FV13"/>
      <c r="FW13"/>
      <c r="FX13"/>
      <c r="FY13"/>
    </row>
    <row r="14" spans="1:181" ht="18" customHeight="1">
      <c r="A14" s="271" t="s">
        <v>250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ER14" s="38"/>
      <c r="ES14" s="38"/>
      <c r="ET14" s="38"/>
      <c r="EU14" s="38"/>
      <c r="EV14" s="38"/>
      <c r="EW14" s="38"/>
      <c r="EX14" s="38"/>
      <c r="EY14" s="38"/>
      <c r="FR14"/>
      <c r="FS14"/>
      <c r="FT14"/>
      <c r="FU14"/>
      <c r="FV14"/>
      <c r="FW14"/>
      <c r="FX14"/>
      <c r="FY14"/>
    </row>
    <row r="15" spans="16:181" ht="12.75" customHeight="1">
      <c r="P15" s="79"/>
      <c r="X15" s="79"/>
      <c r="ER15" s="38"/>
      <c r="ES15" s="38"/>
      <c r="ET15" s="38"/>
      <c r="EU15" s="38"/>
      <c r="EV15" s="38"/>
      <c r="EW15" s="38"/>
      <c r="EX15" s="38"/>
      <c r="EY15" s="38"/>
      <c r="FR15"/>
      <c r="FS15"/>
      <c r="FT15"/>
      <c r="FU15"/>
      <c r="FV15"/>
      <c r="FW15"/>
      <c r="FX15"/>
      <c r="FY15"/>
    </row>
    <row r="16" spans="1:181" ht="12.75" customHeight="1">
      <c r="A16" s="44" t="s">
        <v>3</v>
      </c>
      <c r="B16" s="44" t="s">
        <v>4</v>
      </c>
      <c r="C16" s="44" t="s">
        <v>5</v>
      </c>
      <c r="D16" s="44" t="s">
        <v>6</v>
      </c>
      <c r="E16" s="44" t="s">
        <v>7</v>
      </c>
      <c r="F16" s="44" t="s">
        <v>8</v>
      </c>
      <c r="G16" s="44" t="s">
        <v>9</v>
      </c>
      <c r="H16" s="44" t="s">
        <v>10</v>
      </c>
      <c r="I16" s="44" t="s">
        <v>11</v>
      </c>
      <c r="J16" s="44" t="s">
        <v>12</v>
      </c>
      <c r="K16" s="44" t="s">
        <v>13</v>
      </c>
      <c r="L16" s="44" t="s">
        <v>14</v>
      </c>
      <c r="M16" s="44" t="s">
        <v>15</v>
      </c>
      <c r="N16" s="44" t="s">
        <v>16</v>
      </c>
      <c r="O16" s="44" t="s">
        <v>17</v>
      </c>
      <c r="P16" s="44" t="s">
        <v>18</v>
      </c>
      <c r="Q16" s="44" t="s">
        <v>11</v>
      </c>
      <c r="R16" s="44" t="s">
        <v>12</v>
      </c>
      <c r="S16" s="44" t="s">
        <v>13</v>
      </c>
      <c r="T16" s="44" t="s">
        <v>14</v>
      </c>
      <c r="U16" s="44" t="s">
        <v>15</v>
      </c>
      <c r="V16" s="44" t="s">
        <v>16</v>
      </c>
      <c r="W16" s="44" t="s">
        <v>17</v>
      </c>
      <c r="X16" s="44" t="s">
        <v>18</v>
      </c>
      <c r="ER16" s="38"/>
      <c r="ES16" s="38"/>
      <c r="ET16" s="38"/>
      <c r="EU16" s="38"/>
      <c r="EV16" s="38"/>
      <c r="EW16" s="38"/>
      <c r="EX16" s="38"/>
      <c r="EY16" s="38"/>
      <c r="FR16"/>
      <c r="FS16"/>
      <c r="FT16"/>
      <c r="FU16"/>
      <c r="FV16"/>
      <c r="FW16"/>
      <c r="FX16"/>
      <c r="FY16"/>
    </row>
    <row r="17" spans="1:181" ht="12.75" customHeight="1">
      <c r="A17" s="273" t="s">
        <v>192</v>
      </c>
      <c r="B17" s="266" t="s">
        <v>193</v>
      </c>
      <c r="C17" s="266" t="s">
        <v>194</v>
      </c>
      <c r="D17" s="266" t="s">
        <v>195</v>
      </c>
      <c r="E17" s="266" t="s">
        <v>196</v>
      </c>
      <c r="F17" s="267" t="s">
        <v>197</v>
      </c>
      <c r="G17" s="266" t="s">
        <v>198</v>
      </c>
      <c r="H17" s="266" t="s">
        <v>199</v>
      </c>
      <c r="I17" s="268" t="s">
        <v>28</v>
      </c>
      <c r="J17" s="268"/>
      <c r="K17" s="268"/>
      <c r="L17" s="268"/>
      <c r="M17" s="268"/>
      <c r="N17" s="268"/>
      <c r="O17" s="268"/>
      <c r="P17" s="268"/>
      <c r="Q17" s="268" t="s">
        <v>30</v>
      </c>
      <c r="R17" s="268"/>
      <c r="S17" s="268"/>
      <c r="T17" s="268"/>
      <c r="U17" s="268"/>
      <c r="V17" s="268"/>
      <c r="W17" s="268"/>
      <c r="X17" s="268"/>
      <c r="ER17" s="38"/>
      <c r="ES17" s="38"/>
      <c r="ET17" s="38"/>
      <c r="EU17" s="38"/>
      <c r="EV17" s="38"/>
      <c r="EW17" s="38"/>
      <c r="EX17" s="38"/>
      <c r="EY17" s="38"/>
      <c r="FR17"/>
      <c r="FS17"/>
      <c r="FT17"/>
      <c r="FU17"/>
      <c r="FV17"/>
      <c r="FW17"/>
      <c r="FX17"/>
      <c r="FY17"/>
    </row>
    <row r="18" spans="1:181" ht="66" customHeight="1">
      <c r="A18" s="273"/>
      <c r="B18" s="266"/>
      <c r="C18" s="266"/>
      <c r="D18" s="266"/>
      <c r="E18" s="266"/>
      <c r="F18" s="267"/>
      <c r="G18" s="266"/>
      <c r="H18" s="266"/>
      <c r="I18" s="266" t="s">
        <v>249</v>
      </c>
      <c r="J18" s="266"/>
      <c r="K18" s="266"/>
      <c r="L18" s="266"/>
      <c r="M18" s="266"/>
      <c r="N18" s="266" t="s">
        <v>201</v>
      </c>
      <c r="O18" s="266" t="s">
        <v>202</v>
      </c>
      <c r="P18" s="266" t="s">
        <v>203</v>
      </c>
      <c r="Q18" s="266" t="s">
        <v>249</v>
      </c>
      <c r="R18" s="266"/>
      <c r="S18" s="266"/>
      <c r="T18" s="266"/>
      <c r="U18" s="266"/>
      <c r="V18" s="266" t="s">
        <v>201</v>
      </c>
      <c r="W18" s="266" t="s">
        <v>202</v>
      </c>
      <c r="X18" s="266" t="s">
        <v>203</v>
      </c>
      <c r="ER18" s="38"/>
      <c r="ES18" s="38"/>
      <c r="ET18" s="38"/>
      <c r="EU18" s="38"/>
      <c r="EV18" s="38"/>
      <c r="EW18" s="38"/>
      <c r="EX18" s="38"/>
      <c r="EY18" s="38"/>
      <c r="FR18"/>
      <c r="FS18"/>
      <c r="FT18"/>
      <c r="FU18"/>
      <c r="FV18"/>
      <c r="FW18"/>
      <c r="FX18"/>
      <c r="FY18"/>
    </row>
    <row r="19" spans="1:24" s="47" customFormat="1" ht="24.75" customHeight="1">
      <c r="A19" s="273"/>
      <c r="B19" s="266"/>
      <c r="C19" s="266"/>
      <c r="D19" s="266"/>
      <c r="E19" s="266"/>
      <c r="F19" s="267"/>
      <c r="G19" s="266"/>
      <c r="H19" s="266"/>
      <c r="I19" s="82" t="s">
        <v>204</v>
      </c>
      <c r="J19" s="82" t="s">
        <v>205</v>
      </c>
      <c r="K19" s="82" t="s">
        <v>206</v>
      </c>
      <c r="L19" s="81" t="s">
        <v>207</v>
      </c>
      <c r="M19" s="81" t="s">
        <v>208</v>
      </c>
      <c r="N19" s="266"/>
      <c r="O19" s="266"/>
      <c r="P19" s="266"/>
      <c r="Q19" s="82" t="s">
        <v>204</v>
      </c>
      <c r="R19" s="82" t="s">
        <v>205</v>
      </c>
      <c r="S19" s="82" t="s">
        <v>206</v>
      </c>
      <c r="T19" s="81" t="s">
        <v>207</v>
      </c>
      <c r="U19" s="81" t="s">
        <v>208</v>
      </c>
      <c r="V19" s="266"/>
      <c r="W19" s="266"/>
      <c r="X19" s="266"/>
    </row>
    <row r="20" spans="1:24" s="74" customFormat="1" ht="27" customHeight="1">
      <c r="A20" s="53" t="s">
        <v>232</v>
      </c>
      <c r="B20" s="257" t="s">
        <v>251</v>
      </c>
      <c r="C20" s="257"/>
      <c r="D20" s="257"/>
      <c r="E20" s="257"/>
      <c r="F20" s="78"/>
      <c r="G20" s="87"/>
      <c r="H20" s="87"/>
      <c r="I20" s="73">
        <v>0</v>
      </c>
      <c r="J20" s="73">
        <v>0</v>
      </c>
      <c r="K20" s="73">
        <v>0</v>
      </c>
      <c r="L20" s="73">
        <v>0</v>
      </c>
      <c r="M20" s="73">
        <f>SUM(I20:L20)</f>
        <v>0</v>
      </c>
      <c r="N20" s="71">
        <v>156</v>
      </c>
      <c r="O20" s="73">
        <v>0</v>
      </c>
      <c r="P20" s="66">
        <f>SUM(N20:O20)</f>
        <v>156</v>
      </c>
      <c r="Q20" s="73">
        <v>0</v>
      </c>
      <c r="R20" s="73">
        <v>0</v>
      </c>
      <c r="S20" s="73">
        <v>0</v>
      </c>
      <c r="T20" s="73">
        <v>0</v>
      </c>
      <c r="U20" s="73">
        <f>SUM(Q20:T20)</f>
        <v>0</v>
      </c>
      <c r="V20" s="71">
        <v>156</v>
      </c>
      <c r="W20" s="73">
        <v>0</v>
      </c>
      <c r="X20" s="66">
        <f>SUM(V20:W20)</f>
        <v>156</v>
      </c>
    </row>
    <row r="21" spans="1:24" s="74" customFormat="1" ht="27" customHeight="1">
      <c r="A21" s="53" t="s">
        <v>234</v>
      </c>
      <c r="B21" s="257" t="s">
        <v>229</v>
      </c>
      <c r="C21" s="257"/>
      <c r="D21" s="257"/>
      <c r="E21" s="68"/>
      <c r="F21" s="78"/>
      <c r="G21" s="87"/>
      <c r="H21" s="87"/>
      <c r="I21" s="73"/>
      <c r="J21" s="73"/>
      <c r="K21" s="73"/>
      <c r="L21" s="73"/>
      <c r="M21" s="73"/>
      <c r="N21" s="71">
        <v>5842000</v>
      </c>
      <c r="O21" s="73"/>
      <c r="P21" s="66">
        <f>SUM(N21:O21)</f>
        <v>5842000</v>
      </c>
      <c r="Q21" s="73"/>
      <c r="R21" s="73"/>
      <c r="S21" s="73"/>
      <c r="T21" s="73"/>
      <c r="U21" s="73"/>
      <c r="V21" s="71">
        <v>5842000</v>
      </c>
      <c r="W21" s="73"/>
      <c r="X21" s="66">
        <f>SUM(V21:W21)</f>
        <v>5842000</v>
      </c>
    </row>
    <row r="22" spans="1:181" ht="31.5" customHeight="1">
      <c r="A22" s="258" t="s">
        <v>236</v>
      </c>
      <c r="B22" s="258"/>
      <c r="C22" s="258"/>
      <c r="D22" s="258"/>
      <c r="E22" s="258"/>
      <c r="F22" s="77"/>
      <c r="G22" s="66"/>
      <c r="H22" s="66"/>
      <c r="I22" s="66">
        <f>SUM(I20)</f>
        <v>0</v>
      </c>
      <c r="J22" s="66">
        <f>SUM(J20)</f>
        <v>0</v>
      </c>
      <c r="K22" s="66">
        <f>SUM(K20)</f>
        <v>0</v>
      </c>
      <c r="L22" s="66">
        <f>SUM(L20)</f>
        <v>0</v>
      </c>
      <c r="M22" s="66">
        <f>SUM(M20)</f>
        <v>0</v>
      </c>
      <c r="N22" s="66">
        <f>SUM(N20:N21)</f>
        <v>5842156</v>
      </c>
      <c r="O22" s="66">
        <f>SUM(O20:O20)</f>
        <v>0</v>
      </c>
      <c r="P22" s="66">
        <f>SUM(P20:P21)</f>
        <v>5842156</v>
      </c>
      <c r="Q22" s="66">
        <f>SUM(Q20)</f>
        <v>0</v>
      </c>
      <c r="R22" s="66">
        <f>SUM(R20)</f>
        <v>0</v>
      </c>
      <c r="S22" s="66">
        <f>SUM(S20)</f>
        <v>0</v>
      </c>
      <c r="T22" s="66">
        <f>SUM(T20)</f>
        <v>0</v>
      </c>
      <c r="U22" s="66">
        <f>SUM(U20)</f>
        <v>0</v>
      </c>
      <c r="V22" s="66">
        <f>SUM(V20:V21)</f>
        <v>5842156</v>
      </c>
      <c r="W22" s="66">
        <f>SUM(W20:W20)</f>
        <v>0</v>
      </c>
      <c r="X22" s="66">
        <f>SUM(X20:X21)</f>
        <v>5842156</v>
      </c>
      <c r="ER22" s="38"/>
      <c r="ES22" s="38"/>
      <c r="ET22" s="38"/>
      <c r="EU22" s="38"/>
      <c r="EV22" s="38"/>
      <c r="EW22" s="38"/>
      <c r="EX22" s="38"/>
      <c r="EY22" s="38"/>
      <c r="FR22"/>
      <c r="FS22"/>
      <c r="FT22"/>
      <c r="FU22"/>
      <c r="FV22"/>
      <c r="FW22"/>
      <c r="FX22"/>
      <c r="FY22"/>
    </row>
  </sheetData>
  <sheetProtection selectLockedCells="1" selectUnlockedCells="1"/>
  <mergeCells count="46">
    <mergeCell ref="A14:X14"/>
    <mergeCell ref="A1:P1"/>
    <mergeCell ref="A3:X3"/>
    <mergeCell ref="A4:X4"/>
    <mergeCell ref="A7:A9"/>
    <mergeCell ref="B7:B9"/>
    <mergeCell ref="C7:C9"/>
    <mergeCell ref="D7:D9"/>
    <mergeCell ref="E7:E9"/>
    <mergeCell ref="F7:F9"/>
    <mergeCell ref="G7:G9"/>
    <mergeCell ref="H7:H9"/>
    <mergeCell ref="I7:P7"/>
    <mergeCell ref="Q7:X7"/>
    <mergeCell ref="I8:M8"/>
    <mergeCell ref="N8:N9"/>
    <mergeCell ref="O8:O9"/>
    <mergeCell ref="P8:P9"/>
    <mergeCell ref="Q8:U8"/>
    <mergeCell ref="V8:V9"/>
    <mergeCell ref="W8:W9"/>
    <mergeCell ref="X8:X9"/>
    <mergeCell ref="B10:D10"/>
    <mergeCell ref="B11:D11"/>
    <mergeCell ref="A12:E12"/>
    <mergeCell ref="A17:A19"/>
    <mergeCell ref="B17:B19"/>
    <mergeCell ref="C17:C19"/>
    <mergeCell ref="D17:D19"/>
    <mergeCell ref="E17:E19"/>
    <mergeCell ref="Q17:X17"/>
    <mergeCell ref="I18:M18"/>
    <mergeCell ref="N18:N19"/>
    <mergeCell ref="O18:O19"/>
    <mergeCell ref="P18:P19"/>
    <mergeCell ref="Q18:U18"/>
    <mergeCell ref="V18:V19"/>
    <mergeCell ref="W18:W19"/>
    <mergeCell ref="X18:X19"/>
    <mergeCell ref="I17:P17"/>
    <mergeCell ref="B20:E20"/>
    <mergeCell ref="B21:D21"/>
    <mergeCell ref="A22:E22"/>
    <mergeCell ref="F17:F19"/>
    <mergeCell ref="G17:G19"/>
    <mergeCell ref="H17:H1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K18"/>
  <sheetViews>
    <sheetView view="pageBreakPreview" zoomScale="75" zoomScaleNormal="74" zoomScaleSheetLayoutView="75" zoomScalePageLayoutView="0" workbookViewId="0" topLeftCell="N1">
      <selection activeCell="AO2" sqref="AO2"/>
    </sheetView>
  </sheetViews>
  <sheetFormatPr defaultColWidth="9.140625" defaultRowHeight="12.75" customHeight="1"/>
  <cols>
    <col min="1" max="1" width="16.00390625" style="88" customWidth="1"/>
    <col min="2" max="2" width="18.140625" style="89" customWidth="1"/>
    <col min="3" max="3" width="12.421875" style="89" customWidth="1"/>
    <col min="4" max="4" width="4.7109375" style="89" customWidth="1"/>
    <col min="5" max="28" width="13.28125" style="89" customWidth="1"/>
    <col min="29" max="29" width="12.7109375" style="89" customWidth="1"/>
    <col min="30" max="30" width="11.57421875" style="89" customWidth="1"/>
    <col min="31" max="32" width="12.7109375" style="89" customWidth="1"/>
    <col min="33" max="33" width="11.57421875" style="89" customWidth="1"/>
    <col min="34" max="35" width="12.7109375" style="89" customWidth="1"/>
    <col min="36" max="36" width="10.421875" style="89" customWidth="1"/>
    <col min="37" max="38" width="12.7109375" style="89" customWidth="1"/>
    <col min="39" max="39" width="11.57421875" style="89" customWidth="1"/>
    <col min="40" max="40" width="12.7109375" style="89" customWidth="1"/>
    <col min="41" max="220" width="9.140625" style="89" customWidth="1"/>
  </cols>
  <sheetData>
    <row r="1" spans="1:16" ht="15.7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86"/>
      <c r="L1" s="86"/>
      <c r="M1" s="90"/>
      <c r="N1" s="90"/>
      <c r="O1" s="90"/>
      <c r="P1" s="90"/>
    </row>
    <row r="2" spans="1:40" ht="15.75" customHeight="1">
      <c r="A2" s="91"/>
      <c r="B2" s="92"/>
      <c r="C2" s="92"/>
      <c r="D2" s="92"/>
      <c r="E2" s="92"/>
      <c r="F2" s="92"/>
      <c r="G2" s="92"/>
      <c r="H2" s="92"/>
      <c r="I2" s="92"/>
      <c r="AB2" s="93"/>
      <c r="AN2" s="93" t="s">
        <v>252</v>
      </c>
    </row>
    <row r="3" spans="1:219" ht="15.75" customHeight="1">
      <c r="A3" s="277" t="s">
        <v>253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G3" s="94"/>
      <c r="HH3" s="94"/>
      <c r="HI3" s="94"/>
      <c r="HJ3" s="94"/>
      <c r="HK3" s="94"/>
    </row>
    <row r="4" spans="1:219" ht="15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G4" s="94"/>
      <c r="HH4" s="94"/>
      <c r="HI4" s="94"/>
      <c r="HJ4" s="94"/>
      <c r="HK4" s="94"/>
    </row>
    <row r="5" spans="19:40" s="94" customFormat="1" ht="13.5" customHeight="1">
      <c r="S5" s="96"/>
      <c r="T5" s="96"/>
      <c r="U5" s="96"/>
      <c r="V5" s="96"/>
      <c r="W5" s="96"/>
      <c r="X5" s="96"/>
      <c r="Y5" s="96"/>
      <c r="Z5" s="96"/>
      <c r="AA5" s="96"/>
      <c r="AB5" s="43"/>
      <c r="AN5" s="43" t="s">
        <v>2</v>
      </c>
    </row>
    <row r="6" spans="1:40" s="94" customFormat="1" ht="15.75" customHeight="1">
      <c r="A6" s="97" t="s">
        <v>3</v>
      </c>
      <c r="B6" s="97" t="s">
        <v>4</v>
      </c>
      <c r="C6" s="97" t="s">
        <v>5</v>
      </c>
      <c r="D6" s="97" t="s">
        <v>6</v>
      </c>
      <c r="E6" s="97" t="s">
        <v>10</v>
      </c>
      <c r="F6" s="97" t="s">
        <v>11</v>
      </c>
      <c r="G6" s="97" t="s">
        <v>12</v>
      </c>
      <c r="H6" s="97" t="s">
        <v>13</v>
      </c>
      <c r="I6" s="97" t="s">
        <v>14</v>
      </c>
      <c r="J6" s="97" t="s">
        <v>15</v>
      </c>
      <c r="K6" s="97" t="s">
        <v>16</v>
      </c>
      <c r="L6" s="97" t="s">
        <v>17</v>
      </c>
      <c r="M6" s="97" t="s">
        <v>18</v>
      </c>
      <c r="N6" s="97" t="s">
        <v>19</v>
      </c>
      <c r="O6" s="97" t="s">
        <v>20</v>
      </c>
      <c r="P6" s="97" t="s">
        <v>21</v>
      </c>
      <c r="Q6" s="97" t="s">
        <v>22</v>
      </c>
      <c r="R6" s="97" t="s">
        <v>23</v>
      </c>
      <c r="S6" s="97" t="s">
        <v>187</v>
      </c>
      <c r="T6" s="97" t="s">
        <v>188</v>
      </c>
      <c r="U6" s="97" t="s">
        <v>189</v>
      </c>
      <c r="V6" s="97" t="s">
        <v>190</v>
      </c>
      <c r="W6" s="97" t="s">
        <v>254</v>
      </c>
      <c r="X6" s="97" t="s">
        <v>255</v>
      </c>
      <c r="Y6" s="97" t="s">
        <v>256</v>
      </c>
      <c r="Z6" s="97" t="s">
        <v>257</v>
      </c>
      <c r="AA6" s="97" t="s">
        <v>258</v>
      </c>
      <c r="AB6" s="97" t="s">
        <v>259</v>
      </c>
      <c r="AC6" s="97" t="s">
        <v>260</v>
      </c>
      <c r="AD6" s="97" t="s">
        <v>261</v>
      </c>
      <c r="AE6" s="97" t="s">
        <v>262</v>
      </c>
      <c r="AF6" s="97" t="s">
        <v>263</v>
      </c>
      <c r="AG6" s="97" t="s">
        <v>264</v>
      </c>
      <c r="AH6" s="97" t="s">
        <v>265</v>
      </c>
      <c r="AI6" s="97" t="s">
        <v>266</v>
      </c>
      <c r="AJ6" s="97" t="s">
        <v>267</v>
      </c>
      <c r="AK6" s="97" t="s">
        <v>268</v>
      </c>
      <c r="AL6" s="97" t="s">
        <v>269</v>
      </c>
      <c r="AM6" s="97" t="s">
        <v>270</v>
      </c>
      <c r="AN6" s="97" t="s">
        <v>271</v>
      </c>
    </row>
    <row r="7" spans="1:40" ht="105.75" customHeight="1">
      <c r="A7" s="98" t="s">
        <v>272</v>
      </c>
      <c r="B7" s="99" t="s">
        <v>193</v>
      </c>
      <c r="C7" s="100" t="s">
        <v>195</v>
      </c>
      <c r="D7" s="100" t="s">
        <v>197</v>
      </c>
      <c r="E7" s="276">
        <v>2017</v>
      </c>
      <c r="F7" s="276"/>
      <c r="G7" s="276"/>
      <c r="H7" s="276">
        <v>2018</v>
      </c>
      <c r="I7" s="276"/>
      <c r="J7" s="276"/>
      <c r="K7" s="276">
        <v>2019</v>
      </c>
      <c r="L7" s="276"/>
      <c r="M7" s="276"/>
      <c r="N7" s="276">
        <v>2020</v>
      </c>
      <c r="O7" s="276"/>
      <c r="P7" s="276"/>
      <c r="Q7" s="276">
        <v>2021</v>
      </c>
      <c r="R7" s="276"/>
      <c r="S7" s="276"/>
      <c r="T7" s="276">
        <v>2022</v>
      </c>
      <c r="U7" s="276"/>
      <c r="V7" s="276"/>
      <c r="W7" s="276">
        <v>2023</v>
      </c>
      <c r="X7" s="276"/>
      <c r="Y7" s="276"/>
      <c r="Z7" s="276">
        <v>2024</v>
      </c>
      <c r="AA7" s="276"/>
      <c r="AB7" s="276"/>
      <c r="AC7" s="276">
        <v>2025</v>
      </c>
      <c r="AD7" s="276"/>
      <c r="AE7" s="276"/>
      <c r="AF7" s="276">
        <v>2026</v>
      </c>
      <c r="AG7" s="276"/>
      <c r="AH7" s="276"/>
      <c r="AI7" s="276">
        <v>2027</v>
      </c>
      <c r="AJ7" s="276"/>
      <c r="AK7" s="276"/>
      <c r="AL7" s="276">
        <v>2028</v>
      </c>
      <c r="AM7" s="276"/>
      <c r="AN7" s="276"/>
    </row>
    <row r="8" spans="1:40" ht="15" customHeight="1">
      <c r="A8" s="101"/>
      <c r="B8" s="99"/>
      <c r="C8" s="99"/>
      <c r="D8" s="100"/>
      <c r="E8" s="99" t="s">
        <v>273</v>
      </c>
      <c r="F8" s="99" t="s">
        <v>274</v>
      </c>
      <c r="G8" s="99" t="s">
        <v>275</v>
      </c>
      <c r="H8" s="99" t="s">
        <v>273</v>
      </c>
      <c r="I8" s="99" t="s">
        <v>274</v>
      </c>
      <c r="J8" s="99" t="s">
        <v>275</v>
      </c>
      <c r="K8" s="99" t="s">
        <v>273</v>
      </c>
      <c r="L8" s="99" t="s">
        <v>274</v>
      </c>
      <c r="M8" s="99" t="s">
        <v>275</v>
      </c>
      <c r="N8" s="99" t="s">
        <v>273</v>
      </c>
      <c r="O8" s="99" t="s">
        <v>274</v>
      </c>
      <c r="P8" s="99" t="s">
        <v>275</v>
      </c>
      <c r="Q8" s="99" t="s">
        <v>273</v>
      </c>
      <c r="R8" s="99" t="s">
        <v>274</v>
      </c>
      <c r="S8" s="99" t="s">
        <v>275</v>
      </c>
      <c r="T8" s="99" t="s">
        <v>273</v>
      </c>
      <c r="U8" s="99" t="s">
        <v>274</v>
      </c>
      <c r="V8" s="99" t="s">
        <v>275</v>
      </c>
      <c r="W8" s="99" t="s">
        <v>273</v>
      </c>
      <c r="X8" s="99" t="s">
        <v>274</v>
      </c>
      <c r="Y8" s="99" t="s">
        <v>275</v>
      </c>
      <c r="Z8" s="99" t="s">
        <v>273</v>
      </c>
      <c r="AA8" s="99" t="s">
        <v>274</v>
      </c>
      <c r="AB8" s="99" t="s">
        <v>275</v>
      </c>
      <c r="AC8" s="99" t="s">
        <v>273</v>
      </c>
      <c r="AD8" s="99" t="s">
        <v>274</v>
      </c>
      <c r="AE8" s="99" t="s">
        <v>275</v>
      </c>
      <c r="AF8" s="99" t="s">
        <v>273</v>
      </c>
      <c r="AG8" s="99" t="s">
        <v>274</v>
      </c>
      <c r="AH8" s="99" t="s">
        <v>275</v>
      </c>
      <c r="AI8" s="99" t="s">
        <v>273</v>
      </c>
      <c r="AJ8" s="99" t="s">
        <v>274</v>
      </c>
      <c r="AK8" s="99" t="s">
        <v>275</v>
      </c>
      <c r="AL8" s="99" t="s">
        <v>273</v>
      </c>
      <c r="AM8" s="99" t="s">
        <v>274</v>
      </c>
      <c r="AN8" s="99" t="s">
        <v>275</v>
      </c>
    </row>
    <row r="9" spans="1:40" s="93" customFormat="1" ht="18" customHeight="1">
      <c r="A9" s="259" t="s">
        <v>276</v>
      </c>
      <c r="B9" s="259"/>
      <c r="C9" s="259"/>
      <c r="D9" s="51"/>
      <c r="E9" s="102">
        <f>SUM(E11:E11)</f>
        <v>0</v>
      </c>
      <c r="F9" s="102">
        <f>SUM(F10:F12)</f>
        <v>36375000</v>
      </c>
      <c r="G9" s="102">
        <f>SUM(G10:G12)</f>
        <v>36375000</v>
      </c>
      <c r="H9" s="102">
        <f>SUM(H10:H12)</f>
        <v>280000000</v>
      </c>
      <c r="I9" s="102">
        <f aca="true" t="shared" si="0" ref="I9:AN9">SUM(I10:I12)</f>
        <v>58000000</v>
      </c>
      <c r="J9" s="102">
        <f t="shared" si="0"/>
        <v>338000000</v>
      </c>
      <c r="K9" s="102">
        <f t="shared" si="0"/>
        <v>580000000</v>
      </c>
      <c r="L9" s="102">
        <f t="shared" si="0"/>
        <v>51000000</v>
      </c>
      <c r="M9" s="102">
        <f t="shared" si="0"/>
        <v>631000000</v>
      </c>
      <c r="N9" s="102">
        <f t="shared" si="0"/>
        <v>580000000</v>
      </c>
      <c r="O9" s="102">
        <f t="shared" si="0"/>
        <v>41000000</v>
      </c>
      <c r="P9" s="102">
        <f t="shared" si="0"/>
        <v>621000000</v>
      </c>
      <c r="Q9" s="102">
        <f t="shared" si="0"/>
        <v>460000000</v>
      </c>
      <c r="R9" s="102">
        <f t="shared" si="0"/>
        <v>30000000</v>
      </c>
      <c r="S9" s="102">
        <f t="shared" si="0"/>
        <v>490000000</v>
      </c>
      <c r="T9" s="102">
        <f t="shared" si="0"/>
        <v>300000000</v>
      </c>
      <c r="U9" s="102">
        <f t="shared" si="0"/>
        <v>25000000</v>
      </c>
      <c r="V9" s="102">
        <f t="shared" si="0"/>
        <v>325000000</v>
      </c>
      <c r="W9" s="102">
        <f t="shared" si="0"/>
        <v>300000000</v>
      </c>
      <c r="X9" s="102">
        <f t="shared" si="0"/>
        <v>21000000</v>
      </c>
      <c r="Y9" s="102">
        <f t="shared" si="0"/>
        <v>321000000</v>
      </c>
      <c r="Z9" s="102">
        <f t="shared" si="0"/>
        <v>300000000</v>
      </c>
      <c r="AA9" s="102">
        <f t="shared" si="0"/>
        <v>17000000</v>
      </c>
      <c r="AB9" s="102">
        <f t="shared" si="0"/>
        <v>317000000</v>
      </c>
      <c r="AC9" s="102">
        <f t="shared" si="0"/>
        <v>300000000</v>
      </c>
      <c r="AD9" s="102">
        <f t="shared" si="0"/>
        <v>13000000</v>
      </c>
      <c r="AE9" s="102">
        <f t="shared" si="0"/>
        <v>313000000</v>
      </c>
      <c r="AF9" s="102">
        <f t="shared" si="0"/>
        <v>300000000</v>
      </c>
      <c r="AG9" s="102">
        <f t="shared" si="0"/>
        <v>10000000</v>
      </c>
      <c r="AH9" s="102">
        <f t="shared" si="0"/>
        <v>310000000</v>
      </c>
      <c r="AI9" s="102">
        <f t="shared" si="0"/>
        <v>300000000</v>
      </c>
      <c r="AJ9" s="102">
        <f t="shared" si="0"/>
        <v>6000000</v>
      </c>
      <c r="AK9" s="102">
        <f t="shared" si="0"/>
        <v>306000000</v>
      </c>
      <c r="AL9" s="102">
        <f t="shared" si="0"/>
        <v>300000000</v>
      </c>
      <c r="AM9" s="102">
        <f t="shared" si="0"/>
        <v>2000000</v>
      </c>
      <c r="AN9" s="102">
        <f t="shared" si="0"/>
        <v>302000000</v>
      </c>
    </row>
    <row r="10" spans="1:40" s="94" customFormat="1" ht="36.75" customHeight="1">
      <c r="A10" s="274" t="s">
        <v>277</v>
      </c>
      <c r="B10" s="274"/>
      <c r="C10" s="55" t="s">
        <v>278</v>
      </c>
      <c r="D10" s="56" t="s">
        <v>213</v>
      </c>
      <c r="E10" s="103"/>
      <c r="F10" s="103">
        <v>1375000</v>
      </c>
      <c r="G10" s="66">
        <f>SUM(E10:F10)</f>
        <v>1375000</v>
      </c>
      <c r="H10" s="103"/>
      <c r="I10" s="103"/>
      <c r="J10" s="66"/>
      <c r="K10" s="103"/>
      <c r="L10" s="103"/>
      <c r="M10" s="66"/>
      <c r="N10" s="103"/>
      <c r="O10" s="103"/>
      <c r="P10" s="66"/>
      <c r="Q10" s="103"/>
      <c r="R10" s="103"/>
      <c r="S10" s="66"/>
      <c r="T10" s="103"/>
      <c r="U10" s="103"/>
      <c r="V10" s="66"/>
      <c r="W10" s="103"/>
      <c r="X10" s="103"/>
      <c r="Y10" s="66"/>
      <c r="Z10" s="103"/>
      <c r="AA10" s="103"/>
      <c r="AB10" s="66"/>
      <c r="AC10" s="103"/>
      <c r="AD10" s="103"/>
      <c r="AE10" s="66"/>
      <c r="AF10" s="103"/>
      <c r="AG10" s="103"/>
      <c r="AH10" s="66"/>
      <c r="AI10" s="103"/>
      <c r="AJ10" s="103"/>
      <c r="AK10" s="66"/>
      <c r="AL10" s="103"/>
      <c r="AM10" s="103"/>
      <c r="AN10" s="66"/>
    </row>
    <row r="11" spans="1:40" s="94" customFormat="1" ht="36.75" customHeight="1">
      <c r="A11" s="274" t="s">
        <v>279</v>
      </c>
      <c r="B11" s="274"/>
      <c r="C11" s="55" t="s">
        <v>280</v>
      </c>
      <c r="D11" s="56" t="s">
        <v>213</v>
      </c>
      <c r="E11" s="103"/>
      <c r="F11" s="103">
        <v>25000000</v>
      </c>
      <c r="G11" s="66">
        <f>SUM(E11:F11)</f>
        <v>25000000</v>
      </c>
      <c r="H11" s="103">
        <v>280000000</v>
      </c>
      <c r="I11" s="103">
        <v>20000000</v>
      </c>
      <c r="J11" s="66">
        <f>SUM(H11:I11)</f>
        <v>300000000</v>
      </c>
      <c r="K11" s="103">
        <v>280000000</v>
      </c>
      <c r="L11" s="103">
        <v>15000000</v>
      </c>
      <c r="M11" s="66">
        <f>SUM(K11:L11)</f>
        <v>295000000</v>
      </c>
      <c r="N11" s="103">
        <v>280000000</v>
      </c>
      <c r="O11" s="103">
        <v>8000000</v>
      </c>
      <c r="P11" s="66">
        <f>SUM(N11:O11)</f>
        <v>288000000</v>
      </c>
      <c r="Q11" s="103">
        <v>160000000</v>
      </c>
      <c r="R11" s="103">
        <v>2000000</v>
      </c>
      <c r="S11" s="66">
        <f>SUM(Q11:R11)</f>
        <v>162000000</v>
      </c>
      <c r="T11" s="103"/>
      <c r="U11" s="103"/>
      <c r="V11" s="66"/>
      <c r="W11" s="103"/>
      <c r="X11" s="103"/>
      <c r="Y11" s="66"/>
      <c r="Z11" s="103"/>
      <c r="AA11" s="103"/>
      <c r="AB11" s="66"/>
      <c r="AC11" s="103"/>
      <c r="AD11" s="103"/>
      <c r="AE11" s="66"/>
      <c r="AF11" s="103"/>
      <c r="AG11" s="103"/>
      <c r="AH11" s="66"/>
      <c r="AI11" s="103"/>
      <c r="AJ11" s="103"/>
      <c r="AK11" s="66"/>
      <c r="AL11" s="103"/>
      <c r="AM11" s="103"/>
      <c r="AN11" s="66"/>
    </row>
    <row r="12" spans="1:40" s="94" customFormat="1" ht="36.75" customHeight="1">
      <c r="A12" s="274" t="s">
        <v>218</v>
      </c>
      <c r="B12" s="274"/>
      <c r="C12" s="55" t="s">
        <v>281</v>
      </c>
      <c r="D12" s="56" t="s">
        <v>213</v>
      </c>
      <c r="E12" s="103"/>
      <c r="F12" s="103">
        <v>10000000</v>
      </c>
      <c r="G12" s="66">
        <f>SUM(E12:F12)</f>
        <v>10000000</v>
      </c>
      <c r="H12" s="103">
        <v>0</v>
      </c>
      <c r="I12" s="103">
        <v>38000000</v>
      </c>
      <c r="J12" s="66">
        <f>SUM(H12:I12)</f>
        <v>38000000</v>
      </c>
      <c r="K12" s="103">
        <v>300000000</v>
      </c>
      <c r="L12" s="103">
        <v>36000000</v>
      </c>
      <c r="M12" s="66">
        <f>SUM(K12:L12)</f>
        <v>336000000</v>
      </c>
      <c r="N12" s="103">
        <v>300000000</v>
      </c>
      <c r="O12" s="103">
        <v>33000000</v>
      </c>
      <c r="P12" s="66">
        <f>SUM(N12:O12)</f>
        <v>333000000</v>
      </c>
      <c r="Q12" s="103">
        <v>300000000</v>
      </c>
      <c r="R12" s="103">
        <v>28000000</v>
      </c>
      <c r="S12" s="66">
        <f>SUM(Q12:R12)</f>
        <v>328000000</v>
      </c>
      <c r="T12" s="103">
        <v>300000000</v>
      </c>
      <c r="U12" s="103">
        <v>25000000</v>
      </c>
      <c r="V12" s="66">
        <f>SUM(T12:U12)</f>
        <v>325000000</v>
      </c>
      <c r="W12" s="103">
        <v>300000000</v>
      </c>
      <c r="X12" s="103">
        <v>21000000</v>
      </c>
      <c r="Y12" s="66">
        <f>SUM(W12:X12)</f>
        <v>321000000</v>
      </c>
      <c r="Z12" s="103">
        <v>300000000</v>
      </c>
      <c r="AA12" s="103">
        <v>17000000</v>
      </c>
      <c r="AB12" s="66">
        <f>SUM(Z12:AA12)</f>
        <v>317000000</v>
      </c>
      <c r="AC12" s="103">
        <v>300000000</v>
      </c>
      <c r="AD12" s="103">
        <v>13000000</v>
      </c>
      <c r="AE12" s="66">
        <f>SUM(AC12:AD12)</f>
        <v>313000000</v>
      </c>
      <c r="AF12" s="103">
        <v>300000000</v>
      </c>
      <c r="AG12" s="103">
        <v>10000000</v>
      </c>
      <c r="AH12" s="66">
        <f>SUM(AF12:AG12)</f>
        <v>310000000</v>
      </c>
      <c r="AI12" s="103">
        <v>300000000</v>
      </c>
      <c r="AJ12" s="103">
        <v>6000000</v>
      </c>
      <c r="AK12" s="66">
        <f>SUM(AI12:AJ12)</f>
        <v>306000000</v>
      </c>
      <c r="AL12" s="103">
        <v>300000000</v>
      </c>
      <c r="AM12" s="103">
        <v>2000000</v>
      </c>
      <c r="AN12" s="66">
        <f>SUM(AL12:AM12)</f>
        <v>302000000</v>
      </c>
    </row>
    <row r="13" spans="1:40" s="94" customFormat="1" ht="18" customHeight="1">
      <c r="A13" s="259" t="s">
        <v>282</v>
      </c>
      <c r="B13" s="259"/>
      <c r="C13" s="259"/>
      <c r="D13" s="51"/>
      <c r="E13" s="61"/>
      <c r="F13" s="61">
        <f>SUM(F14)</f>
        <v>50000000</v>
      </c>
      <c r="G13" s="66">
        <f>SUM(E13:F13)</f>
        <v>50000000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</row>
    <row r="14" spans="1:40" s="94" customFormat="1" ht="36.75" customHeight="1">
      <c r="A14" s="55" t="s">
        <v>216</v>
      </c>
      <c r="B14" s="54" t="s">
        <v>283</v>
      </c>
      <c r="C14" s="104"/>
      <c r="D14" s="56" t="s">
        <v>213</v>
      </c>
      <c r="E14" s="105"/>
      <c r="F14" s="105">
        <v>50000000</v>
      </c>
      <c r="G14" s="66">
        <f>SUM(E14:F14)</f>
        <v>50000000</v>
      </c>
      <c r="H14" s="105"/>
      <c r="I14" s="105"/>
      <c r="J14" s="66"/>
      <c r="K14" s="105"/>
      <c r="L14" s="105"/>
      <c r="M14" s="66"/>
      <c r="N14" s="105"/>
      <c r="O14" s="105"/>
      <c r="P14" s="66"/>
      <c r="Q14" s="105"/>
      <c r="R14" s="105"/>
      <c r="S14" s="66"/>
      <c r="T14" s="105"/>
      <c r="U14" s="105"/>
      <c r="V14" s="66"/>
      <c r="W14" s="105"/>
      <c r="X14" s="105"/>
      <c r="Y14" s="66"/>
      <c r="Z14" s="105"/>
      <c r="AA14" s="105"/>
      <c r="AB14" s="66"/>
      <c r="AC14" s="105"/>
      <c r="AD14" s="105"/>
      <c r="AE14" s="66"/>
      <c r="AF14" s="105"/>
      <c r="AG14" s="105"/>
      <c r="AH14" s="66"/>
      <c r="AI14" s="105"/>
      <c r="AJ14" s="105"/>
      <c r="AK14" s="66"/>
      <c r="AL14" s="105"/>
      <c r="AM14" s="105"/>
      <c r="AN14" s="66"/>
    </row>
    <row r="15" spans="1:40" s="93" customFormat="1" ht="18" customHeight="1">
      <c r="A15" s="259" t="s">
        <v>284</v>
      </c>
      <c r="B15" s="259"/>
      <c r="C15" s="259"/>
      <c r="D15" s="67"/>
      <c r="E15" s="102">
        <f aca="true" t="shared" si="1" ref="E15:AB15">SUM(E16:E17)</f>
        <v>41647637</v>
      </c>
      <c r="F15" s="102">
        <f t="shared" si="1"/>
        <v>5842156</v>
      </c>
      <c r="G15" s="102">
        <f t="shared" si="1"/>
        <v>47489793</v>
      </c>
      <c r="H15" s="102">
        <f t="shared" si="1"/>
        <v>21000000</v>
      </c>
      <c r="I15" s="102">
        <f t="shared" si="1"/>
        <v>5075000</v>
      </c>
      <c r="J15" s="102">
        <f t="shared" si="1"/>
        <v>26075000</v>
      </c>
      <c r="K15" s="102">
        <f t="shared" si="1"/>
        <v>21000000</v>
      </c>
      <c r="L15" s="102">
        <f t="shared" si="1"/>
        <v>4316000</v>
      </c>
      <c r="M15" s="102">
        <f t="shared" si="1"/>
        <v>25316000</v>
      </c>
      <c r="N15" s="102">
        <f t="shared" si="1"/>
        <v>21000000</v>
      </c>
      <c r="O15" s="102">
        <f t="shared" si="1"/>
        <v>3594000</v>
      </c>
      <c r="P15" s="102">
        <f t="shared" si="1"/>
        <v>24594000</v>
      </c>
      <c r="Q15" s="102">
        <f t="shared" si="1"/>
        <v>21000000</v>
      </c>
      <c r="R15" s="102">
        <f t="shared" si="1"/>
        <v>2853000</v>
      </c>
      <c r="S15" s="102">
        <f t="shared" si="1"/>
        <v>23853000</v>
      </c>
      <c r="T15" s="102">
        <f t="shared" si="1"/>
        <v>21000000</v>
      </c>
      <c r="U15" s="102">
        <f t="shared" si="1"/>
        <v>2123000</v>
      </c>
      <c r="V15" s="102">
        <f t="shared" si="1"/>
        <v>23123000</v>
      </c>
      <c r="W15" s="102">
        <f t="shared" si="1"/>
        <v>21000000</v>
      </c>
      <c r="X15" s="102">
        <f t="shared" si="1"/>
        <v>1393000</v>
      </c>
      <c r="Y15" s="102">
        <f t="shared" si="1"/>
        <v>22393000</v>
      </c>
      <c r="Z15" s="102">
        <f t="shared" si="1"/>
        <v>21000000</v>
      </c>
      <c r="AA15" s="102">
        <f t="shared" si="1"/>
        <v>666000</v>
      </c>
      <c r="AB15" s="102">
        <f t="shared" si="1"/>
        <v>21666000</v>
      </c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s="89" customFormat="1" ht="36.75" customHeight="1">
      <c r="A16" s="275" t="s">
        <v>285</v>
      </c>
      <c r="B16" s="275"/>
      <c r="C16" s="106"/>
      <c r="D16" s="107" t="s">
        <v>286</v>
      </c>
      <c r="E16" s="105">
        <f>'5.1 FT, MT'!M10</f>
        <v>20647637</v>
      </c>
      <c r="F16" s="105">
        <f>'5.1 FT, MT'!P20</f>
        <v>156</v>
      </c>
      <c r="G16" s="66">
        <f>SUM(E16:F16)</f>
        <v>20647793</v>
      </c>
      <c r="H16" s="105"/>
      <c r="I16" s="105"/>
      <c r="J16" s="66">
        <f>SUM(H16:I16)</f>
        <v>0</v>
      </c>
      <c r="K16" s="105"/>
      <c r="L16" s="105"/>
      <c r="M16" s="66">
        <f>SUM(K16:L16)</f>
        <v>0</v>
      </c>
      <c r="N16" s="105"/>
      <c r="O16" s="105"/>
      <c r="P16" s="66">
        <f>SUM(N16:O16)</f>
        <v>0</v>
      </c>
      <c r="Q16" s="105"/>
      <c r="R16" s="105"/>
      <c r="S16" s="66">
        <f>SUM(Q16:R16)</f>
        <v>0</v>
      </c>
      <c r="T16" s="105"/>
      <c r="U16" s="105"/>
      <c r="V16" s="66">
        <f>SUM(T16:U16)</f>
        <v>0</v>
      </c>
      <c r="W16" s="105"/>
      <c r="X16" s="105"/>
      <c r="Y16" s="66">
        <f>SUM(W16:X16)</f>
        <v>0</v>
      </c>
      <c r="Z16" s="105"/>
      <c r="AA16" s="105"/>
      <c r="AB16" s="66">
        <f>SUM(Z16:AA16)</f>
        <v>0</v>
      </c>
      <c r="AC16" s="105"/>
      <c r="AD16" s="105"/>
      <c r="AE16" s="66"/>
      <c r="AF16" s="105"/>
      <c r="AG16" s="105"/>
      <c r="AH16" s="66"/>
      <c r="AI16" s="105"/>
      <c r="AJ16" s="105"/>
      <c r="AK16" s="66"/>
      <c r="AL16" s="105"/>
      <c r="AM16" s="105"/>
      <c r="AN16" s="66"/>
    </row>
    <row r="17" spans="1:40" s="89" customFormat="1" ht="36.75" customHeight="1">
      <c r="A17" s="275" t="s">
        <v>287</v>
      </c>
      <c r="B17" s="275"/>
      <c r="C17" s="106"/>
      <c r="D17" s="70" t="s">
        <v>213</v>
      </c>
      <c r="E17" s="108">
        <v>21000000</v>
      </c>
      <c r="F17" s="108">
        <v>5842000</v>
      </c>
      <c r="G17" s="66">
        <f>SUM(E17:F17)</f>
        <v>26842000</v>
      </c>
      <c r="H17" s="108">
        <v>21000000</v>
      </c>
      <c r="I17" s="108">
        <v>5075000</v>
      </c>
      <c r="J17" s="66">
        <f>SUM(H17:I17)</f>
        <v>26075000</v>
      </c>
      <c r="K17" s="108">
        <v>21000000</v>
      </c>
      <c r="L17" s="108">
        <v>4316000</v>
      </c>
      <c r="M17" s="66">
        <f>SUM(K17:L17)</f>
        <v>25316000</v>
      </c>
      <c r="N17" s="108">
        <v>21000000</v>
      </c>
      <c r="O17" s="108">
        <v>3594000</v>
      </c>
      <c r="P17" s="66">
        <f>SUM(N17:O17)</f>
        <v>24594000</v>
      </c>
      <c r="Q17" s="108">
        <v>21000000</v>
      </c>
      <c r="R17" s="108">
        <v>2853000</v>
      </c>
      <c r="S17" s="66">
        <f>SUM(Q17:R17)</f>
        <v>23853000</v>
      </c>
      <c r="T17" s="108">
        <v>21000000</v>
      </c>
      <c r="U17" s="108">
        <v>2123000</v>
      </c>
      <c r="V17" s="66">
        <f>SUM(T17:U17)</f>
        <v>23123000</v>
      </c>
      <c r="W17" s="108">
        <v>21000000</v>
      </c>
      <c r="X17" s="108">
        <v>1393000</v>
      </c>
      <c r="Y17" s="66">
        <f>SUM(W17:X17)</f>
        <v>22393000</v>
      </c>
      <c r="Z17" s="108">
        <v>21000000</v>
      </c>
      <c r="AA17" s="108">
        <v>666000</v>
      </c>
      <c r="AB17" s="66">
        <f>SUM(Z17:AA17)</f>
        <v>21666000</v>
      </c>
      <c r="AC17" s="108"/>
      <c r="AD17" s="108"/>
      <c r="AE17" s="66"/>
      <c r="AF17" s="108"/>
      <c r="AG17" s="108"/>
      <c r="AH17" s="66"/>
      <c r="AI17" s="108"/>
      <c r="AJ17" s="108"/>
      <c r="AK17" s="66"/>
      <c r="AL17" s="108"/>
      <c r="AM17" s="108"/>
      <c r="AN17" s="66"/>
    </row>
    <row r="18" spans="1:40" s="89" customFormat="1" ht="18" customHeight="1">
      <c r="A18" s="255" t="s">
        <v>288</v>
      </c>
      <c r="B18" s="255"/>
      <c r="C18" s="255"/>
      <c r="D18" s="77"/>
      <c r="E18" s="66">
        <f>E15+E9+E13</f>
        <v>41647637</v>
      </c>
      <c r="F18" s="66">
        <f aca="true" t="shared" si="2" ref="F18:AN18">F15+F9+F13</f>
        <v>92217156</v>
      </c>
      <c r="G18" s="66">
        <f t="shared" si="2"/>
        <v>133864793</v>
      </c>
      <c r="H18" s="66">
        <f t="shared" si="2"/>
        <v>301000000</v>
      </c>
      <c r="I18" s="66">
        <f t="shared" si="2"/>
        <v>63075000</v>
      </c>
      <c r="J18" s="66">
        <f t="shared" si="2"/>
        <v>364075000</v>
      </c>
      <c r="K18" s="66">
        <f t="shared" si="2"/>
        <v>601000000</v>
      </c>
      <c r="L18" s="66">
        <f t="shared" si="2"/>
        <v>55316000</v>
      </c>
      <c r="M18" s="66">
        <f t="shared" si="2"/>
        <v>656316000</v>
      </c>
      <c r="N18" s="66">
        <f t="shared" si="2"/>
        <v>601000000</v>
      </c>
      <c r="O18" s="66">
        <f t="shared" si="2"/>
        <v>44594000</v>
      </c>
      <c r="P18" s="66">
        <f t="shared" si="2"/>
        <v>645594000</v>
      </c>
      <c r="Q18" s="66">
        <f t="shared" si="2"/>
        <v>481000000</v>
      </c>
      <c r="R18" s="66">
        <f t="shared" si="2"/>
        <v>32853000</v>
      </c>
      <c r="S18" s="66">
        <f t="shared" si="2"/>
        <v>513853000</v>
      </c>
      <c r="T18" s="66">
        <f t="shared" si="2"/>
        <v>321000000</v>
      </c>
      <c r="U18" s="66">
        <f t="shared" si="2"/>
        <v>27123000</v>
      </c>
      <c r="V18" s="66">
        <f t="shared" si="2"/>
        <v>348123000</v>
      </c>
      <c r="W18" s="66">
        <f t="shared" si="2"/>
        <v>321000000</v>
      </c>
      <c r="X18" s="66">
        <f t="shared" si="2"/>
        <v>22393000</v>
      </c>
      <c r="Y18" s="66">
        <f t="shared" si="2"/>
        <v>343393000</v>
      </c>
      <c r="Z18" s="66">
        <f t="shared" si="2"/>
        <v>321000000</v>
      </c>
      <c r="AA18" s="66">
        <f t="shared" si="2"/>
        <v>17666000</v>
      </c>
      <c r="AB18" s="66">
        <f t="shared" si="2"/>
        <v>338666000</v>
      </c>
      <c r="AC18" s="66">
        <f t="shared" si="2"/>
        <v>300000000</v>
      </c>
      <c r="AD18" s="66">
        <f t="shared" si="2"/>
        <v>13000000</v>
      </c>
      <c r="AE18" s="66">
        <f t="shared" si="2"/>
        <v>313000000</v>
      </c>
      <c r="AF18" s="66">
        <f t="shared" si="2"/>
        <v>300000000</v>
      </c>
      <c r="AG18" s="66">
        <f t="shared" si="2"/>
        <v>10000000</v>
      </c>
      <c r="AH18" s="66">
        <f t="shared" si="2"/>
        <v>310000000</v>
      </c>
      <c r="AI18" s="66">
        <f t="shared" si="2"/>
        <v>300000000</v>
      </c>
      <c r="AJ18" s="66">
        <f t="shared" si="2"/>
        <v>6000000</v>
      </c>
      <c r="AK18" s="66">
        <f t="shared" si="2"/>
        <v>306000000</v>
      </c>
      <c r="AL18" s="66">
        <f t="shared" si="2"/>
        <v>300000000</v>
      </c>
      <c r="AM18" s="66">
        <f t="shared" si="2"/>
        <v>2000000</v>
      </c>
      <c r="AN18" s="66">
        <f t="shared" si="2"/>
        <v>302000000</v>
      </c>
    </row>
  </sheetData>
  <sheetProtection selectLockedCells="1" selectUnlockedCells="1"/>
  <mergeCells count="23">
    <mergeCell ref="A1:J1"/>
    <mergeCell ref="A3:AN3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9:C9"/>
    <mergeCell ref="A10:B10"/>
    <mergeCell ref="A18:C18"/>
    <mergeCell ref="A11:B11"/>
    <mergeCell ref="A12:B12"/>
    <mergeCell ref="A13:C13"/>
    <mergeCell ref="A15:C15"/>
    <mergeCell ref="A16:B16"/>
    <mergeCell ref="A17:B1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2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4"/>
  <sheetViews>
    <sheetView view="pageBreakPreview" zoomScale="71" zoomScaleNormal="71" zoomScaleSheetLayoutView="7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U1"/>
    </sheetView>
  </sheetViews>
  <sheetFormatPr defaultColWidth="9.140625" defaultRowHeight="12.75"/>
  <cols>
    <col min="1" max="1" width="5.140625" style="109" customWidth="1"/>
    <col min="2" max="2" width="9.8515625" style="109" customWidth="1"/>
    <col min="3" max="3" width="39.8515625" style="109" customWidth="1"/>
    <col min="4" max="4" width="23.57421875" style="109" customWidth="1"/>
    <col min="5" max="6" width="14.57421875" style="109" customWidth="1"/>
    <col min="7" max="7" width="19.7109375" style="109" customWidth="1"/>
    <col min="8" max="8" width="14.57421875" style="109" customWidth="1"/>
    <col min="9" max="9" width="21.28125" style="109" customWidth="1"/>
    <col min="10" max="10" width="20.28125" style="109" customWidth="1"/>
    <col min="11" max="12" width="14.57421875" style="109" customWidth="1"/>
    <col min="13" max="13" width="23.57421875" style="109" customWidth="1"/>
    <col min="14" max="15" width="14.57421875" style="109" customWidth="1"/>
    <col min="16" max="16" width="19.7109375" style="109" customWidth="1"/>
    <col min="17" max="17" width="14.57421875" style="109" customWidth="1"/>
    <col min="18" max="18" width="21.28125" style="109" customWidth="1"/>
    <col min="19" max="19" width="20.28125" style="109" customWidth="1"/>
    <col min="20" max="21" width="14.57421875" style="109" customWidth="1"/>
    <col min="22" max="22" width="18.140625" style="109" customWidth="1"/>
    <col min="23" max="24" width="9.140625" style="109" customWidth="1"/>
    <col min="25" max="25" width="19.00390625" style="109" customWidth="1"/>
    <col min="26" max="26" width="9.140625" style="109" customWidth="1"/>
    <col min="27" max="27" width="15.421875" style="109" bestFit="1" customWidth="1"/>
    <col min="28" max="28" width="13.8515625" style="109" bestFit="1" customWidth="1"/>
    <col min="29" max="16384" width="9.140625" style="109" customWidth="1"/>
  </cols>
  <sheetData>
    <row r="1" spans="1:21" ht="15.75" customHeight="1">
      <c r="A1" s="281" t="s">
        <v>1286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21" ht="15.75" customHeight="1">
      <c r="A2" s="280" t="s">
        <v>289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</row>
    <row r="3" spans="1:21" ht="18" customHeight="1">
      <c r="A3" s="283" t="s">
        <v>290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</row>
    <row r="4" spans="1:21" ht="15" customHeight="1">
      <c r="A4" s="282" t="s">
        <v>291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14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M5" s="110"/>
      <c r="N5" s="110"/>
      <c r="O5" s="110"/>
      <c r="P5" s="110"/>
      <c r="Q5" s="110"/>
      <c r="R5" s="110"/>
      <c r="S5" s="110"/>
      <c r="T5" s="110"/>
      <c r="U5" s="3" t="s">
        <v>2</v>
      </c>
    </row>
    <row r="6" spans="1:21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4" t="s">
        <v>16</v>
      </c>
      <c r="O6" s="6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84" t="s">
        <v>25</v>
      </c>
      <c r="B7" s="284" t="s">
        <v>191</v>
      </c>
      <c r="C7" s="252" t="s">
        <v>26</v>
      </c>
      <c r="D7" s="253" t="s">
        <v>27</v>
      </c>
      <c r="E7" s="279" t="s">
        <v>28</v>
      </c>
      <c r="F7" s="279"/>
      <c r="G7" s="279"/>
      <c r="H7" s="279"/>
      <c r="I7" s="279"/>
      <c r="J7" s="279"/>
      <c r="K7" s="279"/>
      <c r="L7" s="279"/>
      <c r="M7" s="253" t="s">
        <v>29</v>
      </c>
      <c r="N7" s="279" t="s">
        <v>30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84"/>
      <c r="B8" s="284"/>
      <c r="C8" s="252"/>
      <c r="D8" s="252"/>
      <c r="E8" s="247" t="s">
        <v>31</v>
      </c>
      <c r="F8" s="247"/>
      <c r="G8" s="247"/>
      <c r="H8" s="247"/>
      <c r="I8" s="247"/>
      <c r="J8" s="247" t="s">
        <v>32</v>
      </c>
      <c r="K8" s="247"/>
      <c r="L8" s="247"/>
      <c r="M8" s="253"/>
      <c r="N8" s="247" t="s">
        <v>31</v>
      </c>
      <c r="O8" s="247"/>
      <c r="P8" s="247"/>
      <c r="Q8" s="247"/>
      <c r="R8" s="247"/>
      <c r="S8" s="247" t="s">
        <v>32</v>
      </c>
      <c r="T8" s="247"/>
      <c r="U8" s="247"/>
    </row>
    <row r="9" spans="1:21" ht="89.25">
      <c r="A9" s="284"/>
      <c r="B9" s="284"/>
      <c r="C9" s="252"/>
      <c r="D9" s="25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53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56</v>
      </c>
      <c r="B10" s="12"/>
      <c r="C10" s="112" t="s">
        <v>44</v>
      </c>
      <c r="D10" s="113">
        <f aca="true" t="shared" si="0" ref="D10:D51">SUM(E10:L10)</f>
        <v>1203600000</v>
      </c>
      <c r="E10" s="114">
        <f>SUM(E11:E34)</f>
        <v>0</v>
      </c>
      <c r="F10" s="114">
        <f aca="true" t="shared" si="1" ref="F10:L10">SUM(F11:F34)</f>
        <v>0</v>
      </c>
      <c r="G10" s="114">
        <f t="shared" si="1"/>
        <v>1128600000</v>
      </c>
      <c r="H10" s="114">
        <f t="shared" si="1"/>
        <v>0</v>
      </c>
      <c r="I10" s="114">
        <f t="shared" si="1"/>
        <v>75000000</v>
      </c>
      <c r="J10" s="114">
        <f t="shared" si="1"/>
        <v>0</v>
      </c>
      <c r="K10" s="114">
        <f t="shared" si="1"/>
        <v>0</v>
      </c>
      <c r="L10" s="114">
        <f t="shared" si="1"/>
        <v>0</v>
      </c>
      <c r="M10" s="113">
        <f aca="true" t="shared" si="2" ref="M10:M51">SUM(N10:U10)</f>
        <v>2468346767</v>
      </c>
      <c r="N10" s="114">
        <f>SUM(N11:N34)</f>
        <v>0</v>
      </c>
      <c r="O10" s="114">
        <f aca="true" t="shared" si="3" ref="O10:U10">SUM(O11:O34)</f>
        <v>0</v>
      </c>
      <c r="P10" s="114">
        <f t="shared" si="3"/>
        <v>2391732165</v>
      </c>
      <c r="Q10" s="114">
        <f t="shared" si="3"/>
        <v>0</v>
      </c>
      <c r="R10" s="114">
        <f t="shared" si="3"/>
        <v>75000000</v>
      </c>
      <c r="S10" s="114">
        <f t="shared" si="3"/>
        <v>1614602</v>
      </c>
      <c r="T10" s="114">
        <f t="shared" si="3"/>
        <v>0</v>
      </c>
      <c r="U10" s="114">
        <f t="shared" si="3"/>
        <v>0</v>
      </c>
    </row>
    <row r="11" spans="1:21" ht="18">
      <c r="A11" s="12"/>
      <c r="B11" s="12" t="s">
        <v>292</v>
      </c>
      <c r="C11" s="115" t="s">
        <v>293</v>
      </c>
      <c r="D11" s="116">
        <f t="shared" si="0"/>
        <v>26000000</v>
      </c>
      <c r="E11" s="117">
        <v>0</v>
      </c>
      <c r="F11" s="117">
        <v>0</v>
      </c>
      <c r="G11" s="117">
        <v>26000000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6">
        <f t="shared" si="2"/>
        <v>25750000</v>
      </c>
      <c r="N11" s="117">
        <v>0</v>
      </c>
      <c r="O11" s="117">
        <v>0</v>
      </c>
      <c r="P11" s="117">
        <v>25750000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</row>
    <row r="12" spans="1:21" ht="18">
      <c r="A12" s="12"/>
      <c r="B12" s="12" t="s">
        <v>294</v>
      </c>
      <c r="C12" s="115" t="s">
        <v>295</v>
      </c>
      <c r="D12" s="116">
        <f t="shared" si="0"/>
        <v>18000000</v>
      </c>
      <c r="E12" s="117">
        <v>0</v>
      </c>
      <c r="F12" s="117">
        <v>0</v>
      </c>
      <c r="G12" s="117">
        <v>18000000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6">
        <f t="shared" si="2"/>
        <v>18000000</v>
      </c>
      <c r="N12" s="117">
        <v>0</v>
      </c>
      <c r="O12" s="117">
        <v>0</v>
      </c>
      <c r="P12" s="117">
        <v>18000000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30">
      <c r="A13" s="12"/>
      <c r="B13" s="12" t="s">
        <v>296</v>
      </c>
      <c r="C13" s="115" t="s">
        <v>297</v>
      </c>
      <c r="D13" s="116">
        <f t="shared" si="0"/>
        <v>35000000</v>
      </c>
      <c r="E13" s="117">
        <v>0</v>
      </c>
      <c r="F13" s="117">
        <v>0</v>
      </c>
      <c r="G13" s="117">
        <v>35000000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6">
        <f t="shared" si="2"/>
        <v>34625161</v>
      </c>
      <c r="N13" s="117">
        <v>0</v>
      </c>
      <c r="O13" s="117">
        <v>0</v>
      </c>
      <c r="P13" s="117">
        <v>34625161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8">
      <c r="A14" s="12"/>
      <c r="B14" s="12" t="s">
        <v>298</v>
      </c>
      <c r="C14" s="115" t="s">
        <v>299</v>
      </c>
      <c r="D14" s="116">
        <f t="shared" si="0"/>
        <v>15000000</v>
      </c>
      <c r="E14" s="117">
        <v>0</v>
      </c>
      <c r="F14" s="117">
        <v>0</v>
      </c>
      <c r="G14" s="117">
        <v>15000000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6">
        <f t="shared" si="2"/>
        <v>15000000</v>
      </c>
      <c r="N14" s="117">
        <v>0</v>
      </c>
      <c r="O14" s="117">
        <v>0</v>
      </c>
      <c r="P14" s="117">
        <v>15000000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8">
      <c r="A15" s="12"/>
      <c r="B15" s="12" t="s">
        <v>300</v>
      </c>
      <c r="C15" s="115" t="s">
        <v>301</v>
      </c>
      <c r="D15" s="116">
        <f t="shared" si="0"/>
        <v>4000000</v>
      </c>
      <c r="E15" s="117">
        <v>0</v>
      </c>
      <c r="F15" s="117">
        <v>0</v>
      </c>
      <c r="G15" s="117">
        <v>4000000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6">
        <f t="shared" si="2"/>
        <v>2937256</v>
      </c>
      <c r="N15" s="117">
        <v>0</v>
      </c>
      <c r="O15" s="117">
        <v>0</v>
      </c>
      <c r="P15" s="117">
        <v>2937256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</row>
    <row r="16" spans="1:21" ht="18">
      <c r="A16" s="12"/>
      <c r="B16" s="12" t="s">
        <v>302</v>
      </c>
      <c r="C16" s="115" t="s">
        <v>303</v>
      </c>
      <c r="D16" s="116">
        <f t="shared" si="0"/>
        <v>10000000</v>
      </c>
      <c r="E16" s="117">
        <v>0</v>
      </c>
      <c r="F16" s="117">
        <v>0</v>
      </c>
      <c r="G16" s="117">
        <v>10000000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6">
        <f t="shared" si="2"/>
        <v>3843020</v>
      </c>
      <c r="N16" s="117">
        <v>0</v>
      </c>
      <c r="O16" s="117">
        <v>0</v>
      </c>
      <c r="P16" s="117">
        <v>3843020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</row>
    <row r="17" spans="1:21" ht="60">
      <c r="A17" s="12"/>
      <c r="B17" s="12" t="s">
        <v>304</v>
      </c>
      <c r="C17" s="115" t="s">
        <v>305</v>
      </c>
      <c r="D17" s="116">
        <f t="shared" si="0"/>
        <v>10000000</v>
      </c>
      <c r="E17" s="117">
        <v>0</v>
      </c>
      <c r="F17" s="117">
        <v>0</v>
      </c>
      <c r="G17" s="117">
        <v>10000000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6">
        <f t="shared" si="2"/>
        <v>10000000</v>
      </c>
      <c r="N17" s="117">
        <v>0</v>
      </c>
      <c r="O17" s="117">
        <v>0</v>
      </c>
      <c r="P17" s="117">
        <v>10000000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</row>
    <row r="18" spans="1:21" ht="30">
      <c r="A18" s="12"/>
      <c r="B18" s="12" t="s">
        <v>306</v>
      </c>
      <c r="C18" s="19" t="s">
        <v>307</v>
      </c>
      <c r="D18" s="116">
        <f t="shared" si="0"/>
        <v>75000000</v>
      </c>
      <c r="E18" s="117">
        <v>0</v>
      </c>
      <c r="F18" s="117">
        <v>0</v>
      </c>
      <c r="G18" s="117">
        <v>0</v>
      </c>
      <c r="H18" s="117">
        <v>0</v>
      </c>
      <c r="I18" s="117">
        <v>75000000</v>
      </c>
      <c r="J18" s="117">
        <v>0</v>
      </c>
      <c r="K18" s="117">
        <v>0</v>
      </c>
      <c r="L18" s="118">
        <v>0</v>
      </c>
      <c r="M18" s="116">
        <f t="shared" si="2"/>
        <v>75000000</v>
      </c>
      <c r="N18" s="117">
        <v>0</v>
      </c>
      <c r="O18" s="117">
        <v>0</v>
      </c>
      <c r="P18" s="117">
        <v>0</v>
      </c>
      <c r="Q18" s="117">
        <v>0</v>
      </c>
      <c r="R18" s="117">
        <v>75000000</v>
      </c>
      <c r="S18" s="117">
        <v>0</v>
      </c>
      <c r="T18" s="117">
        <v>0</v>
      </c>
      <c r="U18" s="118">
        <v>0</v>
      </c>
    </row>
    <row r="19" spans="1:21" ht="18">
      <c r="A19" s="12"/>
      <c r="B19" s="12" t="s">
        <v>308</v>
      </c>
      <c r="C19" s="115" t="s">
        <v>309</v>
      </c>
      <c r="D19" s="116">
        <f t="shared" si="0"/>
        <v>575000000</v>
      </c>
      <c r="E19" s="117">
        <v>0</v>
      </c>
      <c r="F19" s="117">
        <v>0</v>
      </c>
      <c r="G19" s="117">
        <v>575000000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6">
        <f t="shared" si="2"/>
        <v>601621680</v>
      </c>
      <c r="N19" s="117">
        <v>0</v>
      </c>
      <c r="O19" s="117">
        <v>0</v>
      </c>
      <c r="P19" s="117">
        <v>601621680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8">
      <c r="A20" s="12"/>
      <c r="B20" s="12" t="s">
        <v>310</v>
      </c>
      <c r="C20" s="115" t="s">
        <v>311</v>
      </c>
      <c r="D20" s="116">
        <f t="shared" si="0"/>
        <v>10000000</v>
      </c>
      <c r="E20" s="117">
        <v>0</v>
      </c>
      <c r="F20" s="117">
        <v>0</v>
      </c>
      <c r="G20" s="117">
        <v>10000000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6">
        <f t="shared" si="2"/>
        <v>15000000</v>
      </c>
      <c r="N20" s="117">
        <v>0</v>
      </c>
      <c r="O20" s="117">
        <v>0</v>
      </c>
      <c r="P20" s="117">
        <v>15000000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30">
      <c r="A21" s="12"/>
      <c r="B21" s="12" t="s">
        <v>312</v>
      </c>
      <c r="C21" s="115" t="s">
        <v>313</v>
      </c>
      <c r="D21" s="116">
        <f t="shared" si="0"/>
        <v>7000000</v>
      </c>
      <c r="E21" s="117">
        <v>0</v>
      </c>
      <c r="F21" s="117">
        <v>0</v>
      </c>
      <c r="G21" s="117">
        <v>7000000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6">
        <f t="shared" si="2"/>
        <v>7000000</v>
      </c>
      <c r="N21" s="117">
        <v>0</v>
      </c>
      <c r="O21" s="117">
        <v>0</v>
      </c>
      <c r="P21" s="117">
        <v>7000000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</row>
    <row r="22" spans="1:21" ht="30">
      <c r="A22" s="12"/>
      <c r="B22" s="12" t="s">
        <v>314</v>
      </c>
      <c r="C22" s="119" t="s">
        <v>315</v>
      </c>
      <c r="D22" s="116">
        <f t="shared" si="0"/>
        <v>46000000</v>
      </c>
      <c r="E22" s="117">
        <v>0</v>
      </c>
      <c r="F22" s="117">
        <v>0</v>
      </c>
      <c r="G22" s="117">
        <v>46000000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6">
        <f t="shared" si="2"/>
        <v>58417003</v>
      </c>
      <c r="N22" s="117">
        <v>0</v>
      </c>
      <c r="O22" s="117">
        <v>0</v>
      </c>
      <c r="P22" s="117">
        <v>58417003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</row>
    <row r="23" spans="1:21" ht="30">
      <c r="A23" s="12"/>
      <c r="B23" s="12" t="s">
        <v>316</v>
      </c>
      <c r="C23" s="120" t="s">
        <v>317</v>
      </c>
      <c r="D23" s="116">
        <f t="shared" si="0"/>
        <v>8000000</v>
      </c>
      <c r="E23" s="117">
        <v>0</v>
      </c>
      <c r="F23" s="117">
        <v>0</v>
      </c>
      <c r="G23" s="117">
        <v>8000000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6">
        <f t="shared" si="2"/>
        <v>12249608</v>
      </c>
      <c r="N23" s="117">
        <v>0</v>
      </c>
      <c r="O23" s="117">
        <v>0</v>
      </c>
      <c r="P23" s="117">
        <v>10635006</v>
      </c>
      <c r="Q23" s="117">
        <v>0</v>
      </c>
      <c r="R23" s="117">
        <v>0</v>
      </c>
      <c r="S23" s="117">
        <v>1614602</v>
      </c>
      <c r="T23" s="117">
        <v>0</v>
      </c>
      <c r="U23" s="117">
        <v>0</v>
      </c>
    </row>
    <row r="24" spans="1:21" ht="30">
      <c r="A24" s="12"/>
      <c r="B24" s="12" t="s">
        <v>318</v>
      </c>
      <c r="C24" s="120" t="s">
        <v>319</v>
      </c>
      <c r="D24" s="116">
        <f t="shared" si="0"/>
        <v>4000000</v>
      </c>
      <c r="E24" s="117">
        <v>0</v>
      </c>
      <c r="F24" s="117">
        <v>0</v>
      </c>
      <c r="G24" s="117">
        <v>4000000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6">
        <f t="shared" si="2"/>
        <v>3855898</v>
      </c>
      <c r="N24" s="117">
        <v>0</v>
      </c>
      <c r="O24" s="117">
        <v>0</v>
      </c>
      <c r="P24" s="117">
        <v>3855898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</row>
    <row r="25" spans="1:21" ht="18">
      <c r="A25" s="12"/>
      <c r="B25" s="12" t="s">
        <v>320</v>
      </c>
      <c r="C25" s="120" t="s">
        <v>321</v>
      </c>
      <c r="D25" s="116">
        <f t="shared" si="0"/>
        <v>70000000</v>
      </c>
      <c r="E25" s="117">
        <v>0</v>
      </c>
      <c r="F25" s="117">
        <v>0</v>
      </c>
      <c r="G25" s="117">
        <v>70000000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6">
        <f t="shared" si="2"/>
        <v>152944297</v>
      </c>
      <c r="N25" s="117">
        <v>0</v>
      </c>
      <c r="O25" s="117">
        <v>0</v>
      </c>
      <c r="P25" s="117">
        <v>152944297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</row>
    <row r="26" spans="1:21" ht="18">
      <c r="A26" s="12"/>
      <c r="B26" s="12" t="s">
        <v>322</v>
      </c>
      <c r="C26" s="121" t="s">
        <v>323</v>
      </c>
      <c r="D26" s="116">
        <f t="shared" si="0"/>
        <v>100000000</v>
      </c>
      <c r="E26" s="117">
        <v>0</v>
      </c>
      <c r="F26" s="117">
        <v>0</v>
      </c>
      <c r="G26" s="117">
        <v>100000000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6">
        <f t="shared" si="2"/>
        <v>415157268</v>
      </c>
      <c r="N26" s="117">
        <v>0</v>
      </c>
      <c r="O26" s="117">
        <v>0</v>
      </c>
      <c r="P26" s="117">
        <v>415157268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</row>
    <row r="27" spans="1:21" ht="18">
      <c r="A27" s="12"/>
      <c r="B27" s="12" t="s">
        <v>324</v>
      </c>
      <c r="C27" s="120" t="s">
        <v>325</v>
      </c>
      <c r="D27" s="116">
        <f t="shared" si="0"/>
        <v>30000000</v>
      </c>
      <c r="E27" s="117">
        <v>0</v>
      </c>
      <c r="F27" s="117">
        <v>0</v>
      </c>
      <c r="G27" s="117">
        <v>30000000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6">
        <f t="shared" si="2"/>
        <v>32280171</v>
      </c>
      <c r="N27" s="117">
        <v>0</v>
      </c>
      <c r="O27" s="117">
        <v>0</v>
      </c>
      <c r="P27" s="117">
        <v>32280171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</row>
    <row r="28" spans="1:21" ht="18">
      <c r="A28" s="12"/>
      <c r="B28" s="12" t="s">
        <v>326</v>
      </c>
      <c r="C28" s="120" t="s">
        <v>327</v>
      </c>
      <c r="D28" s="116">
        <f t="shared" si="0"/>
        <v>50000000</v>
      </c>
      <c r="E28" s="117">
        <v>0</v>
      </c>
      <c r="F28" s="117">
        <v>0</v>
      </c>
      <c r="G28" s="117">
        <v>50000000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6">
        <f t="shared" si="2"/>
        <v>56550963</v>
      </c>
      <c r="N28" s="117">
        <v>0</v>
      </c>
      <c r="O28" s="117">
        <v>0</v>
      </c>
      <c r="P28" s="117">
        <v>56550963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</row>
    <row r="29" spans="1:21" ht="18">
      <c r="A29" s="12"/>
      <c r="B29" s="12" t="s">
        <v>328</v>
      </c>
      <c r="C29" s="120" t="s">
        <v>329</v>
      </c>
      <c r="D29" s="116">
        <f t="shared" si="0"/>
        <v>65000000</v>
      </c>
      <c r="E29" s="117">
        <v>0</v>
      </c>
      <c r="F29" s="117">
        <v>0</v>
      </c>
      <c r="G29" s="117">
        <v>65000000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6">
        <f t="shared" si="2"/>
        <v>68370773</v>
      </c>
      <c r="N29" s="117">
        <v>0</v>
      </c>
      <c r="O29" s="117">
        <v>0</v>
      </c>
      <c r="P29" s="117">
        <v>68370773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</row>
    <row r="30" spans="1:21" ht="30">
      <c r="A30" s="12"/>
      <c r="B30" s="12" t="s">
        <v>330</v>
      </c>
      <c r="C30" s="120" t="s">
        <v>331</v>
      </c>
      <c r="D30" s="116">
        <f t="shared" si="0"/>
        <v>40000000</v>
      </c>
      <c r="E30" s="117">
        <v>0</v>
      </c>
      <c r="F30" s="117">
        <v>0</v>
      </c>
      <c r="G30" s="117">
        <v>40000000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6">
        <f t="shared" si="2"/>
        <v>40762000</v>
      </c>
      <c r="N30" s="117">
        <v>0</v>
      </c>
      <c r="O30" s="117">
        <v>0</v>
      </c>
      <c r="P30" s="117">
        <v>40762000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</row>
    <row r="31" spans="1:21" ht="30">
      <c r="A31" s="12"/>
      <c r="B31" s="12" t="s">
        <v>332</v>
      </c>
      <c r="C31" s="120" t="s">
        <v>333</v>
      </c>
      <c r="D31" s="116">
        <f t="shared" si="0"/>
        <v>2500000</v>
      </c>
      <c r="E31" s="117">
        <v>0</v>
      </c>
      <c r="F31" s="117">
        <v>0</v>
      </c>
      <c r="G31" s="117">
        <v>2500000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6">
        <f t="shared" si="2"/>
        <v>2500000</v>
      </c>
      <c r="N31" s="117">
        <v>0</v>
      </c>
      <c r="O31" s="117">
        <v>0</v>
      </c>
      <c r="P31" s="117">
        <v>2500000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</row>
    <row r="32" spans="1:21" ht="18">
      <c r="A32" s="12"/>
      <c r="B32" s="12" t="s">
        <v>334</v>
      </c>
      <c r="C32" s="120" t="s">
        <v>335</v>
      </c>
      <c r="D32" s="116">
        <f t="shared" si="0"/>
        <v>3000000</v>
      </c>
      <c r="E32" s="117">
        <v>0</v>
      </c>
      <c r="F32" s="117">
        <v>0</v>
      </c>
      <c r="G32" s="117">
        <v>3000000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6">
        <f t="shared" si="2"/>
        <v>3000000</v>
      </c>
      <c r="N32" s="117">
        <v>0</v>
      </c>
      <c r="O32" s="117">
        <v>0</v>
      </c>
      <c r="P32" s="117">
        <v>3000000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</row>
    <row r="33" spans="1:21" ht="30">
      <c r="A33" s="12"/>
      <c r="B33" s="12" t="s">
        <v>336</v>
      </c>
      <c r="C33" s="122" t="s">
        <v>337</v>
      </c>
      <c r="D33" s="116">
        <f t="shared" si="0"/>
        <v>100000</v>
      </c>
      <c r="E33" s="117">
        <v>0</v>
      </c>
      <c r="F33" s="117">
        <v>0</v>
      </c>
      <c r="G33" s="117">
        <v>100000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6">
        <f t="shared" si="2"/>
        <v>704181669</v>
      </c>
      <c r="N33" s="117">
        <v>0</v>
      </c>
      <c r="O33" s="117">
        <v>0</v>
      </c>
      <c r="P33" s="117">
        <v>704181669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</row>
    <row r="34" spans="1:21" ht="18">
      <c r="A34" s="12"/>
      <c r="B34" s="12" t="s">
        <v>1191</v>
      </c>
      <c r="C34" s="122" t="s">
        <v>1192</v>
      </c>
      <c r="D34" s="116">
        <f t="shared" si="0"/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6">
        <f t="shared" si="2"/>
        <v>109300000</v>
      </c>
      <c r="N34" s="117">
        <v>0</v>
      </c>
      <c r="O34" s="117">
        <v>0</v>
      </c>
      <c r="P34" s="117">
        <v>109300000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</row>
    <row r="35" spans="1:21" ht="18">
      <c r="A35" s="12" t="s">
        <v>57</v>
      </c>
      <c r="B35" s="12"/>
      <c r="C35" s="112" t="s">
        <v>46</v>
      </c>
      <c r="D35" s="113">
        <f t="shared" si="0"/>
        <v>247000000</v>
      </c>
      <c r="E35" s="114">
        <f aca="true" t="shared" si="4" ref="E35:L35">SUM(E36:E48)</f>
        <v>0</v>
      </c>
      <c r="F35" s="114">
        <f t="shared" si="4"/>
        <v>0</v>
      </c>
      <c r="G35" s="114">
        <f t="shared" si="4"/>
        <v>223500000</v>
      </c>
      <c r="H35" s="114">
        <f t="shared" si="4"/>
        <v>0</v>
      </c>
      <c r="I35" s="114">
        <f t="shared" si="4"/>
        <v>0</v>
      </c>
      <c r="J35" s="114">
        <f t="shared" si="4"/>
        <v>23500000</v>
      </c>
      <c r="K35" s="114">
        <f t="shared" si="4"/>
        <v>0</v>
      </c>
      <c r="L35" s="114">
        <f t="shared" si="4"/>
        <v>0</v>
      </c>
      <c r="M35" s="113">
        <f t="shared" si="2"/>
        <v>245311319</v>
      </c>
      <c r="N35" s="114">
        <f aca="true" t="shared" si="5" ref="N35:U35">SUM(N36:N48)</f>
        <v>762000</v>
      </c>
      <c r="O35" s="114">
        <f t="shared" si="5"/>
        <v>205740</v>
      </c>
      <c r="P35" s="114">
        <f t="shared" si="5"/>
        <v>221284019</v>
      </c>
      <c r="Q35" s="114">
        <f t="shared" si="5"/>
        <v>0</v>
      </c>
      <c r="R35" s="114">
        <f t="shared" si="5"/>
        <v>0</v>
      </c>
      <c r="S35" s="114">
        <f t="shared" si="5"/>
        <v>23059560</v>
      </c>
      <c r="T35" s="114">
        <f t="shared" si="5"/>
        <v>0</v>
      </c>
      <c r="U35" s="114">
        <f t="shared" si="5"/>
        <v>0</v>
      </c>
    </row>
    <row r="36" spans="1:21" ht="18">
      <c r="A36" s="12"/>
      <c r="B36" s="12" t="s">
        <v>338</v>
      </c>
      <c r="C36" s="115" t="s">
        <v>339</v>
      </c>
      <c r="D36" s="116">
        <f t="shared" si="0"/>
        <v>145500000</v>
      </c>
      <c r="E36" s="117">
        <v>0</v>
      </c>
      <c r="F36" s="117">
        <v>0</v>
      </c>
      <c r="G36" s="117">
        <v>145500000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6">
        <f t="shared" si="2"/>
        <v>145557504</v>
      </c>
      <c r="N36" s="117">
        <v>0</v>
      </c>
      <c r="O36" s="117">
        <v>0</v>
      </c>
      <c r="P36" s="117">
        <v>145557504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</row>
    <row r="37" spans="1:21" ht="19.5" customHeight="1">
      <c r="A37" s="12"/>
      <c r="B37" s="12" t="s">
        <v>340</v>
      </c>
      <c r="C37" s="119" t="s">
        <v>341</v>
      </c>
      <c r="D37" s="116">
        <f t="shared" si="0"/>
        <v>6000000</v>
      </c>
      <c r="E37" s="117">
        <v>0</v>
      </c>
      <c r="F37" s="117">
        <v>0</v>
      </c>
      <c r="G37" s="117">
        <v>6000000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6">
        <f t="shared" si="2"/>
        <v>5200000</v>
      </c>
      <c r="N37" s="117">
        <v>0</v>
      </c>
      <c r="O37" s="117">
        <v>0</v>
      </c>
      <c r="P37" s="117">
        <v>4247500</v>
      </c>
      <c r="Q37" s="117">
        <v>0</v>
      </c>
      <c r="R37" s="117">
        <v>0</v>
      </c>
      <c r="S37" s="117">
        <v>952500</v>
      </c>
      <c r="T37" s="117">
        <v>0</v>
      </c>
      <c r="U37" s="117">
        <v>0</v>
      </c>
    </row>
    <row r="38" spans="1:21" ht="30">
      <c r="A38" s="12"/>
      <c r="B38" s="12" t="s">
        <v>342</v>
      </c>
      <c r="C38" s="119" t="s">
        <v>343</v>
      </c>
      <c r="D38" s="116">
        <f t="shared" si="0"/>
        <v>10000000</v>
      </c>
      <c r="E38" s="117">
        <v>0</v>
      </c>
      <c r="F38" s="117">
        <v>0</v>
      </c>
      <c r="G38" s="117">
        <v>10000000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6">
        <f t="shared" si="2"/>
        <v>13159740</v>
      </c>
      <c r="N38" s="117">
        <v>762000</v>
      </c>
      <c r="O38" s="117">
        <v>205740</v>
      </c>
      <c r="P38" s="117">
        <v>12192000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</row>
    <row r="39" spans="1:21" ht="30">
      <c r="A39" s="12"/>
      <c r="B39" s="12" t="s">
        <v>344</v>
      </c>
      <c r="C39" s="119" t="s">
        <v>345</v>
      </c>
      <c r="D39" s="116">
        <f t="shared" si="0"/>
        <v>2000000</v>
      </c>
      <c r="E39" s="117">
        <v>0</v>
      </c>
      <c r="F39" s="117">
        <v>0</v>
      </c>
      <c r="G39" s="117">
        <v>2000000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6">
        <f t="shared" si="2"/>
        <v>1923034</v>
      </c>
      <c r="N39" s="117">
        <v>0</v>
      </c>
      <c r="O39" s="117">
        <v>0</v>
      </c>
      <c r="P39" s="117">
        <v>1923034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</row>
    <row r="40" spans="1:21" ht="18">
      <c r="A40" s="12"/>
      <c r="B40" s="12" t="s">
        <v>346</v>
      </c>
      <c r="C40" s="120" t="s">
        <v>347</v>
      </c>
      <c r="D40" s="116">
        <f t="shared" si="0"/>
        <v>10000000</v>
      </c>
      <c r="E40" s="117">
        <v>0</v>
      </c>
      <c r="F40" s="117">
        <v>0</v>
      </c>
      <c r="G40" s="117">
        <v>10000000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6">
        <f t="shared" si="2"/>
        <v>10000000</v>
      </c>
      <c r="N40" s="117">
        <v>0</v>
      </c>
      <c r="O40" s="117">
        <v>0</v>
      </c>
      <c r="P40" s="117">
        <v>7148850</v>
      </c>
      <c r="Q40" s="117">
        <v>0</v>
      </c>
      <c r="R40" s="117">
        <v>0</v>
      </c>
      <c r="S40" s="117">
        <v>2851150</v>
      </c>
      <c r="T40" s="117">
        <v>0</v>
      </c>
      <c r="U40" s="117">
        <v>0</v>
      </c>
    </row>
    <row r="41" spans="1:21" ht="30">
      <c r="A41" s="12"/>
      <c r="B41" s="12" t="s">
        <v>348</v>
      </c>
      <c r="C41" s="120" t="s">
        <v>349</v>
      </c>
      <c r="D41" s="116">
        <f t="shared" si="0"/>
        <v>28000000</v>
      </c>
      <c r="E41" s="117">
        <v>0</v>
      </c>
      <c r="F41" s="117">
        <v>0</v>
      </c>
      <c r="G41" s="117">
        <v>28000000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6">
        <f t="shared" si="2"/>
        <v>30880050</v>
      </c>
      <c r="N41" s="117">
        <v>0</v>
      </c>
      <c r="O41" s="117">
        <v>0</v>
      </c>
      <c r="P41" s="117">
        <v>30880050</v>
      </c>
      <c r="Q41" s="117">
        <v>0</v>
      </c>
      <c r="R41" s="117">
        <v>0</v>
      </c>
      <c r="S41" s="117">
        <v>0</v>
      </c>
      <c r="T41" s="117">
        <v>0</v>
      </c>
      <c r="U41" s="117">
        <v>0</v>
      </c>
    </row>
    <row r="42" spans="1:21" ht="19.5" customHeight="1">
      <c r="A42" s="12"/>
      <c r="B42" s="12" t="s">
        <v>350</v>
      </c>
      <c r="C42" s="119" t="s">
        <v>351</v>
      </c>
      <c r="D42" s="116">
        <f t="shared" si="0"/>
        <v>10000000</v>
      </c>
      <c r="E42" s="117">
        <v>0</v>
      </c>
      <c r="F42" s="117">
        <v>0</v>
      </c>
      <c r="G42" s="117">
        <v>10000000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6">
        <f t="shared" si="2"/>
        <v>9949786</v>
      </c>
      <c r="N42" s="117">
        <v>0</v>
      </c>
      <c r="O42" s="117">
        <v>0</v>
      </c>
      <c r="P42" s="117">
        <v>9949786</v>
      </c>
      <c r="Q42" s="117">
        <v>0</v>
      </c>
      <c r="R42" s="117">
        <v>0</v>
      </c>
      <c r="S42" s="117">
        <v>0</v>
      </c>
      <c r="T42" s="117">
        <v>0</v>
      </c>
      <c r="U42" s="117">
        <v>0</v>
      </c>
    </row>
    <row r="43" spans="1:21" ht="18">
      <c r="A43" s="12"/>
      <c r="B43" s="12" t="s">
        <v>352</v>
      </c>
      <c r="C43" s="119" t="s">
        <v>353</v>
      </c>
      <c r="D43" s="116">
        <f t="shared" si="0"/>
        <v>5000000</v>
      </c>
      <c r="E43" s="117">
        <v>0</v>
      </c>
      <c r="F43" s="117">
        <v>0</v>
      </c>
      <c r="G43" s="117">
        <v>5000000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6">
        <f t="shared" si="2"/>
        <v>2004066</v>
      </c>
      <c r="N43" s="117">
        <v>0</v>
      </c>
      <c r="O43" s="117">
        <v>0</v>
      </c>
      <c r="P43" s="117">
        <v>2004066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</row>
    <row r="44" spans="1:21" ht="30">
      <c r="A44" s="12"/>
      <c r="B44" s="12" t="s">
        <v>354</v>
      </c>
      <c r="C44" s="119" t="s">
        <v>355</v>
      </c>
      <c r="D44" s="116">
        <f t="shared" si="0"/>
        <v>2000000</v>
      </c>
      <c r="E44" s="117">
        <v>0</v>
      </c>
      <c r="F44" s="117">
        <v>0</v>
      </c>
      <c r="G44" s="117">
        <v>2000000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6">
        <f t="shared" si="2"/>
        <v>1942829</v>
      </c>
      <c r="N44" s="117">
        <v>0</v>
      </c>
      <c r="O44" s="117">
        <v>0</v>
      </c>
      <c r="P44" s="117">
        <v>1942829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</row>
    <row r="45" spans="1:21" ht="30">
      <c r="A45" s="12"/>
      <c r="B45" s="12" t="s">
        <v>356</v>
      </c>
      <c r="C45" s="119" t="s">
        <v>357</v>
      </c>
      <c r="D45" s="116">
        <f t="shared" si="0"/>
        <v>12500000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12500000</v>
      </c>
      <c r="K45" s="117">
        <v>0</v>
      </c>
      <c r="L45" s="117">
        <v>0</v>
      </c>
      <c r="M45" s="116">
        <f t="shared" si="2"/>
        <v>11111650</v>
      </c>
      <c r="N45" s="117">
        <v>0</v>
      </c>
      <c r="O45" s="117">
        <v>0</v>
      </c>
      <c r="P45" s="117">
        <v>438400</v>
      </c>
      <c r="Q45" s="117">
        <v>0</v>
      </c>
      <c r="R45" s="117">
        <v>0</v>
      </c>
      <c r="S45" s="117">
        <v>10673250</v>
      </c>
      <c r="T45" s="117">
        <v>0</v>
      </c>
      <c r="U45" s="117">
        <v>0</v>
      </c>
    </row>
    <row r="46" spans="1:21" ht="30">
      <c r="A46" s="12"/>
      <c r="B46" s="12" t="s">
        <v>358</v>
      </c>
      <c r="C46" s="119" t="s">
        <v>359</v>
      </c>
      <c r="D46" s="116">
        <f t="shared" si="0"/>
        <v>7000000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7000000</v>
      </c>
      <c r="K46" s="117">
        <v>0</v>
      </c>
      <c r="L46" s="117">
        <v>0</v>
      </c>
      <c r="M46" s="116">
        <f t="shared" si="2"/>
        <v>8388350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8388350</v>
      </c>
      <c r="T46" s="117">
        <v>0</v>
      </c>
      <c r="U46" s="117">
        <v>0</v>
      </c>
    </row>
    <row r="47" spans="1:21" ht="19.5" customHeight="1">
      <c r="A47" s="12"/>
      <c r="B47" s="12" t="s">
        <v>360</v>
      </c>
      <c r="C47" s="119" t="s">
        <v>361</v>
      </c>
      <c r="D47" s="116">
        <f t="shared" si="0"/>
        <v>4000000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4000000</v>
      </c>
      <c r="K47" s="117">
        <v>0</v>
      </c>
      <c r="L47" s="117">
        <v>0</v>
      </c>
      <c r="M47" s="116">
        <f t="shared" si="2"/>
        <v>194310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194310</v>
      </c>
      <c r="T47" s="117">
        <v>0</v>
      </c>
      <c r="U47" s="117">
        <v>0</v>
      </c>
    </row>
    <row r="48" spans="1:21" ht="19.5" customHeight="1">
      <c r="A48" s="12"/>
      <c r="B48" s="12" t="s">
        <v>362</v>
      </c>
      <c r="C48" s="123" t="s">
        <v>363</v>
      </c>
      <c r="D48" s="124">
        <f t="shared" si="0"/>
        <v>5000000</v>
      </c>
      <c r="E48" s="125">
        <v>0</v>
      </c>
      <c r="F48" s="125">
        <v>0</v>
      </c>
      <c r="G48" s="125">
        <v>5000000</v>
      </c>
      <c r="H48" s="125">
        <v>0</v>
      </c>
      <c r="I48" s="125">
        <v>0</v>
      </c>
      <c r="J48" s="126">
        <v>0</v>
      </c>
      <c r="K48" s="125">
        <v>0</v>
      </c>
      <c r="L48" s="125">
        <v>0</v>
      </c>
      <c r="M48" s="124">
        <f t="shared" si="2"/>
        <v>5000000</v>
      </c>
      <c r="N48" s="125">
        <v>0</v>
      </c>
      <c r="O48" s="125">
        <v>0</v>
      </c>
      <c r="P48" s="125">
        <v>5000000</v>
      </c>
      <c r="Q48" s="125">
        <v>0</v>
      </c>
      <c r="R48" s="125">
        <v>0</v>
      </c>
      <c r="S48" s="126">
        <v>0</v>
      </c>
      <c r="T48" s="125">
        <v>0</v>
      </c>
      <c r="U48" s="125">
        <v>0</v>
      </c>
    </row>
    <row r="49" spans="1:21" ht="18">
      <c r="A49" s="12" t="s">
        <v>58</v>
      </c>
      <c r="B49" s="12"/>
      <c r="C49" s="112" t="s">
        <v>48</v>
      </c>
      <c r="D49" s="113">
        <f t="shared" si="0"/>
        <v>0</v>
      </c>
      <c r="E49" s="114">
        <f aca="true" t="shared" si="6" ref="E49:U49">SUM(E50)</f>
        <v>0</v>
      </c>
      <c r="F49" s="114">
        <f t="shared" si="6"/>
        <v>0</v>
      </c>
      <c r="G49" s="114">
        <f t="shared" si="6"/>
        <v>0</v>
      </c>
      <c r="H49" s="114">
        <f t="shared" si="6"/>
        <v>0</v>
      </c>
      <c r="I49" s="114">
        <f t="shared" si="6"/>
        <v>0</v>
      </c>
      <c r="J49" s="114">
        <f t="shared" si="6"/>
        <v>0</v>
      </c>
      <c r="K49" s="114">
        <f t="shared" si="6"/>
        <v>0</v>
      </c>
      <c r="L49" s="114">
        <f t="shared" si="6"/>
        <v>0</v>
      </c>
      <c r="M49" s="113">
        <f t="shared" si="2"/>
        <v>0</v>
      </c>
      <c r="N49" s="114">
        <f t="shared" si="6"/>
        <v>0</v>
      </c>
      <c r="O49" s="114">
        <f t="shared" si="6"/>
        <v>0</v>
      </c>
      <c r="P49" s="114">
        <f t="shared" si="6"/>
        <v>0</v>
      </c>
      <c r="Q49" s="114">
        <f t="shared" si="6"/>
        <v>0</v>
      </c>
      <c r="R49" s="114">
        <f t="shared" si="6"/>
        <v>0</v>
      </c>
      <c r="S49" s="114">
        <f t="shared" si="6"/>
        <v>0</v>
      </c>
      <c r="T49" s="114">
        <f t="shared" si="6"/>
        <v>0</v>
      </c>
      <c r="U49" s="114">
        <f t="shared" si="6"/>
        <v>0</v>
      </c>
    </row>
    <row r="50" spans="1:21" ht="18">
      <c r="A50" s="12"/>
      <c r="B50" s="12"/>
      <c r="C50" s="19"/>
      <c r="D50" s="116">
        <f t="shared" si="0"/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8">
        <v>0</v>
      </c>
      <c r="M50" s="116">
        <f t="shared" si="2"/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8">
        <v>0</v>
      </c>
    </row>
    <row r="51" spans="1:21" ht="30" customHeight="1">
      <c r="A51" s="278" t="s">
        <v>364</v>
      </c>
      <c r="B51" s="278"/>
      <c r="C51" s="278"/>
      <c r="D51" s="113">
        <f t="shared" si="0"/>
        <v>1450600000</v>
      </c>
      <c r="E51" s="114">
        <f aca="true" t="shared" si="7" ref="E51:L51">E10+E35+E49</f>
        <v>0</v>
      </c>
      <c r="F51" s="114">
        <f t="shared" si="7"/>
        <v>0</v>
      </c>
      <c r="G51" s="114">
        <f t="shared" si="7"/>
        <v>1352100000</v>
      </c>
      <c r="H51" s="114">
        <f t="shared" si="7"/>
        <v>0</v>
      </c>
      <c r="I51" s="114">
        <f t="shared" si="7"/>
        <v>75000000</v>
      </c>
      <c r="J51" s="114">
        <f t="shared" si="7"/>
        <v>23500000</v>
      </c>
      <c r="K51" s="114">
        <f t="shared" si="7"/>
        <v>0</v>
      </c>
      <c r="L51" s="114">
        <f t="shared" si="7"/>
        <v>0</v>
      </c>
      <c r="M51" s="113">
        <f t="shared" si="2"/>
        <v>2713658086</v>
      </c>
      <c r="N51" s="114">
        <f aca="true" t="shared" si="8" ref="N51:U51">N10+N35+N49</f>
        <v>762000</v>
      </c>
      <c r="O51" s="114">
        <f t="shared" si="8"/>
        <v>205740</v>
      </c>
      <c r="P51" s="114">
        <f t="shared" si="8"/>
        <v>2613016184</v>
      </c>
      <c r="Q51" s="114">
        <f t="shared" si="8"/>
        <v>0</v>
      </c>
      <c r="R51" s="114">
        <f t="shared" si="8"/>
        <v>75000000</v>
      </c>
      <c r="S51" s="114">
        <f t="shared" si="8"/>
        <v>24674162</v>
      </c>
      <c r="T51" s="114">
        <f t="shared" si="8"/>
        <v>0</v>
      </c>
      <c r="U51" s="114">
        <f t="shared" si="8"/>
        <v>0</v>
      </c>
    </row>
    <row r="52" spans="13:21" s="232" customFormat="1" ht="12.75">
      <c r="M52" s="232">
        <f>SUM(N52:U52)</f>
        <v>3680642757</v>
      </c>
      <c r="N52" s="232">
        <v>762000</v>
      </c>
      <c r="O52" s="232">
        <v>205740</v>
      </c>
      <c r="P52" s="232">
        <v>3521325663</v>
      </c>
      <c r="R52" s="232">
        <v>115000000</v>
      </c>
      <c r="S52" s="232">
        <v>43349354</v>
      </c>
      <c r="T52" s="232">
        <v>0</v>
      </c>
      <c r="U52" s="232">
        <v>0</v>
      </c>
    </row>
    <row r="53" spans="13:21" s="232" customFormat="1" ht="12.75">
      <c r="M53" s="232">
        <f>M51+'5.3. Zöldterületi kiadások'!M35</f>
        <v>3680642757</v>
      </c>
      <c r="N53" s="232">
        <f>N51+'5.3. Zöldterületi kiadások'!N35</f>
        <v>762000</v>
      </c>
      <c r="O53" s="232">
        <f>O51+'5.3. Zöldterületi kiadások'!O35</f>
        <v>205740</v>
      </c>
      <c r="P53" s="232">
        <f>P51+'5.3. Zöldterületi kiadások'!P35</f>
        <v>3521325663</v>
      </c>
      <c r="Q53" s="232">
        <f>Q51+'5.3. Zöldterületi kiadások'!Q35</f>
        <v>0</v>
      </c>
      <c r="R53" s="232">
        <f>R51+'5.3. Zöldterületi kiadások'!R35</f>
        <v>115000000</v>
      </c>
      <c r="S53" s="232">
        <f>S51+'5.3. Zöldterületi kiadások'!S35</f>
        <v>43349354</v>
      </c>
      <c r="T53" s="232">
        <f>T51+'5.3. Zöldterületi kiadások'!T35</f>
        <v>0</v>
      </c>
      <c r="U53" s="232">
        <f>U51+'5.3. Zöldterületi kiadások'!U35</f>
        <v>0</v>
      </c>
    </row>
    <row r="54" spans="13:21" s="232" customFormat="1" ht="12.75">
      <c r="M54" s="232">
        <f>M52-M53</f>
        <v>0</v>
      </c>
      <c r="N54" s="232">
        <f aca="true" t="shared" si="9" ref="N54:U54">N52-N53</f>
        <v>0</v>
      </c>
      <c r="O54" s="232">
        <f t="shared" si="9"/>
        <v>0</v>
      </c>
      <c r="P54" s="232">
        <f t="shared" si="9"/>
        <v>0</v>
      </c>
      <c r="Q54" s="232">
        <f t="shared" si="9"/>
        <v>0</v>
      </c>
      <c r="R54" s="232">
        <f t="shared" si="9"/>
        <v>0</v>
      </c>
      <c r="S54" s="232">
        <f t="shared" si="9"/>
        <v>0</v>
      </c>
      <c r="T54" s="232">
        <f t="shared" si="9"/>
        <v>0</v>
      </c>
      <c r="U54" s="232">
        <f t="shared" si="9"/>
        <v>0</v>
      </c>
    </row>
    <row r="55" s="232" customFormat="1" ht="12.75"/>
    <row r="56" s="232" customFormat="1" ht="12.75"/>
    <row r="57" s="232" customFormat="1" ht="12.75"/>
    <row r="58" s="232" customFormat="1" ht="12.75"/>
    <row r="59" s="232" customFormat="1" ht="12.75"/>
  </sheetData>
  <sheetProtection selectLockedCells="1" selectUnlockedCells="1"/>
  <mergeCells count="16">
    <mergeCell ref="A2:U2"/>
    <mergeCell ref="A1:U1"/>
    <mergeCell ref="A4:U4"/>
    <mergeCell ref="A3:U3"/>
    <mergeCell ref="A7:A9"/>
    <mergeCell ref="B7:B9"/>
    <mergeCell ref="A51:C51"/>
    <mergeCell ref="C7:C9"/>
    <mergeCell ref="D7:D9"/>
    <mergeCell ref="E7:L7"/>
    <mergeCell ref="M7:M9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35"/>
  <sheetViews>
    <sheetView view="pageBreakPreview" zoomScale="70" zoomScaleNormal="74" zoomScaleSheetLayoutView="70" workbookViewId="0" topLeftCell="A1">
      <selection activeCell="A2" sqref="A2:U2"/>
    </sheetView>
  </sheetViews>
  <sheetFormatPr defaultColWidth="9.140625" defaultRowHeight="12.75"/>
  <cols>
    <col min="1" max="1" width="5.140625" style="109" customWidth="1"/>
    <col min="2" max="2" width="9.8515625" style="109" customWidth="1"/>
    <col min="3" max="3" width="99.140625" style="109" customWidth="1"/>
    <col min="4" max="4" width="23.57421875" style="109" customWidth="1"/>
    <col min="5" max="6" width="14.57421875" style="109" customWidth="1"/>
    <col min="7" max="7" width="19.7109375" style="109" customWidth="1"/>
    <col min="8" max="8" width="14.57421875" style="109" customWidth="1"/>
    <col min="9" max="9" width="21.28125" style="109" customWidth="1"/>
    <col min="10" max="10" width="20.28125" style="109" customWidth="1"/>
    <col min="11" max="12" width="14.57421875" style="109" customWidth="1"/>
    <col min="13" max="13" width="23.57421875" style="109" customWidth="1"/>
    <col min="14" max="15" width="14.57421875" style="109" customWidth="1"/>
    <col min="16" max="16" width="19.7109375" style="109" customWidth="1"/>
    <col min="17" max="17" width="14.57421875" style="109" customWidth="1"/>
    <col min="18" max="18" width="21.28125" style="109" customWidth="1"/>
    <col min="19" max="19" width="20.28125" style="109" customWidth="1"/>
    <col min="20" max="21" width="14.57421875" style="109" customWidth="1"/>
    <col min="22" max="22" width="20.00390625" style="109" customWidth="1"/>
    <col min="23" max="24" width="9.140625" style="109" customWidth="1"/>
    <col min="25" max="25" width="17.00390625" style="109" bestFit="1" customWidth="1"/>
    <col min="26" max="26" width="9.140625" style="109" customWidth="1"/>
    <col min="27" max="27" width="19.57421875" style="109" customWidth="1"/>
    <col min="28" max="28" width="17.140625" style="109" customWidth="1"/>
    <col min="29" max="16384" width="9.140625" style="109" customWidth="1"/>
  </cols>
  <sheetData>
    <row r="1" spans="1:21" ht="15.75" customHeight="1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37" ht="15.75" customHeight="1">
      <c r="A2" s="248" t="s">
        <v>1287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</row>
    <row r="3" spans="1:21" ht="15.75" customHeight="1">
      <c r="A3" s="280" t="s">
        <v>365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</row>
    <row r="4" spans="1:21" ht="18" customHeight="1">
      <c r="A4" s="283" t="s">
        <v>366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</row>
    <row r="5" spans="1:21" ht="15" customHeight="1">
      <c r="A5" s="282" t="s">
        <v>367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1:21" ht="14.2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43"/>
      <c r="M6" s="110"/>
      <c r="N6" s="110"/>
      <c r="O6" s="110"/>
      <c r="P6" s="110"/>
      <c r="Q6" s="110"/>
      <c r="R6" s="110"/>
      <c r="S6" s="110"/>
      <c r="T6" s="110"/>
      <c r="U6" s="3" t="s">
        <v>2</v>
      </c>
    </row>
    <row r="7" spans="1:21" ht="12.7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6</v>
      </c>
      <c r="N7" s="6" t="s">
        <v>7</v>
      </c>
      <c r="O7" s="6" t="s">
        <v>8</v>
      </c>
      <c r="P7" s="6" t="s">
        <v>9</v>
      </c>
      <c r="Q7" s="6" t="s">
        <v>10</v>
      </c>
      <c r="R7" s="6" t="s">
        <v>11</v>
      </c>
      <c r="S7" s="6" t="s">
        <v>12</v>
      </c>
      <c r="T7" s="6" t="s">
        <v>13</v>
      </c>
      <c r="U7" s="6" t="s">
        <v>14</v>
      </c>
    </row>
    <row r="8" spans="1:21" ht="12.75" customHeight="1">
      <c r="A8" s="284" t="s">
        <v>25</v>
      </c>
      <c r="B8" s="284" t="s">
        <v>191</v>
      </c>
      <c r="C8" s="252" t="s">
        <v>26</v>
      </c>
      <c r="D8" s="253" t="s">
        <v>27</v>
      </c>
      <c r="E8" s="279" t="s">
        <v>28</v>
      </c>
      <c r="F8" s="279"/>
      <c r="G8" s="279"/>
      <c r="H8" s="279"/>
      <c r="I8" s="279"/>
      <c r="J8" s="279"/>
      <c r="K8" s="279"/>
      <c r="L8" s="279"/>
      <c r="M8" s="253" t="s">
        <v>29</v>
      </c>
      <c r="N8" s="279" t="s">
        <v>30</v>
      </c>
      <c r="O8" s="279"/>
      <c r="P8" s="279"/>
      <c r="Q8" s="279"/>
      <c r="R8" s="279"/>
      <c r="S8" s="279"/>
      <c r="T8" s="279"/>
      <c r="U8" s="279"/>
    </row>
    <row r="9" spans="1:21" ht="12.75" customHeight="1">
      <c r="A9" s="284"/>
      <c r="B9" s="284"/>
      <c r="C9" s="252"/>
      <c r="D9" s="252"/>
      <c r="E9" s="247" t="s">
        <v>31</v>
      </c>
      <c r="F9" s="247"/>
      <c r="G9" s="247"/>
      <c r="H9" s="247"/>
      <c r="I9" s="247"/>
      <c r="J9" s="247" t="s">
        <v>32</v>
      </c>
      <c r="K9" s="247"/>
      <c r="L9" s="247"/>
      <c r="M9" s="253"/>
      <c r="N9" s="247" t="s">
        <v>31</v>
      </c>
      <c r="O9" s="247"/>
      <c r="P9" s="247"/>
      <c r="Q9" s="247"/>
      <c r="R9" s="247"/>
      <c r="S9" s="247" t="s">
        <v>32</v>
      </c>
      <c r="T9" s="247"/>
      <c r="U9" s="247"/>
    </row>
    <row r="10" spans="1:21" ht="89.25">
      <c r="A10" s="284"/>
      <c r="B10" s="284"/>
      <c r="C10" s="252"/>
      <c r="D10" s="252"/>
      <c r="E10" s="7" t="s">
        <v>33</v>
      </c>
      <c r="F10" s="7" t="s">
        <v>34</v>
      </c>
      <c r="G10" s="7" t="s">
        <v>35</v>
      </c>
      <c r="H10" s="7" t="s">
        <v>36</v>
      </c>
      <c r="I10" s="7" t="s">
        <v>37</v>
      </c>
      <c r="J10" s="7" t="s">
        <v>38</v>
      </c>
      <c r="K10" s="7" t="s">
        <v>39</v>
      </c>
      <c r="L10" s="7" t="s">
        <v>40</v>
      </c>
      <c r="M10" s="253"/>
      <c r="N10" s="7" t="s">
        <v>33</v>
      </c>
      <c r="O10" s="7" t="s">
        <v>34</v>
      </c>
      <c r="P10" s="7" t="s">
        <v>35</v>
      </c>
      <c r="Q10" s="7" t="s">
        <v>36</v>
      </c>
      <c r="R10" s="7" t="s">
        <v>37</v>
      </c>
      <c r="S10" s="7" t="s">
        <v>38</v>
      </c>
      <c r="T10" s="7" t="s">
        <v>39</v>
      </c>
      <c r="U10" s="7" t="s">
        <v>40</v>
      </c>
    </row>
    <row r="11" spans="1:21" ht="18">
      <c r="A11" s="12" t="s">
        <v>61</v>
      </c>
      <c r="B11" s="12"/>
      <c r="C11" s="112" t="s">
        <v>44</v>
      </c>
      <c r="D11" s="113">
        <f aca="true" t="shared" si="0" ref="D11:D35">SUM(E11:L11)</f>
        <v>772500000</v>
      </c>
      <c r="E11" s="114">
        <f aca="true" t="shared" si="1" ref="E11:L11">SUM(E12:E21)</f>
        <v>0</v>
      </c>
      <c r="F11" s="114">
        <f t="shared" si="1"/>
        <v>0</v>
      </c>
      <c r="G11" s="114">
        <f t="shared" si="1"/>
        <v>763600000</v>
      </c>
      <c r="H11" s="114">
        <f t="shared" si="1"/>
        <v>0</v>
      </c>
      <c r="I11" s="114">
        <f t="shared" si="1"/>
        <v>8900000</v>
      </c>
      <c r="J11" s="114">
        <f t="shared" si="1"/>
        <v>0</v>
      </c>
      <c r="K11" s="114">
        <f t="shared" si="1"/>
        <v>0</v>
      </c>
      <c r="L11" s="114">
        <f t="shared" si="1"/>
        <v>0</v>
      </c>
      <c r="M11" s="113">
        <f>SUM(N11:U11)</f>
        <v>847173933</v>
      </c>
      <c r="N11" s="114">
        <f aca="true" t="shared" si="2" ref="N11:U11">SUM(N12:N21)</f>
        <v>0</v>
      </c>
      <c r="O11" s="114">
        <f t="shared" si="2"/>
        <v>0</v>
      </c>
      <c r="P11" s="114">
        <f t="shared" si="2"/>
        <v>831545943</v>
      </c>
      <c r="Q11" s="114">
        <f t="shared" si="2"/>
        <v>0</v>
      </c>
      <c r="R11" s="114">
        <f t="shared" si="2"/>
        <v>2500000</v>
      </c>
      <c r="S11" s="114">
        <f t="shared" si="2"/>
        <v>13127990</v>
      </c>
      <c r="T11" s="114">
        <f t="shared" si="2"/>
        <v>0</v>
      </c>
      <c r="U11" s="114">
        <f t="shared" si="2"/>
        <v>0</v>
      </c>
    </row>
    <row r="12" spans="1:21" ht="18">
      <c r="A12" s="12"/>
      <c r="B12" s="12" t="s">
        <v>368</v>
      </c>
      <c r="C12" s="120" t="s">
        <v>369</v>
      </c>
      <c r="D12" s="116">
        <f t="shared" si="0"/>
        <v>400000000</v>
      </c>
      <c r="E12" s="117">
        <v>0</v>
      </c>
      <c r="F12" s="117">
        <v>0</v>
      </c>
      <c r="G12" s="117">
        <v>400000000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6">
        <f>SUM(N12:U12)</f>
        <v>432971367</v>
      </c>
      <c r="N12" s="117">
        <v>0</v>
      </c>
      <c r="O12" s="117">
        <v>0</v>
      </c>
      <c r="P12" s="117">
        <v>427402417</v>
      </c>
      <c r="Q12" s="117">
        <v>0</v>
      </c>
      <c r="R12" s="117">
        <v>0</v>
      </c>
      <c r="S12" s="117">
        <v>5568950</v>
      </c>
      <c r="T12" s="117">
        <v>0</v>
      </c>
      <c r="U12" s="117">
        <v>0</v>
      </c>
    </row>
    <row r="13" spans="1:21" ht="18">
      <c r="A13" s="12"/>
      <c r="B13" s="12" t="s">
        <v>370</v>
      </c>
      <c r="C13" s="120" t="s">
        <v>371</v>
      </c>
      <c r="D13" s="116">
        <f>SUM(E13:L13)</f>
        <v>4000000</v>
      </c>
      <c r="E13" s="117">
        <v>0</v>
      </c>
      <c r="F13" s="117">
        <v>0</v>
      </c>
      <c r="G13" s="117">
        <v>4000000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6">
        <f>SUM(N13:U13)</f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8">
      <c r="A14" s="12"/>
      <c r="B14" s="12" t="s">
        <v>372</v>
      </c>
      <c r="C14" s="120" t="s">
        <v>373</v>
      </c>
      <c r="D14" s="116">
        <f>SUM(E14:L14)</f>
        <v>20000000</v>
      </c>
      <c r="E14" s="117">
        <v>0</v>
      </c>
      <c r="F14" s="117">
        <v>0</v>
      </c>
      <c r="G14" s="117">
        <v>20000000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6">
        <f>SUM(N14:U14)</f>
        <v>21666604</v>
      </c>
      <c r="N14" s="117">
        <v>0</v>
      </c>
      <c r="O14" s="117">
        <v>0</v>
      </c>
      <c r="P14" s="117">
        <v>21666604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8">
      <c r="A15" s="12"/>
      <c r="B15" s="12" t="s">
        <v>374</v>
      </c>
      <c r="C15" s="120" t="s">
        <v>375</v>
      </c>
      <c r="D15" s="116">
        <f t="shared" si="0"/>
        <v>12000000</v>
      </c>
      <c r="E15" s="117">
        <v>0</v>
      </c>
      <c r="F15" s="117">
        <v>0</v>
      </c>
      <c r="G15" s="117">
        <v>12000000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6">
        <f aca="true" t="shared" si="3" ref="M15:M31">SUM(N15:U15)</f>
        <v>13110548</v>
      </c>
      <c r="N15" s="117">
        <v>0</v>
      </c>
      <c r="O15" s="117">
        <v>0</v>
      </c>
      <c r="P15" s="117">
        <v>13110548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</row>
    <row r="16" spans="1:21" ht="18">
      <c r="A16" s="12"/>
      <c r="B16" s="12" t="s">
        <v>376</v>
      </c>
      <c r="C16" s="115" t="s">
        <v>377</v>
      </c>
      <c r="D16" s="116">
        <f t="shared" si="0"/>
        <v>15000000</v>
      </c>
      <c r="E16" s="117">
        <v>0</v>
      </c>
      <c r="F16" s="117">
        <v>0</v>
      </c>
      <c r="G16" s="117">
        <v>6100000</v>
      </c>
      <c r="H16" s="117">
        <v>0</v>
      </c>
      <c r="I16" s="117">
        <v>8900000</v>
      </c>
      <c r="J16" s="117">
        <v>0</v>
      </c>
      <c r="K16" s="117">
        <v>0</v>
      </c>
      <c r="L16" s="117">
        <v>0</v>
      </c>
      <c r="M16" s="116">
        <f t="shared" si="3"/>
        <v>16537910</v>
      </c>
      <c r="N16" s="117">
        <v>0</v>
      </c>
      <c r="O16" s="117">
        <v>0</v>
      </c>
      <c r="P16" s="117">
        <v>10669870</v>
      </c>
      <c r="Q16" s="117">
        <v>0</v>
      </c>
      <c r="R16" s="117">
        <v>2500000</v>
      </c>
      <c r="S16" s="117">
        <v>3368040</v>
      </c>
      <c r="T16" s="117">
        <v>0</v>
      </c>
      <c r="U16" s="117">
        <v>0</v>
      </c>
    </row>
    <row r="17" spans="1:21" ht="30">
      <c r="A17" s="12"/>
      <c r="B17" s="12" t="s">
        <v>378</v>
      </c>
      <c r="C17" s="120" t="s">
        <v>379</v>
      </c>
      <c r="D17" s="116">
        <f t="shared" si="0"/>
        <v>254000000</v>
      </c>
      <c r="E17" s="117">
        <v>0</v>
      </c>
      <c r="F17" s="117">
        <v>0</v>
      </c>
      <c r="G17" s="117">
        <v>254000000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6">
        <f t="shared" si="3"/>
        <v>254496810</v>
      </c>
      <c r="N17" s="117">
        <v>0</v>
      </c>
      <c r="O17" s="117">
        <v>0</v>
      </c>
      <c r="P17" s="117">
        <v>250305810</v>
      </c>
      <c r="Q17" s="117">
        <v>0</v>
      </c>
      <c r="R17" s="117">
        <v>0</v>
      </c>
      <c r="S17" s="117">
        <v>4191000</v>
      </c>
      <c r="T17" s="117">
        <v>0</v>
      </c>
      <c r="U17" s="117">
        <v>0</v>
      </c>
    </row>
    <row r="18" spans="1:21" ht="18">
      <c r="A18" s="12"/>
      <c r="B18" s="12" t="s">
        <v>380</v>
      </c>
      <c r="C18" s="119" t="s">
        <v>381</v>
      </c>
      <c r="D18" s="116">
        <f t="shared" si="0"/>
        <v>5000000</v>
      </c>
      <c r="E18" s="117">
        <v>0</v>
      </c>
      <c r="F18" s="117">
        <v>0</v>
      </c>
      <c r="G18" s="117">
        <v>5000000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6">
        <f t="shared" si="3"/>
        <v>5000000</v>
      </c>
      <c r="N18" s="117">
        <v>0</v>
      </c>
      <c r="O18" s="117">
        <v>0</v>
      </c>
      <c r="P18" s="117">
        <v>5000000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</row>
    <row r="19" spans="1:21" ht="18">
      <c r="A19" s="12"/>
      <c r="B19" s="12" t="s">
        <v>382</v>
      </c>
      <c r="C19" s="119" t="s">
        <v>383</v>
      </c>
      <c r="D19" s="116">
        <f t="shared" si="0"/>
        <v>2500000</v>
      </c>
      <c r="E19" s="117">
        <v>0</v>
      </c>
      <c r="F19" s="117">
        <v>0</v>
      </c>
      <c r="G19" s="117">
        <v>2500000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6">
        <f t="shared" si="3"/>
        <v>3815950</v>
      </c>
      <c r="N19" s="117">
        <v>0</v>
      </c>
      <c r="O19" s="117">
        <v>0</v>
      </c>
      <c r="P19" s="117">
        <v>3815950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8">
      <c r="A20" s="12"/>
      <c r="B20" s="12" t="s">
        <v>384</v>
      </c>
      <c r="C20" s="119" t="s">
        <v>385</v>
      </c>
      <c r="D20" s="116">
        <f t="shared" si="0"/>
        <v>36000000</v>
      </c>
      <c r="E20" s="117">
        <v>0</v>
      </c>
      <c r="F20" s="117">
        <v>0</v>
      </c>
      <c r="G20" s="117">
        <v>36000000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6">
        <f t="shared" si="3"/>
        <v>40930517</v>
      </c>
      <c r="N20" s="117">
        <v>0</v>
      </c>
      <c r="O20" s="117">
        <v>0</v>
      </c>
      <c r="P20" s="117">
        <v>40930517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18">
      <c r="A21" s="12"/>
      <c r="B21" s="12" t="s">
        <v>386</v>
      </c>
      <c r="C21" s="120" t="s">
        <v>387</v>
      </c>
      <c r="D21" s="116">
        <f t="shared" si="0"/>
        <v>24000000</v>
      </c>
      <c r="E21" s="117">
        <v>0</v>
      </c>
      <c r="F21" s="117">
        <v>0</v>
      </c>
      <c r="G21" s="117">
        <v>24000000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6">
        <f t="shared" si="3"/>
        <v>58644227</v>
      </c>
      <c r="N21" s="117">
        <v>0</v>
      </c>
      <c r="O21" s="117">
        <v>0</v>
      </c>
      <c r="P21" s="117">
        <v>58644227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</row>
    <row r="22" spans="1:21" ht="18">
      <c r="A22" s="12" t="s">
        <v>62</v>
      </c>
      <c r="B22" s="12"/>
      <c r="C22" s="112" t="s">
        <v>46</v>
      </c>
      <c r="D22" s="113">
        <f t="shared" si="0"/>
        <v>77500000</v>
      </c>
      <c r="E22" s="114">
        <f>SUM(E23:E32)</f>
        <v>0</v>
      </c>
      <c r="F22" s="114">
        <f aca="true" t="shared" si="4" ref="F22:L22">SUM(F23:F32)</f>
        <v>0</v>
      </c>
      <c r="G22" s="114">
        <f t="shared" si="4"/>
        <v>42500000</v>
      </c>
      <c r="H22" s="114">
        <f t="shared" si="4"/>
        <v>0</v>
      </c>
      <c r="I22" s="114">
        <f t="shared" si="4"/>
        <v>20000000</v>
      </c>
      <c r="J22" s="114">
        <f t="shared" si="4"/>
        <v>15000000</v>
      </c>
      <c r="K22" s="114">
        <f t="shared" si="4"/>
        <v>0</v>
      </c>
      <c r="L22" s="114">
        <f t="shared" si="4"/>
        <v>0</v>
      </c>
      <c r="M22" s="113">
        <f t="shared" si="3"/>
        <v>119810738</v>
      </c>
      <c r="N22" s="114">
        <f>SUM(N23:N32)</f>
        <v>0</v>
      </c>
      <c r="O22" s="114">
        <f aca="true" t="shared" si="5" ref="O22:U22">SUM(O23:O32)</f>
        <v>0</v>
      </c>
      <c r="P22" s="114">
        <f t="shared" si="5"/>
        <v>76763536</v>
      </c>
      <c r="Q22" s="114">
        <f t="shared" si="5"/>
        <v>0</v>
      </c>
      <c r="R22" s="114">
        <f t="shared" si="5"/>
        <v>37500000</v>
      </c>
      <c r="S22" s="114">
        <f t="shared" si="5"/>
        <v>5547202</v>
      </c>
      <c r="T22" s="114">
        <f t="shared" si="5"/>
        <v>0</v>
      </c>
      <c r="U22" s="114">
        <f t="shared" si="5"/>
        <v>0</v>
      </c>
    </row>
    <row r="23" spans="1:21" ht="18">
      <c r="A23" s="12"/>
      <c r="B23" s="12" t="s">
        <v>388</v>
      </c>
      <c r="C23" s="119" t="s">
        <v>389</v>
      </c>
      <c r="D23" s="116">
        <f t="shared" si="0"/>
        <v>10000000</v>
      </c>
      <c r="E23" s="117">
        <v>0</v>
      </c>
      <c r="F23" s="117">
        <v>0</v>
      </c>
      <c r="G23" s="117">
        <v>10000000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6">
        <f t="shared" si="3"/>
        <v>9899650</v>
      </c>
      <c r="N23" s="117">
        <v>0</v>
      </c>
      <c r="O23" s="117">
        <v>0</v>
      </c>
      <c r="P23" s="117">
        <v>9899650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</row>
    <row r="24" spans="1:21" ht="18">
      <c r="A24" s="12"/>
      <c r="B24" s="12" t="s">
        <v>390</v>
      </c>
      <c r="C24" s="119" t="s">
        <v>391</v>
      </c>
      <c r="D24" s="116">
        <f t="shared" si="0"/>
        <v>3000000</v>
      </c>
      <c r="E24" s="117">
        <v>0</v>
      </c>
      <c r="F24" s="117">
        <v>0</v>
      </c>
      <c r="G24" s="117">
        <v>3000000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6">
        <f t="shared" si="3"/>
        <v>1461623</v>
      </c>
      <c r="N24" s="117">
        <v>0</v>
      </c>
      <c r="O24" s="117">
        <v>0</v>
      </c>
      <c r="P24" s="117">
        <v>1461623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</row>
    <row r="25" spans="1:21" ht="18">
      <c r="A25" s="12"/>
      <c r="B25" s="12" t="s">
        <v>392</v>
      </c>
      <c r="C25" s="119" t="s">
        <v>393</v>
      </c>
      <c r="D25" s="116">
        <f t="shared" si="0"/>
        <v>5000000</v>
      </c>
      <c r="E25" s="117">
        <v>0</v>
      </c>
      <c r="F25" s="117">
        <v>0</v>
      </c>
      <c r="G25" s="117">
        <v>5000000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6">
        <f t="shared" si="3"/>
        <v>18090166</v>
      </c>
      <c r="N25" s="117">
        <v>0</v>
      </c>
      <c r="O25" s="117">
        <v>0</v>
      </c>
      <c r="P25" s="117">
        <v>18090166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</row>
    <row r="26" spans="1:21" ht="18">
      <c r="A26" s="12"/>
      <c r="B26" s="12" t="s">
        <v>394</v>
      </c>
      <c r="C26" s="119" t="s">
        <v>395</v>
      </c>
      <c r="D26" s="116">
        <f t="shared" si="0"/>
        <v>6000000</v>
      </c>
      <c r="E26" s="117">
        <v>0</v>
      </c>
      <c r="F26" s="117">
        <v>0</v>
      </c>
      <c r="G26" s="117">
        <v>6000000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6">
        <f t="shared" si="3"/>
        <v>25258015</v>
      </c>
      <c r="N26" s="117">
        <v>0</v>
      </c>
      <c r="O26" s="117">
        <v>0</v>
      </c>
      <c r="P26" s="117">
        <v>25258015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</row>
    <row r="27" spans="1:21" ht="18">
      <c r="A27" s="12"/>
      <c r="B27" s="12" t="s">
        <v>396</v>
      </c>
      <c r="C27" s="119" t="s">
        <v>397</v>
      </c>
      <c r="D27" s="116">
        <f t="shared" si="0"/>
        <v>15000000</v>
      </c>
      <c r="E27" s="117">
        <v>0</v>
      </c>
      <c r="F27" s="117">
        <v>0</v>
      </c>
      <c r="G27" s="117">
        <v>15000000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6">
        <f t="shared" si="3"/>
        <v>15000000</v>
      </c>
      <c r="N27" s="117">
        <v>0</v>
      </c>
      <c r="O27" s="117">
        <v>0</v>
      </c>
      <c r="P27" s="117">
        <v>15000000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</row>
    <row r="28" spans="1:21" ht="19.5" customHeight="1">
      <c r="A28" s="12"/>
      <c r="B28" s="12" t="s">
        <v>398</v>
      </c>
      <c r="C28" s="127" t="s">
        <v>399</v>
      </c>
      <c r="D28" s="124">
        <f t="shared" si="0"/>
        <v>3500000</v>
      </c>
      <c r="E28" s="125">
        <v>0</v>
      </c>
      <c r="F28" s="125">
        <v>0</v>
      </c>
      <c r="G28" s="125">
        <v>3500000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4">
        <f t="shared" si="3"/>
        <v>838752</v>
      </c>
      <c r="N28" s="125">
        <v>0</v>
      </c>
      <c r="O28" s="125">
        <v>0</v>
      </c>
      <c r="P28" s="125">
        <v>838752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</row>
    <row r="29" spans="1:21" ht="19.5" customHeight="1">
      <c r="A29" s="12"/>
      <c r="B29" s="12" t="s">
        <v>400</v>
      </c>
      <c r="C29" s="127" t="s">
        <v>401</v>
      </c>
      <c r="D29" s="124">
        <f t="shared" si="0"/>
        <v>15000000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15000000</v>
      </c>
      <c r="K29" s="125">
        <v>0</v>
      </c>
      <c r="L29" s="125">
        <v>0</v>
      </c>
      <c r="M29" s="124">
        <f t="shared" si="3"/>
        <v>10129312</v>
      </c>
      <c r="N29" s="125">
        <v>0</v>
      </c>
      <c r="O29" s="125">
        <v>0</v>
      </c>
      <c r="P29" s="125">
        <v>4582110</v>
      </c>
      <c r="Q29" s="125">
        <v>0</v>
      </c>
      <c r="R29" s="125">
        <v>0</v>
      </c>
      <c r="S29" s="125">
        <v>5547202</v>
      </c>
      <c r="T29" s="125">
        <v>0</v>
      </c>
      <c r="U29" s="125">
        <v>0</v>
      </c>
    </row>
    <row r="30" spans="1:21" ht="19.5" customHeight="1">
      <c r="A30" s="12"/>
      <c r="B30" s="12" t="s">
        <v>402</v>
      </c>
      <c r="C30" s="127" t="s">
        <v>403</v>
      </c>
      <c r="D30" s="124">
        <f t="shared" si="0"/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6">
        <v>0</v>
      </c>
      <c r="K30" s="125">
        <v>0</v>
      </c>
      <c r="L30" s="125">
        <v>0</v>
      </c>
      <c r="M30" s="124">
        <f t="shared" si="3"/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6">
        <v>0</v>
      </c>
      <c r="T30" s="125">
        <v>0</v>
      </c>
      <c r="U30" s="125">
        <v>0</v>
      </c>
    </row>
    <row r="31" spans="1:21" ht="18">
      <c r="A31" s="12"/>
      <c r="B31" s="12" t="s">
        <v>404</v>
      </c>
      <c r="C31" s="127" t="s">
        <v>405</v>
      </c>
      <c r="D31" s="124">
        <f t="shared" si="0"/>
        <v>20000000</v>
      </c>
      <c r="E31" s="125">
        <v>0</v>
      </c>
      <c r="F31" s="125">
        <v>0</v>
      </c>
      <c r="G31" s="125">
        <v>0</v>
      </c>
      <c r="H31" s="125">
        <v>0</v>
      </c>
      <c r="I31" s="125">
        <v>20000000</v>
      </c>
      <c r="J31" s="126">
        <v>0</v>
      </c>
      <c r="K31" s="125">
        <v>0</v>
      </c>
      <c r="L31" s="125">
        <v>0</v>
      </c>
      <c r="M31" s="124">
        <f t="shared" si="3"/>
        <v>37500000</v>
      </c>
      <c r="N31" s="125">
        <v>0</v>
      </c>
      <c r="O31" s="125">
        <v>0</v>
      </c>
      <c r="P31" s="125">
        <v>0</v>
      </c>
      <c r="Q31" s="125">
        <v>0</v>
      </c>
      <c r="R31" s="125">
        <v>37500000</v>
      </c>
      <c r="S31" s="126">
        <v>0</v>
      </c>
      <c r="T31" s="125">
        <v>0</v>
      </c>
      <c r="U31" s="125">
        <v>0</v>
      </c>
    </row>
    <row r="32" spans="1:21" ht="18">
      <c r="A32" s="12"/>
      <c r="B32" s="12" t="s">
        <v>406</v>
      </c>
      <c r="C32" s="127" t="s">
        <v>407</v>
      </c>
      <c r="D32" s="124">
        <f>SUM(E32:L32)</f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6">
        <v>0</v>
      </c>
      <c r="K32" s="125">
        <v>0</v>
      </c>
      <c r="L32" s="125">
        <v>0</v>
      </c>
      <c r="M32" s="124">
        <f>SUM(N32:U32)</f>
        <v>1633220</v>
      </c>
      <c r="N32" s="125">
        <v>0</v>
      </c>
      <c r="O32" s="125">
        <v>0</v>
      </c>
      <c r="P32" s="125">
        <v>1633220</v>
      </c>
      <c r="Q32" s="125">
        <v>0</v>
      </c>
      <c r="R32" s="125">
        <v>0</v>
      </c>
      <c r="S32" s="126">
        <v>0</v>
      </c>
      <c r="T32" s="125">
        <v>0</v>
      </c>
      <c r="U32" s="125">
        <v>0</v>
      </c>
    </row>
    <row r="33" spans="1:21" ht="18">
      <c r="A33" s="12" t="s">
        <v>63</v>
      </c>
      <c r="B33" s="12"/>
      <c r="C33" s="112" t="s">
        <v>48</v>
      </c>
      <c r="D33" s="113">
        <f t="shared" si="0"/>
        <v>0</v>
      </c>
      <c r="E33" s="114">
        <f aca="true" t="shared" si="6" ref="E33:U33">SUM(E34)</f>
        <v>0</v>
      </c>
      <c r="F33" s="114">
        <f t="shared" si="6"/>
        <v>0</v>
      </c>
      <c r="G33" s="114">
        <f t="shared" si="6"/>
        <v>0</v>
      </c>
      <c r="H33" s="114">
        <f t="shared" si="6"/>
        <v>0</v>
      </c>
      <c r="I33" s="114">
        <f t="shared" si="6"/>
        <v>0</v>
      </c>
      <c r="J33" s="114">
        <f t="shared" si="6"/>
        <v>0</v>
      </c>
      <c r="K33" s="114">
        <f t="shared" si="6"/>
        <v>0</v>
      </c>
      <c r="L33" s="114">
        <f t="shared" si="6"/>
        <v>0</v>
      </c>
      <c r="M33" s="113">
        <f>SUM(N33:U33)</f>
        <v>0</v>
      </c>
      <c r="N33" s="114">
        <f t="shared" si="6"/>
        <v>0</v>
      </c>
      <c r="O33" s="114">
        <f t="shared" si="6"/>
        <v>0</v>
      </c>
      <c r="P33" s="114">
        <f t="shared" si="6"/>
        <v>0</v>
      </c>
      <c r="Q33" s="114">
        <f t="shared" si="6"/>
        <v>0</v>
      </c>
      <c r="R33" s="114">
        <f t="shared" si="6"/>
        <v>0</v>
      </c>
      <c r="S33" s="114">
        <f t="shared" si="6"/>
        <v>0</v>
      </c>
      <c r="T33" s="114">
        <f t="shared" si="6"/>
        <v>0</v>
      </c>
      <c r="U33" s="114">
        <f t="shared" si="6"/>
        <v>0</v>
      </c>
    </row>
    <row r="34" spans="1:21" ht="18">
      <c r="A34" s="12"/>
      <c r="B34" s="12" t="s">
        <v>408</v>
      </c>
      <c r="C34" s="19"/>
      <c r="D34" s="116">
        <f t="shared" si="0"/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8">
        <v>0</v>
      </c>
      <c r="M34" s="116">
        <f>SUM(N34:U34)</f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8">
        <v>0</v>
      </c>
    </row>
    <row r="35" spans="1:21" ht="32.25" customHeight="1">
      <c r="A35" s="278" t="s">
        <v>364</v>
      </c>
      <c r="B35" s="278"/>
      <c r="C35" s="278"/>
      <c r="D35" s="113">
        <f t="shared" si="0"/>
        <v>850000000</v>
      </c>
      <c r="E35" s="114">
        <f aca="true" t="shared" si="7" ref="E35:L35">E11+E22+E33</f>
        <v>0</v>
      </c>
      <c r="F35" s="114">
        <f t="shared" si="7"/>
        <v>0</v>
      </c>
      <c r="G35" s="114">
        <f t="shared" si="7"/>
        <v>806100000</v>
      </c>
      <c r="H35" s="114">
        <f t="shared" si="7"/>
        <v>0</v>
      </c>
      <c r="I35" s="114">
        <f t="shared" si="7"/>
        <v>28900000</v>
      </c>
      <c r="J35" s="114">
        <f t="shared" si="7"/>
        <v>15000000</v>
      </c>
      <c r="K35" s="114">
        <f t="shared" si="7"/>
        <v>0</v>
      </c>
      <c r="L35" s="114">
        <f t="shared" si="7"/>
        <v>0</v>
      </c>
      <c r="M35" s="113">
        <f>SUM(N35:U35)</f>
        <v>966984671</v>
      </c>
      <c r="N35" s="114">
        <f aca="true" t="shared" si="8" ref="N35:U35">N11+N22+N33</f>
        <v>0</v>
      </c>
      <c r="O35" s="114">
        <f t="shared" si="8"/>
        <v>0</v>
      </c>
      <c r="P35" s="114">
        <f t="shared" si="8"/>
        <v>908309479</v>
      </c>
      <c r="Q35" s="114">
        <f t="shared" si="8"/>
        <v>0</v>
      </c>
      <c r="R35" s="114">
        <f t="shared" si="8"/>
        <v>40000000</v>
      </c>
      <c r="S35" s="114">
        <f t="shared" si="8"/>
        <v>18675192</v>
      </c>
      <c r="T35" s="114">
        <f t="shared" si="8"/>
        <v>0</v>
      </c>
      <c r="U35" s="114">
        <f t="shared" si="8"/>
        <v>0</v>
      </c>
    </row>
    <row r="36" s="232" customFormat="1" ht="12.75"/>
    <row r="37" s="232" customFormat="1" ht="12.75"/>
    <row r="38" s="232" customFormat="1" ht="12.75"/>
    <row r="39" s="232" customFormat="1" ht="12.75"/>
    <row r="40" s="232" customFormat="1" ht="12.75"/>
    <row r="41" s="232" customFormat="1" ht="12.75"/>
    <row r="42" s="232" customFormat="1" ht="12.75"/>
    <row r="43" s="232" customFormat="1" ht="12.75"/>
    <row r="44" s="232" customFormat="1" ht="12.75"/>
    <row r="45" s="232" customFormat="1" ht="12.75"/>
    <row r="46" s="232" customFormat="1" ht="12.75"/>
    <row r="47" s="232" customFormat="1" ht="12.75"/>
    <row r="48" s="232" customFormat="1" ht="12.75"/>
    <row r="49" s="232" customFormat="1" ht="12.75"/>
    <row r="50" s="232" customFormat="1" ht="12.75"/>
    <row r="51" s="232" customFormat="1" ht="12.75"/>
  </sheetData>
  <sheetProtection selectLockedCells="1" selectUnlockedCells="1"/>
  <mergeCells count="17">
    <mergeCell ref="A3:U3"/>
    <mergeCell ref="A1:U1"/>
    <mergeCell ref="A4:U4"/>
    <mergeCell ref="A5:U5"/>
    <mergeCell ref="A8:A10"/>
    <mergeCell ref="B8:B10"/>
    <mergeCell ref="A2:U2"/>
    <mergeCell ref="A35:C35"/>
    <mergeCell ref="C8:C10"/>
    <mergeCell ref="D8:D10"/>
    <mergeCell ref="E8:L8"/>
    <mergeCell ref="M8:M10"/>
    <mergeCell ref="N8:U8"/>
    <mergeCell ref="E9:I9"/>
    <mergeCell ref="J9:L9"/>
    <mergeCell ref="N9:R9"/>
    <mergeCell ref="S9:U9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88"/>
  <sheetViews>
    <sheetView view="pageBreakPreview" zoomScale="46" zoomScaleNormal="46" zoomScaleSheetLayoutView="46" zoomScalePageLayoutView="0" workbookViewId="0" topLeftCell="B1">
      <pane xSplit="3" ySplit="12" topLeftCell="E13" activePane="bottomRight" state="frozen"/>
      <selection pane="topLeft" activeCell="B1" sqref="B1"/>
      <selection pane="topRight" activeCell="E1" sqref="E1"/>
      <selection pane="bottomLeft" activeCell="B13" sqref="B13"/>
      <selection pane="bottomRight" activeCell="A1" sqref="A1:X1"/>
    </sheetView>
  </sheetViews>
  <sheetFormatPr defaultColWidth="9.140625" defaultRowHeight="12.75"/>
  <cols>
    <col min="1" max="1" width="7.28125" style="128" customWidth="1"/>
    <col min="2" max="2" width="17.00390625" style="128" customWidth="1"/>
    <col min="3" max="3" width="4.57421875" style="128" customWidth="1"/>
    <col min="4" max="4" width="80.28125" style="129" customWidth="1"/>
    <col min="5" max="5" width="28.421875" style="128" customWidth="1"/>
    <col min="6" max="6" width="29.28125" style="128" customWidth="1"/>
    <col min="7" max="7" width="28.28125" style="128" customWidth="1"/>
    <col min="8" max="8" width="17.7109375" style="128" customWidth="1"/>
    <col min="9" max="9" width="23.28125" style="128" customWidth="1"/>
    <col min="10" max="10" width="17.7109375" style="128" customWidth="1"/>
    <col min="11" max="11" width="19.00390625" style="128" customWidth="1"/>
    <col min="12" max="12" width="22.7109375" style="128" customWidth="1"/>
    <col min="13" max="13" width="28.421875" style="128" customWidth="1"/>
    <col min="14" max="14" width="24.421875" style="128" customWidth="1"/>
    <col min="15" max="15" width="29.421875" style="128" customWidth="1"/>
    <col min="16" max="16" width="28.28125" style="128" customWidth="1"/>
    <col min="17" max="17" width="17.7109375" style="128" customWidth="1"/>
    <col min="18" max="18" width="23.28125" style="128" customWidth="1"/>
    <col min="19" max="19" width="24.140625" style="128" customWidth="1"/>
    <col min="20" max="20" width="19.00390625" style="128" customWidth="1"/>
    <col min="21" max="21" width="22.7109375" style="128" customWidth="1"/>
    <col min="22" max="22" width="28.421875" style="128" customWidth="1"/>
    <col min="23" max="23" width="24.421875" style="128" customWidth="1"/>
    <col min="24" max="24" width="29.421875" style="128" customWidth="1"/>
    <col min="25" max="25" width="34.7109375" style="128" customWidth="1"/>
    <col min="26" max="26" width="17.57421875" style="128" bestFit="1" customWidth="1"/>
    <col min="27" max="27" width="19.7109375" style="128" bestFit="1" customWidth="1"/>
    <col min="28" max="28" width="25.8515625" style="128" bestFit="1" customWidth="1"/>
    <col min="29" max="29" width="16.00390625" style="128" bestFit="1" customWidth="1"/>
    <col min="30" max="30" width="20.57421875" style="128" customWidth="1"/>
    <col min="31" max="31" width="24.421875" style="128" bestFit="1" customWidth="1"/>
    <col min="32" max="32" width="21.57421875" style="128" bestFit="1" customWidth="1"/>
    <col min="33" max="33" width="26.140625" style="128" customWidth="1"/>
    <col min="34" max="16384" width="9.140625" style="128" customWidth="1"/>
  </cols>
  <sheetData>
    <row r="1" spans="1:24" ht="20.25">
      <c r="A1" s="248" t="s">
        <v>1288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 ht="20.25">
      <c r="A2" s="249" t="s">
        <v>409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</row>
    <row r="3" spans="1:24" ht="18" customHeight="1">
      <c r="A3" s="264" t="s">
        <v>410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</row>
    <row r="4" spans="1:24" ht="20.25">
      <c r="A4" s="292" t="s">
        <v>411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</row>
    <row r="5" spans="1:24" ht="23.25">
      <c r="A5" s="130"/>
      <c r="B5" s="130"/>
      <c r="C5" s="130"/>
      <c r="D5" s="131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130"/>
      <c r="Q5" s="130"/>
      <c r="R5" s="130"/>
      <c r="S5" s="130"/>
      <c r="T5" s="130"/>
      <c r="U5" s="130"/>
      <c r="V5" s="130"/>
      <c r="W5" s="130"/>
      <c r="X5" s="3" t="s">
        <v>2</v>
      </c>
    </row>
    <row r="6" spans="1:24" ht="23.25">
      <c r="A6" s="132" t="s">
        <v>3</v>
      </c>
      <c r="B6" s="132" t="s">
        <v>4</v>
      </c>
      <c r="C6" s="132" t="s">
        <v>5</v>
      </c>
      <c r="D6" s="133" t="s">
        <v>6</v>
      </c>
      <c r="E6" s="132" t="s">
        <v>7</v>
      </c>
      <c r="F6" s="132" t="s">
        <v>8</v>
      </c>
      <c r="G6" s="132" t="s">
        <v>9</v>
      </c>
      <c r="H6" s="132" t="s">
        <v>10</v>
      </c>
      <c r="I6" s="132" t="s">
        <v>11</v>
      </c>
      <c r="J6" s="132" t="s">
        <v>12</v>
      </c>
      <c r="K6" s="132" t="s">
        <v>13</v>
      </c>
      <c r="L6" s="132" t="s">
        <v>14</v>
      </c>
      <c r="M6" s="134" t="s">
        <v>15</v>
      </c>
      <c r="N6" s="132" t="s">
        <v>16</v>
      </c>
      <c r="O6" s="134" t="s">
        <v>17</v>
      </c>
      <c r="P6" s="132" t="s">
        <v>18</v>
      </c>
      <c r="Q6" s="132" t="s">
        <v>19</v>
      </c>
      <c r="R6" s="132" t="s">
        <v>20</v>
      </c>
      <c r="S6" s="132" t="s">
        <v>21</v>
      </c>
      <c r="T6" s="132" t="s">
        <v>22</v>
      </c>
      <c r="U6" s="132" t="s">
        <v>23</v>
      </c>
      <c r="V6" s="132" t="s">
        <v>187</v>
      </c>
      <c r="W6" s="132" t="s">
        <v>188</v>
      </c>
      <c r="X6" s="132" t="s">
        <v>189</v>
      </c>
    </row>
    <row r="7" spans="1:24" ht="27.75" customHeight="1">
      <c r="A7" s="288" t="s">
        <v>25</v>
      </c>
      <c r="B7" s="288" t="s">
        <v>191</v>
      </c>
      <c r="C7" s="288" t="s">
        <v>412</v>
      </c>
      <c r="D7" s="289" t="s">
        <v>26</v>
      </c>
      <c r="E7" s="287" t="s">
        <v>413</v>
      </c>
      <c r="F7" s="287"/>
      <c r="G7" s="290" t="s">
        <v>27</v>
      </c>
      <c r="H7" s="287" t="s">
        <v>28</v>
      </c>
      <c r="I7" s="287"/>
      <c r="J7" s="287"/>
      <c r="K7" s="287"/>
      <c r="L7" s="287"/>
      <c r="M7" s="287"/>
      <c r="N7" s="287"/>
      <c r="O7" s="287"/>
      <c r="P7" s="290" t="s">
        <v>29</v>
      </c>
      <c r="Q7" s="287" t="s">
        <v>30</v>
      </c>
      <c r="R7" s="287"/>
      <c r="S7" s="287"/>
      <c r="T7" s="287"/>
      <c r="U7" s="287"/>
      <c r="V7" s="287"/>
      <c r="W7" s="287"/>
      <c r="X7" s="287"/>
    </row>
    <row r="8" spans="1:24" ht="27.75" customHeight="1">
      <c r="A8" s="288"/>
      <c r="B8" s="288"/>
      <c r="C8" s="288"/>
      <c r="D8" s="289"/>
      <c r="E8" s="287"/>
      <c r="F8" s="287"/>
      <c r="G8" s="290"/>
      <c r="H8" s="291" t="s">
        <v>31</v>
      </c>
      <c r="I8" s="291"/>
      <c r="J8" s="291"/>
      <c r="K8" s="291"/>
      <c r="L8" s="291"/>
      <c r="M8" s="291" t="s">
        <v>32</v>
      </c>
      <c r="N8" s="291"/>
      <c r="O8" s="291"/>
      <c r="P8" s="290"/>
      <c r="Q8" s="291" t="s">
        <v>31</v>
      </c>
      <c r="R8" s="291"/>
      <c r="S8" s="291"/>
      <c r="T8" s="291"/>
      <c r="U8" s="291"/>
      <c r="V8" s="291" t="s">
        <v>32</v>
      </c>
      <c r="W8" s="291"/>
      <c r="X8" s="291"/>
    </row>
    <row r="9" spans="1:24" ht="141.75">
      <c r="A9" s="288"/>
      <c r="B9" s="288"/>
      <c r="C9" s="288"/>
      <c r="D9" s="289"/>
      <c r="E9" s="135" t="s">
        <v>414</v>
      </c>
      <c r="F9" s="135" t="s">
        <v>415</v>
      </c>
      <c r="G9" s="290"/>
      <c r="H9" s="135" t="s">
        <v>33</v>
      </c>
      <c r="I9" s="135" t="s">
        <v>34</v>
      </c>
      <c r="J9" s="135" t="s">
        <v>35</v>
      </c>
      <c r="K9" s="135" t="s">
        <v>36</v>
      </c>
      <c r="L9" s="135" t="s">
        <v>37</v>
      </c>
      <c r="M9" s="135" t="s">
        <v>38</v>
      </c>
      <c r="N9" s="135" t="s">
        <v>39</v>
      </c>
      <c r="O9" s="135" t="s">
        <v>40</v>
      </c>
      <c r="P9" s="290"/>
      <c r="Q9" s="135" t="s">
        <v>33</v>
      </c>
      <c r="R9" s="135" t="s">
        <v>34</v>
      </c>
      <c r="S9" s="135" t="s">
        <v>35</v>
      </c>
      <c r="T9" s="135" t="s">
        <v>36</v>
      </c>
      <c r="U9" s="135" t="s">
        <v>37</v>
      </c>
      <c r="V9" s="135" t="s">
        <v>38</v>
      </c>
      <c r="W9" s="135" t="s">
        <v>39</v>
      </c>
      <c r="X9" s="135" t="s">
        <v>40</v>
      </c>
    </row>
    <row r="10" spans="1:24" ht="23.25">
      <c r="A10" s="136" t="s">
        <v>66</v>
      </c>
      <c r="B10" s="136"/>
      <c r="C10" s="136"/>
      <c r="D10" s="137" t="s">
        <v>44</v>
      </c>
      <c r="E10" s="138"/>
      <c r="F10" s="138"/>
      <c r="G10" s="139">
        <f>SUM(H10:O10)</f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39">
        <v>0</v>
      </c>
      <c r="P10" s="139">
        <f>SUM(Q10:X10)</f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39">
        <v>0</v>
      </c>
    </row>
    <row r="11" spans="1:24" ht="23.25">
      <c r="A11" s="136" t="s">
        <v>67</v>
      </c>
      <c r="B11" s="136"/>
      <c r="C11" s="136"/>
      <c r="D11" s="141" t="s">
        <v>46</v>
      </c>
      <c r="E11" s="142">
        <f>SUM(E13:E137)</f>
        <v>20576517247</v>
      </c>
      <c r="F11" s="142">
        <f>SUM(F13:F137)</f>
        <v>2095818877</v>
      </c>
      <c r="G11" s="139">
        <f>SUM(H11:O11)</f>
        <v>22672336124</v>
      </c>
      <c r="H11" s="140">
        <f>SUM(H55:H180)</f>
        <v>0</v>
      </c>
      <c r="I11" s="140">
        <f>SUM(I55:I180)</f>
        <v>0</v>
      </c>
      <c r="J11" s="140">
        <f>SUM(J55:J180)</f>
        <v>0</v>
      </c>
      <c r="K11" s="140">
        <f>SUM(K55:K180)</f>
        <v>0</v>
      </c>
      <c r="L11" s="140">
        <f>SUM(L55:L180)</f>
        <v>0</v>
      </c>
      <c r="M11" s="140">
        <f>SUM(M13:M180)</f>
        <v>15066159650</v>
      </c>
      <c r="N11" s="140">
        <f>SUM(N13:N180)</f>
        <v>7446176474</v>
      </c>
      <c r="O11" s="140">
        <f>SUM(O13:O180)</f>
        <v>160000000</v>
      </c>
      <c r="P11" s="139">
        <f>SUM(Q11:X11)</f>
        <v>26078724107</v>
      </c>
      <c r="Q11" s="140">
        <f>SUM(Q12:Q180)</f>
        <v>2438674</v>
      </c>
      <c r="R11" s="140">
        <f aca="true" t="shared" si="0" ref="R11:X11">SUM(R12:R180)</f>
        <v>481948</v>
      </c>
      <c r="S11" s="140">
        <f t="shared" si="0"/>
        <v>966035074</v>
      </c>
      <c r="T11" s="140">
        <f t="shared" si="0"/>
        <v>0</v>
      </c>
      <c r="U11" s="140">
        <f t="shared" si="0"/>
        <v>50806121</v>
      </c>
      <c r="V11" s="140">
        <f t="shared" si="0"/>
        <v>15554421428</v>
      </c>
      <c r="W11" s="140">
        <f t="shared" si="0"/>
        <v>4532800037</v>
      </c>
      <c r="X11" s="140">
        <f t="shared" si="0"/>
        <v>4971740825</v>
      </c>
    </row>
    <row r="12" spans="1:24" ht="18.75" customHeight="1">
      <c r="A12" s="285" t="s">
        <v>416</v>
      </c>
      <c r="B12" s="285"/>
      <c r="C12" s="285"/>
      <c r="D12" s="285"/>
      <c r="E12" s="143"/>
      <c r="F12" s="143"/>
      <c r="G12" s="144"/>
      <c r="H12" s="145"/>
      <c r="I12" s="145"/>
      <c r="J12" s="145"/>
      <c r="K12" s="145"/>
      <c r="L12" s="145"/>
      <c r="M12" s="146"/>
      <c r="N12" s="147"/>
      <c r="O12" s="145"/>
      <c r="P12" s="144"/>
      <c r="Q12" s="145"/>
      <c r="R12" s="145"/>
      <c r="S12" s="145"/>
      <c r="T12" s="145"/>
      <c r="U12" s="145"/>
      <c r="V12" s="146"/>
      <c r="W12" s="147"/>
      <c r="X12" s="145"/>
    </row>
    <row r="13" spans="1:24" ht="46.5">
      <c r="A13" s="136"/>
      <c r="B13" s="136" t="s">
        <v>417</v>
      </c>
      <c r="C13" s="148"/>
      <c r="D13" s="149" t="s">
        <v>418</v>
      </c>
      <c r="E13" s="150">
        <v>4358000000</v>
      </c>
      <c r="F13" s="151">
        <v>0</v>
      </c>
      <c r="G13" s="144">
        <f>SUM(H13:O13)</f>
        <v>4358000000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0">
        <v>4358000000</v>
      </c>
      <c r="N13" s="152">
        <v>0</v>
      </c>
      <c r="O13" s="152">
        <v>0</v>
      </c>
      <c r="P13" s="144">
        <f>SUM(Q13:X13)</f>
        <v>4493925560</v>
      </c>
      <c r="Q13" s="152">
        <v>0</v>
      </c>
      <c r="R13" s="152">
        <v>0</v>
      </c>
      <c r="S13" s="152">
        <v>30557038</v>
      </c>
      <c r="T13" s="152">
        <v>0</v>
      </c>
      <c r="U13" s="152">
        <v>8296629</v>
      </c>
      <c r="V13" s="150">
        <v>4455071893</v>
      </c>
      <c r="W13" s="152">
        <v>0</v>
      </c>
      <c r="X13" s="152">
        <v>0</v>
      </c>
    </row>
    <row r="14" spans="1:24" ht="18.75" customHeight="1">
      <c r="A14" s="285" t="s">
        <v>419</v>
      </c>
      <c r="B14" s="285"/>
      <c r="C14" s="285"/>
      <c r="D14" s="285"/>
      <c r="E14" s="153"/>
      <c r="F14" s="153"/>
      <c r="G14" s="144"/>
      <c r="H14" s="152">
        <v>0</v>
      </c>
      <c r="I14" s="152"/>
      <c r="J14" s="152"/>
      <c r="K14" s="152"/>
      <c r="L14" s="152"/>
      <c r="M14" s="152"/>
      <c r="N14" s="152"/>
      <c r="O14" s="152"/>
      <c r="P14" s="144"/>
      <c r="Q14" s="152">
        <v>0</v>
      </c>
      <c r="R14" s="152"/>
      <c r="S14" s="152"/>
      <c r="T14" s="152"/>
      <c r="U14" s="152"/>
      <c r="V14" s="152"/>
      <c r="W14" s="152"/>
      <c r="X14" s="152"/>
    </row>
    <row r="15" spans="1:24" s="157" customFormat="1" ht="46.5">
      <c r="A15" s="154"/>
      <c r="B15" s="154" t="s">
        <v>420</v>
      </c>
      <c r="C15" s="155"/>
      <c r="D15" s="156" t="s">
        <v>421</v>
      </c>
      <c r="E15" s="151">
        <v>190157500</v>
      </c>
      <c r="F15" s="151">
        <v>5150000</v>
      </c>
      <c r="G15" s="144">
        <f>SUM(H15:O15)</f>
        <v>195307500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195307500</v>
      </c>
      <c r="N15" s="151">
        <v>0</v>
      </c>
      <c r="O15" s="151">
        <v>0</v>
      </c>
      <c r="P15" s="144">
        <f>SUM(Q15:X15)</f>
        <v>245883403</v>
      </c>
      <c r="Q15" s="151">
        <v>0</v>
      </c>
      <c r="R15" s="151">
        <v>0</v>
      </c>
      <c r="S15" s="151">
        <v>6243707</v>
      </c>
      <c r="T15" s="151">
        <v>0</v>
      </c>
      <c r="U15" s="151">
        <v>0</v>
      </c>
      <c r="V15" s="151">
        <v>239639696</v>
      </c>
      <c r="W15" s="151">
        <v>0</v>
      </c>
      <c r="X15" s="151">
        <v>0</v>
      </c>
    </row>
    <row r="16" spans="1:24" ht="18.75" customHeight="1">
      <c r="A16" s="285" t="s">
        <v>422</v>
      </c>
      <c r="B16" s="285"/>
      <c r="C16" s="285"/>
      <c r="D16" s="285"/>
      <c r="E16" s="151"/>
      <c r="F16" s="151"/>
      <c r="G16" s="144"/>
      <c r="H16" s="152"/>
      <c r="I16" s="152"/>
      <c r="J16" s="152"/>
      <c r="K16" s="152"/>
      <c r="L16" s="152"/>
      <c r="M16" s="152"/>
      <c r="N16" s="152"/>
      <c r="O16" s="152"/>
      <c r="P16" s="144"/>
      <c r="Q16" s="152"/>
      <c r="R16" s="152"/>
      <c r="S16" s="152"/>
      <c r="T16" s="152"/>
      <c r="U16" s="152"/>
      <c r="V16" s="152"/>
      <c r="W16" s="152"/>
      <c r="X16" s="152"/>
    </row>
    <row r="17" spans="1:24" s="157" customFormat="1" ht="46.5">
      <c r="A17" s="154"/>
      <c r="B17" s="136" t="s">
        <v>423</v>
      </c>
      <c r="C17" s="155"/>
      <c r="D17" s="156" t="s">
        <v>424</v>
      </c>
      <c r="E17" s="158">
        <v>1405999999</v>
      </c>
      <c r="F17" s="159">
        <v>0</v>
      </c>
      <c r="G17" s="144">
        <f>SUM(H17:O17)</f>
        <v>1405999999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60">
        <v>1405999999</v>
      </c>
      <c r="N17" s="151">
        <v>0</v>
      </c>
      <c r="O17" s="151">
        <v>0</v>
      </c>
      <c r="P17" s="144">
        <f>SUM(Q17:X17)</f>
        <v>1417575479</v>
      </c>
      <c r="Q17" s="151">
        <v>0</v>
      </c>
      <c r="R17" s="151">
        <v>0</v>
      </c>
      <c r="S17" s="151">
        <v>1786890</v>
      </c>
      <c r="T17" s="151">
        <v>0</v>
      </c>
      <c r="U17" s="151">
        <v>0</v>
      </c>
      <c r="V17" s="160">
        <v>9734940</v>
      </c>
      <c r="W17" s="151">
        <v>53650</v>
      </c>
      <c r="X17" s="151">
        <v>1405999999</v>
      </c>
    </row>
    <row r="18" spans="1:24" ht="39.75" customHeight="1">
      <c r="A18" s="285" t="s">
        <v>425</v>
      </c>
      <c r="B18" s="285"/>
      <c r="C18" s="285"/>
      <c r="D18" s="285"/>
      <c r="E18" s="151"/>
      <c r="F18" s="151"/>
      <c r="G18" s="144"/>
      <c r="H18" s="152"/>
      <c r="I18" s="152"/>
      <c r="J18" s="152"/>
      <c r="K18" s="152"/>
      <c r="L18" s="152"/>
      <c r="M18" s="152"/>
      <c r="N18" s="152"/>
      <c r="O18" s="152"/>
      <c r="P18" s="144"/>
      <c r="Q18" s="152"/>
      <c r="R18" s="152"/>
      <c r="S18" s="152"/>
      <c r="T18" s="152"/>
      <c r="U18" s="152"/>
      <c r="V18" s="152"/>
      <c r="W18" s="152"/>
      <c r="X18" s="152"/>
    </row>
    <row r="19" spans="1:24" ht="69.75">
      <c r="A19" s="136"/>
      <c r="B19" s="136" t="s">
        <v>426</v>
      </c>
      <c r="C19" s="148"/>
      <c r="D19" s="149" t="s">
        <v>427</v>
      </c>
      <c r="E19" s="151">
        <v>732186376</v>
      </c>
      <c r="F19" s="151">
        <v>2000000</v>
      </c>
      <c r="G19" s="144">
        <f>SUM(H19:O19)</f>
        <v>734186376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f>F19+E19</f>
        <v>734186376</v>
      </c>
      <c r="N19" s="152">
        <v>0</v>
      </c>
      <c r="O19" s="152">
        <v>0</v>
      </c>
      <c r="P19" s="144">
        <f>SUM(Q19:X19)</f>
        <v>742506650</v>
      </c>
      <c r="Q19" s="152">
        <v>0</v>
      </c>
      <c r="R19" s="152">
        <v>0</v>
      </c>
      <c r="S19" s="152">
        <v>11729974</v>
      </c>
      <c r="T19" s="152">
        <v>0</v>
      </c>
      <c r="U19" s="152">
        <v>3414396</v>
      </c>
      <c r="V19" s="152">
        <v>727362280</v>
      </c>
      <c r="W19" s="152">
        <v>0</v>
      </c>
      <c r="X19" s="152">
        <v>0</v>
      </c>
    </row>
    <row r="20" spans="1:24" ht="18.75" customHeight="1">
      <c r="A20" s="285" t="s">
        <v>428</v>
      </c>
      <c r="B20" s="285"/>
      <c r="C20" s="285"/>
      <c r="D20" s="285"/>
      <c r="E20" s="151"/>
      <c r="F20" s="151"/>
      <c r="G20" s="144"/>
      <c r="H20" s="152"/>
      <c r="I20" s="152"/>
      <c r="J20" s="152"/>
      <c r="K20" s="152"/>
      <c r="L20" s="152"/>
      <c r="M20" s="152"/>
      <c r="N20" s="152"/>
      <c r="O20" s="152"/>
      <c r="P20" s="144"/>
      <c r="Q20" s="152"/>
      <c r="R20" s="152"/>
      <c r="S20" s="152"/>
      <c r="T20" s="152"/>
      <c r="U20" s="152"/>
      <c r="V20" s="152"/>
      <c r="W20" s="152"/>
      <c r="X20" s="152"/>
    </row>
    <row r="21" spans="1:24" ht="46.5">
      <c r="A21" s="136"/>
      <c r="B21" s="136" t="s">
        <v>429</v>
      </c>
      <c r="C21" s="148"/>
      <c r="D21" s="161" t="s">
        <v>430</v>
      </c>
      <c r="E21" s="151">
        <v>356696130</v>
      </c>
      <c r="F21" s="151">
        <v>10200000</v>
      </c>
      <c r="G21" s="144">
        <f aca="true" t="shared" si="1" ref="G21:G31">SUM(H21:O21)</f>
        <v>366896130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366896130</v>
      </c>
      <c r="O21" s="152">
        <v>0</v>
      </c>
      <c r="P21" s="144">
        <f aca="true" t="shared" si="2" ref="P21:P31">SUM(Q21:X21)</f>
        <v>388390982</v>
      </c>
      <c r="Q21" s="152">
        <v>0</v>
      </c>
      <c r="R21" s="152">
        <v>0</v>
      </c>
      <c r="S21" s="152">
        <v>4494262</v>
      </c>
      <c r="T21" s="152">
        <v>0</v>
      </c>
      <c r="U21" s="152">
        <v>0</v>
      </c>
      <c r="V21" s="152">
        <v>12728225</v>
      </c>
      <c r="W21" s="152">
        <v>371168495</v>
      </c>
      <c r="X21" s="152">
        <v>0</v>
      </c>
    </row>
    <row r="22" spans="1:24" ht="46.5">
      <c r="A22" s="136"/>
      <c r="B22" s="136" t="s">
        <v>431</v>
      </c>
      <c r="C22" s="148"/>
      <c r="D22" s="161" t="s">
        <v>432</v>
      </c>
      <c r="E22" s="151">
        <v>105582703</v>
      </c>
      <c r="F22" s="151">
        <v>5200000</v>
      </c>
      <c r="G22" s="144">
        <f t="shared" si="1"/>
        <v>110782703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110782703</v>
      </c>
      <c r="O22" s="152">
        <v>0</v>
      </c>
      <c r="P22" s="144">
        <f t="shared" si="2"/>
        <v>119080223</v>
      </c>
      <c r="Q22" s="152">
        <v>0</v>
      </c>
      <c r="R22" s="152">
        <v>0</v>
      </c>
      <c r="S22" s="152">
        <v>3009930</v>
      </c>
      <c r="T22" s="152">
        <v>0</v>
      </c>
      <c r="U22" s="152">
        <v>0</v>
      </c>
      <c r="V22" s="152">
        <v>5270500</v>
      </c>
      <c r="W22" s="152">
        <v>110799793</v>
      </c>
      <c r="X22" s="152">
        <v>0</v>
      </c>
    </row>
    <row r="23" spans="1:24" ht="46.5">
      <c r="A23" s="136"/>
      <c r="B23" s="136" t="s">
        <v>433</v>
      </c>
      <c r="C23" s="148"/>
      <c r="D23" s="161" t="s">
        <v>434</v>
      </c>
      <c r="E23" s="151">
        <v>51554254</v>
      </c>
      <c r="F23" s="151">
        <f>8200000+7500000</f>
        <v>15700000</v>
      </c>
      <c r="G23" s="144">
        <f t="shared" si="1"/>
        <v>67254254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f>59754254+7500000</f>
        <v>67254254</v>
      </c>
      <c r="O23" s="152">
        <v>0</v>
      </c>
      <c r="P23" s="144">
        <f t="shared" si="2"/>
        <v>74296269</v>
      </c>
      <c r="Q23" s="152">
        <v>0</v>
      </c>
      <c r="R23" s="152">
        <v>0</v>
      </c>
      <c r="S23" s="152">
        <v>1555750</v>
      </c>
      <c r="T23" s="152">
        <v>0</v>
      </c>
      <c r="U23" s="152">
        <v>0</v>
      </c>
      <c r="V23" s="152">
        <v>8364409</v>
      </c>
      <c r="W23" s="152">
        <v>64376110</v>
      </c>
      <c r="X23" s="152">
        <v>0</v>
      </c>
    </row>
    <row r="24" spans="1:24" ht="46.5">
      <c r="A24" s="136"/>
      <c r="B24" s="136" t="s">
        <v>435</v>
      </c>
      <c r="C24" s="148"/>
      <c r="D24" s="161" t="s">
        <v>436</v>
      </c>
      <c r="E24" s="151">
        <v>26325000</v>
      </c>
      <c r="F24" s="151">
        <v>19930000</v>
      </c>
      <c r="G24" s="144">
        <f t="shared" si="1"/>
        <v>46255000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46255000</v>
      </c>
      <c r="N24" s="152">
        <v>0</v>
      </c>
      <c r="O24" s="152">
        <v>0</v>
      </c>
      <c r="P24" s="144">
        <f t="shared" si="2"/>
        <v>49449152</v>
      </c>
      <c r="Q24" s="152">
        <v>0</v>
      </c>
      <c r="R24" s="152">
        <v>0</v>
      </c>
      <c r="S24" s="152">
        <v>999592</v>
      </c>
      <c r="T24" s="152">
        <v>0</v>
      </c>
      <c r="U24" s="152">
        <v>0</v>
      </c>
      <c r="V24" s="152">
        <v>22324560</v>
      </c>
      <c r="W24" s="152"/>
      <c r="X24" s="152">
        <v>26125000</v>
      </c>
    </row>
    <row r="25" spans="1:24" ht="46.5">
      <c r="A25" s="136"/>
      <c r="B25" s="136" t="s">
        <v>437</v>
      </c>
      <c r="C25" s="148"/>
      <c r="D25" s="161" t="s">
        <v>438</v>
      </c>
      <c r="E25" s="151">
        <v>27870673</v>
      </c>
      <c r="F25" s="151">
        <v>26330000</v>
      </c>
      <c r="G25" s="144">
        <f t="shared" si="1"/>
        <v>54200673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54200673</v>
      </c>
      <c r="O25" s="152">
        <v>0</v>
      </c>
      <c r="P25" s="144">
        <f t="shared" si="2"/>
        <v>66401173</v>
      </c>
      <c r="Q25" s="152">
        <v>0</v>
      </c>
      <c r="R25" s="152">
        <v>0</v>
      </c>
      <c r="S25" s="152">
        <v>950920</v>
      </c>
      <c r="T25" s="152">
        <v>0</v>
      </c>
      <c r="U25" s="152">
        <v>0</v>
      </c>
      <c r="V25" s="152">
        <v>24937422</v>
      </c>
      <c r="W25" s="152">
        <v>40512831</v>
      </c>
      <c r="X25" s="152">
        <v>0</v>
      </c>
    </row>
    <row r="26" spans="1:24" ht="93">
      <c r="A26" s="154"/>
      <c r="B26" s="136" t="s">
        <v>439</v>
      </c>
      <c r="C26" s="155"/>
      <c r="D26" s="156" t="s">
        <v>440</v>
      </c>
      <c r="E26" s="151">
        <v>16500000</v>
      </c>
      <c r="F26" s="151">
        <v>1100000</v>
      </c>
      <c r="G26" s="144">
        <f t="shared" si="1"/>
        <v>17600000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f>E26+F26</f>
        <v>17600000</v>
      </c>
      <c r="N26" s="151">
        <v>0</v>
      </c>
      <c r="O26" s="151">
        <v>0</v>
      </c>
      <c r="P26" s="144">
        <f t="shared" si="2"/>
        <v>18005384</v>
      </c>
      <c r="Q26" s="151">
        <v>0</v>
      </c>
      <c r="R26" s="151">
        <v>0</v>
      </c>
      <c r="S26" s="151">
        <v>486664</v>
      </c>
      <c r="T26" s="151">
        <v>0</v>
      </c>
      <c r="U26" s="151">
        <v>0</v>
      </c>
      <c r="V26" s="151">
        <v>17518720</v>
      </c>
      <c r="W26" s="152">
        <v>0</v>
      </c>
      <c r="X26" s="151">
        <v>0</v>
      </c>
    </row>
    <row r="27" spans="1:24" ht="46.5">
      <c r="A27" s="136"/>
      <c r="B27" s="136" t="s">
        <v>441</v>
      </c>
      <c r="C27" s="148"/>
      <c r="D27" s="156" t="s">
        <v>442</v>
      </c>
      <c r="E27" s="151">
        <v>277063040</v>
      </c>
      <c r="F27" s="151">
        <v>31200000</v>
      </c>
      <c r="G27" s="144">
        <f t="shared" si="1"/>
        <v>308263040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308263040</v>
      </c>
      <c r="O27" s="152">
        <v>0</v>
      </c>
      <c r="P27" s="144">
        <f t="shared" si="2"/>
        <v>317939780</v>
      </c>
      <c r="Q27" s="152">
        <v>0</v>
      </c>
      <c r="R27" s="152">
        <v>0</v>
      </c>
      <c r="S27" s="152">
        <v>3604290</v>
      </c>
      <c r="T27" s="152">
        <v>0</v>
      </c>
      <c r="U27" s="152">
        <v>1658829</v>
      </c>
      <c r="V27" s="152">
        <v>0</v>
      </c>
      <c r="W27" s="152">
        <v>312676661</v>
      </c>
      <c r="X27" s="152">
        <v>0</v>
      </c>
    </row>
    <row r="28" spans="1:24" ht="69.75">
      <c r="A28" s="136"/>
      <c r="B28" s="136" t="s">
        <v>443</v>
      </c>
      <c r="C28" s="148"/>
      <c r="D28" s="161" t="s">
        <v>444</v>
      </c>
      <c r="E28" s="151">
        <v>282384236</v>
      </c>
      <c r="F28" s="151">
        <v>65250000</v>
      </c>
      <c r="G28" s="144">
        <f t="shared" si="1"/>
        <v>347634236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347634236</v>
      </c>
      <c r="O28" s="152">
        <v>0</v>
      </c>
      <c r="P28" s="144">
        <f t="shared" si="2"/>
        <v>362456000</v>
      </c>
      <c r="Q28" s="152">
        <v>0</v>
      </c>
      <c r="R28" s="152">
        <v>0</v>
      </c>
      <c r="S28" s="152">
        <v>6291640</v>
      </c>
      <c r="T28" s="152">
        <v>0</v>
      </c>
      <c r="U28" s="152">
        <v>0</v>
      </c>
      <c r="V28" s="152">
        <v>11376000</v>
      </c>
      <c r="W28" s="152">
        <v>60169811</v>
      </c>
      <c r="X28" s="152">
        <v>284618549</v>
      </c>
    </row>
    <row r="29" spans="1:24" ht="69.75">
      <c r="A29" s="136"/>
      <c r="B29" s="136" t="s">
        <v>445</v>
      </c>
      <c r="C29" s="148"/>
      <c r="D29" s="161" t="s">
        <v>446</v>
      </c>
      <c r="E29" s="151">
        <v>324355413</v>
      </c>
      <c r="F29" s="151">
        <v>5150000</v>
      </c>
      <c r="G29" s="144">
        <f t="shared" si="1"/>
        <v>329505413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329505413</v>
      </c>
      <c r="O29" s="152">
        <v>0</v>
      </c>
      <c r="P29" s="144">
        <f t="shared" si="2"/>
        <v>347188233</v>
      </c>
      <c r="Q29" s="152">
        <v>0</v>
      </c>
      <c r="R29" s="152">
        <v>0</v>
      </c>
      <c r="S29" s="152">
        <v>4224020</v>
      </c>
      <c r="T29" s="152">
        <v>0</v>
      </c>
      <c r="U29" s="152">
        <v>2296140</v>
      </c>
      <c r="V29" s="152">
        <v>0</v>
      </c>
      <c r="W29" s="152">
        <v>340668073</v>
      </c>
      <c r="X29" s="152">
        <v>0</v>
      </c>
    </row>
    <row r="30" spans="1:24" ht="93">
      <c r="A30" s="136"/>
      <c r="B30" s="136" t="s">
        <v>447</v>
      </c>
      <c r="C30" s="148"/>
      <c r="D30" s="161" t="s">
        <v>448</v>
      </c>
      <c r="E30" s="151">
        <v>226875163</v>
      </c>
      <c r="F30" s="151">
        <v>12150000</v>
      </c>
      <c r="G30" s="144">
        <f t="shared" si="1"/>
        <v>239025163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239025163</v>
      </c>
      <c r="O30" s="152">
        <v>0</v>
      </c>
      <c r="P30" s="144">
        <f t="shared" si="2"/>
        <v>252188815</v>
      </c>
      <c r="Q30" s="152">
        <v>0</v>
      </c>
      <c r="R30" s="152">
        <v>0</v>
      </c>
      <c r="S30" s="152">
        <v>2888742</v>
      </c>
      <c r="T30" s="152">
        <v>0</v>
      </c>
      <c r="U30" s="152">
        <v>1769599</v>
      </c>
      <c r="V30" s="152">
        <v>0</v>
      </c>
      <c r="W30" s="152">
        <v>247530474</v>
      </c>
      <c r="X30" s="152">
        <v>0</v>
      </c>
    </row>
    <row r="31" spans="1:24" ht="69.75">
      <c r="A31" s="136"/>
      <c r="B31" s="136" t="s">
        <v>449</v>
      </c>
      <c r="C31" s="148"/>
      <c r="D31" s="161" t="s">
        <v>450</v>
      </c>
      <c r="E31" s="151">
        <v>225937312</v>
      </c>
      <c r="F31" s="151">
        <v>2150000</v>
      </c>
      <c r="G31" s="144">
        <f t="shared" si="1"/>
        <v>228087312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228087312</v>
      </c>
      <c r="O31" s="152">
        <v>0</v>
      </c>
      <c r="P31" s="144">
        <f t="shared" si="2"/>
        <v>267250046</v>
      </c>
      <c r="Q31" s="152">
        <v>0</v>
      </c>
      <c r="R31" s="152">
        <v>0</v>
      </c>
      <c r="S31" s="152">
        <v>3059430</v>
      </c>
      <c r="T31" s="152">
        <v>0</v>
      </c>
      <c r="U31" s="152">
        <v>0</v>
      </c>
      <c r="V31" s="152">
        <v>2403348</v>
      </c>
      <c r="W31" s="152">
        <v>261787268</v>
      </c>
      <c r="X31" s="152">
        <v>0</v>
      </c>
    </row>
    <row r="32" spans="1:24" ht="18.75" customHeight="1">
      <c r="A32" s="285" t="s">
        <v>451</v>
      </c>
      <c r="B32" s="285"/>
      <c r="C32" s="285"/>
      <c r="D32" s="285"/>
      <c r="E32" s="151"/>
      <c r="F32" s="151"/>
      <c r="G32" s="144"/>
      <c r="H32" s="152"/>
      <c r="I32" s="152"/>
      <c r="J32" s="152"/>
      <c r="K32" s="152"/>
      <c r="L32" s="152"/>
      <c r="M32" s="152"/>
      <c r="N32" s="152"/>
      <c r="O32" s="152"/>
      <c r="P32" s="144"/>
      <c r="Q32" s="152"/>
      <c r="R32" s="152"/>
      <c r="S32" s="152"/>
      <c r="T32" s="152"/>
      <c r="U32" s="152"/>
      <c r="V32" s="152"/>
      <c r="W32" s="152"/>
      <c r="X32" s="152"/>
    </row>
    <row r="33" spans="1:24" s="157" customFormat="1" ht="46.5">
      <c r="A33" s="154"/>
      <c r="B33" s="154" t="s">
        <v>452</v>
      </c>
      <c r="C33" s="155"/>
      <c r="D33" s="156" t="s">
        <v>453</v>
      </c>
      <c r="E33" s="151">
        <v>589093280</v>
      </c>
      <c r="F33" s="151">
        <v>26500000</v>
      </c>
      <c r="G33" s="144">
        <f aca="true" t="shared" si="3" ref="G33:G38">SUM(H33:O33)</f>
        <v>615593280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f aca="true" t="shared" si="4" ref="M33:M38">E33+F33</f>
        <v>615593280</v>
      </c>
      <c r="N33" s="151">
        <v>0</v>
      </c>
      <c r="O33" s="151">
        <v>0</v>
      </c>
      <c r="P33" s="144">
        <f aca="true" t="shared" si="5" ref="P33:P38">SUM(Q33:X33)</f>
        <v>628466000</v>
      </c>
      <c r="Q33" s="151">
        <v>0</v>
      </c>
      <c r="R33" s="151">
        <v>0</v>
      </c>
      <c r="S33" s="151">
        <v>10262870</v>
      </c>
      <c r="T33" s="151">
        <v>0</v>
      </c>
      <c r="U33" s="151">
        <v>2675134</v>
      </c>
      <c r="V33" s="151">
        <v>610765496</v>
      </c>
      <c r="W33" s="152">
        <v>4762500</v>
      </c>
      <c r="X33" s="151">
        <v>0</v>
      </c>
    </row>
    <row r="34" spans="1:24" s="157" customFormat="1" ht="46.5">
      <c r="A34" s="154"/>
      <c r="B34" s="154" t="s">
        <v>454</v>
      </c>
      <c r="C34" s="155"/>
      <c r="D34" s="156" t="s">
        <v>455</v>
      </c>
      <c r="E34" s="151">
        <v>1710228120</v>
      </c>
      <c r="F34" s="151">
        <v>75000000</v>
      </c>
      <c r="G34" s="144">
        <f t="shared" si="3"/>
        <v>1785228120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f t="shared" si="4"/>
        <v>1785228120</v>
      </c>
      <c r="N34" s="151">
        <v>0</v>
      </c>
      <c r="O34" s="151">
        <v>0</v>
      </c>
      <c r="P34" s="144">
        <f t="shared" si="5"/>
        <v>1656844945</v>
      </c>
      <c r="Q34" s="151">
        <v>0</v>
      </c>
      <c r="R34" s="151">
        <v>0</v>
      </c>
      <c r="S34" s="151">
        <v>33590230</v>
      </c>
      <c r="T34" s="151">
        <v>0</v>
      </c>
      <c r="U34" s="151">
        <v>6489325</v>
      </c>
      <c r="V34" s="151">
        <v>1616765390</v>
      </c>
      <c r="W34" s="152">
        <v>0</v>
      </c>
      <c r="X34" s="151">
        <v>0</v>
      </c>
    </row>
    <row r="35" spans="1:24" s="157" customFormat="1" ht="46.5">
      <c r="A35" s="154"/>
      <c r="B35" s="154" t="s">
        <v>456</v>
      </c>
      <c r="C35" s="155"/>
      <c r="D35" s="156" t="s">
        <v>457</v>
      </c>
      <c r="E35" s="151">
        <v>284008056</v>
      </c>
      <c r="F35" s="151">
        <v>23500000</v>
      </c>
      <c r="G35" s="144">
        <f t="shared" si="3"/>
        <v>307508056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f t="shared" si="4"/>
        <v>307508056</v>
      </c>
      <c r="N35" s="151">
        <v>0</v>
      </c>
      <c r="O35" s="151">
        <v>0</v>
      </c>
      <c r="P35" s="144">
        <f t="shared" si="5"/>
        <v>361892106</v>
      </c>
      <c r="Q35" s="151">
        <v>0</v>
      </c>
      <c r="R35" s="151">
        <v>0</v>
      </c>
      <c r="S35" s="151">
        <v>2761314</v>
      </c>
      <c r="T35" s="151">
        <v>0</v>
      </c>
      <c r="U35" s="151">
        <v>1868873</v>
      </c>
      <c r="V35" s="151">
        <v>357261919</v>
      </c>
      <c r="W35" s="152">
        <v>0</v>
      </c>
      <c r="X35" s="151">
        <v>0</v>
      </c>
    </row>
    <row r="36" spans="1:24" s="157" customFormat="1" ht="46.5">
      <c r="A36" s="154"/>
      <c r="B36" s="154" t="s">
        <v>458</v>
      </c>
      <c r="C36" s="155"/>
      <c r="D36" s="156" t="s">
        <v>459</v>
      </c>
      <c r="E36" s="151">
        <v>228343427</v>
      </c>
      <c r="F36" s="151">
        <v>20500000</v>
      </c>
      <c r="G36" s="144">
        <f t="shared" si="3"/>
        <v>248843427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f t="shared" si="4"/>
        <v>248843427</v>
      </c>
      <c r="N36" s="151">
        <v>0</v>
      </c>
      <c r="O36" s="151">
        <v>0</v>
      </c>
      <c r="P36" s="144">
        <f t="shared" si="5"/>
        <v>235197999</v>
      </c>
      <c r="Q36" s="151">
        <v>0</v>
      </c>
      <c r="R36" s="151">
        <v>0</v>
      </c>
      <c r="S36" s="151">
        <v>2462022</v>
      </c>
      <c r="T36" s="151">
        <v>0</v>
      </c>
      <c r="U36" s="151">
        <v>1926396</v>
      </c>
      <c r="V36" s="151">
        <v>230809581</v>
      </c>
      <c r="W36" s="152">
        <v>0</v>
      </c>
      <c r="X36" s="151">
        <v>0</v>
      </c>
    </row>
    <row r="37" spans="1:24" s="157" customFormat="1" ht="46.5">
      <c r="A37" s="154"/>
      <c r="B37" s="154" t="s">
        <v>460</v>
      </c>
      <c r="C37" s="155"/>
      <c r="D37" s="156" t="s">
        <v>461</v>
      </c>
      <c r="E37" s="151">
        <v>168773768</v>
      </c>
      <c r="F37" s="151">
        <v>18500000</v>
      </c>
      <c r="G37" s="144">
        <f t="shared" si="3"/>
        <v>187273768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f t="shared" si="4"/>
        <v>187273768</v>
      </c>
      <c r="N37" s="151">
        <v>0</v>
      </c>
      <c r="O37" s="151">
        <v>0</v>
      </c>
      <c r="P37" s="144">
        <f t="shared" si="5"/>
        <v>188521894</v>
      </c>
      <c r="Q37" s="151">
        <v>0</v>
      </c>
      <c r="R37" s="151">
        <v>0</v>
      </c>
      <c r="S37" s="151">
        <v>5024882</v>
      </c>
      <c r="T37" s="151">
        <v>0</v>
      </c>
      <c r="U37" s="151">
        <v>0</v>
      </c>
      <c r="V37" s="151">
        <v>183497012</v>
      </c>
      <c r="W37" s="152">
        <v>0</v>
      </c>
      <c r="X37" s="151">
        <v>0</v>
      </c>
    </row>
    <row r="38" spans="1:24" s="157" customFormat="1" ht="46.5">
      <c r="A38" s="154"/>
      <c r="B38" s="154" t="s">
        <v>462</v>
      </c>
      <c r="C38" s="155"/>
      <c r="D38" s="156" t="s">
        <v>463</v>
      </c>
      <c r="E38" s="151">
        <v>629303396</v>
      </c>
      <c r="F38" s="151">
        <v>25500000</v>
      </c>
      <c r="G38" s="144">
        <f t="shared" si="3"/>
        <v>654803396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f t="shared" si="4"/>
        <v>654803396</v>
      </c>
      <c r="N38" s="151">
        <v>0</v>
      </c>
      <c r="O38" s="151">
        <v>0</v>
      </c>
      <c r="P38" s="144">
        <f t="shared" si="5"/>
        <v>644637342</v>
      </c>
      <c r="Q38" s="151">
        <v>0</v>
      </c>
      <c r="R38" s="151">
        <v>0</v>
      </c>
      <c r="S38" s="151">
        <v>9451594</v>
      </c>
      <c r="T38" s="151">
        <v>0</v>
      </c>
      <c r="U38" s="151">
        <v>3277940</v>
      </c>
      <c r="V38" s="151">
        <v>631907808</v>
      </c>
      <c r="W38" s="152">
        <v>0</v>
      </c>
      <c r="X38" s="151">
        <v>0</v>
      </c>
    </row>
    <row r="39" spans="1:24" ht="18.75" customHeight="1">
      <c r="A39" s="285" t="s">
        <v>464</v>
      </c>
      <c r="B39" s="285"/>
      <c r="C39" s="285"/>
      <c r="D39" s="285"/>
      <c r="E39" s="151"/>
      <c r="F39" s="151"/>
      <c r="G39" s="144"/>
      <c r="H39" s="152"/>
      <c r="I39" s="152"/>
      <c r="J39" s="152"/>
      <c r="K39" s="152"/>
      <c r="L39" s="152"/>
      <c r="M39" s="152"/>
      <c r="N39" s="152"/>
      <c r="O39" s="152"/>
      <c r="P39" s="144"/>
      <c r="Q39" s="152"/>
      <c r="R39" s="152"/>
      <c r="S39" s="152"/>
      <c r="T39" s="152"/>
      <c r="U39" s="152"/>
      <c r="V39" s="152"/>
      <c r="W39" s="152"/>
      <c r="X39" s="152"/>
    </row>
    <row r="40" spans="1:24" ht="69.75">
      <c r="A40" s="148"/>
      <c r="B40" s="136" t="s">
        <v>465</v>
      </c>
      <c r="C40" s="148"/>
      <c r="D40" s="162" t="s">
        <v>466</v>
      </c>
      <c r="E40" s="151">
        <v>548000000</v>
      </c>
      <c r="F40" s="151">
        <v>10000000</v>
      </c>
      <c r="G40" s="144">
        <f>SUM(H40:O40)</f>
        <v>558000000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f>E40+F40</f>
        <v>558000000</v>
      </c>
      <c r="N40" s="152">
        <v>0</v>
      </c>
      <c r="O40" s="152">
        <v>0</v>
      </c>
      <c r="P40" s="144">
        <f>SUM(Q40:X40)</f>
        <v>606212544</v>
      </c>
      <c r="Q40" s="152">
        <v>0</v>
      </c>
      <c r="R40" s="152">
        <v>0</v>
      </c>
      <c r="S40" s="152">
        <v>18413730</v>
      </c>
      <c r="T40" s="152">
        <v>0</v>
      </c>
      <c r="U40" s="152">
        <v>1820306</v>
      </c>
      <c r="V40" s="152">
        <v>585978508</v>
      </c>
      <c r="W40" s="152">
        <v>0</v>
      </c>
      <c r="X40" s="152">
        <v>0</v>
      </c>
    </row>
    <row r="41" spans="1:24" ht="46.5">
      <c r="A41" s="148"/>
      <c r="B41" s="136" t="s">
        <v>467</v>
      </c>
      <c r="C41" s="148"/>
      <c r="D41" s="162" t="s">
        <v>468</v>
      </c>
      <c r="E41" s="151">
        <v>508250000</v>
      </c>
      <c r="F41" s="151">
        <v>0</v>
      </c>
      <c r="G41" s="144">
        <f>SUM(H41:O41)</f>
        <v>508250000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f>E41+F41</f>
        <v>508250000</v>
      </c>
      <c r="N41" s="152">
        <v>0</v>
      </c>
      <c r="O41" s="152">
        <v>0</v>
      </c>
      <c r="P41" s="144">
        <f>SUM(Q41:X41)</f>
        <v>529558060</v>
      </c>
      <c r="Q41" s="152">
        <v>0</v>
      </c>
      <c r="R41" s="152">
        <v>0</v>
      </c>
      <c r="S41" s="152">
        <v>16029890</v>
      </c>
      <c r="T41" s="152">
        <v>0</v>
      </c>
      <c r="U41" s="152">
        <v>0</v>
      </c>
      <c r="V41" s="152">
        <v>513528170</v>
      </c>
      <c r="W41" s="152">
        <v>0</v>
      </c>
      <c r="X41" s="152">
        <v>0</v>
      </c>
    </row>
    <row r="42" spans="1:24" ht="46.5">
      <c r="A42" s="148"/>
      <c r="B42" s="136" t="s">
        <v>469</v>
      </c>
      <c r="C42" s="148"/>
      <c r="D42" s="162" t="s">
        <v>470</v>
      </c>
      <c r="E42" s="151">
        <v>522500000</v>
      </c>
      <c r="F42" s="151">
        <v>0</v>
      </c>
      <c r="G42" s="144">
        <f>SUM(H42:O42)</f>
        <v>522500000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f>E42+F42</f>
        <v>522500000</v>
      </c>
      <c r="N42" s="152">
        <v>0</v>
      </c>
      <c r="O42" s="152">
        <v>0</v>
      </c>
      <c r="P42" s="144">
        <f>SUM(Q42:X42)</f>
        <v>543709000</v>
      </c>
      <c r="Q42" s="152">
        <v>0</v>
      </c>
      <c r="R42" s="152">
        <v>0</v>
      </c>
      <c r="S42" s="152">
        <v>16057488</v>
      </c>
      <c r="T42" s="152">
        <v>0</v>
      </c>
      <c r="U42" s="152">
        <v>0</v>
      </c>
      <c r="V42" s="152">
        <v>527651512</v>
      </c>
      <c r="W42" s="152">
        <v>0</v>
      </c>
      <c r="X42" s="152">
        <v>0</v>
      </c>
    </row>
    <row r="43" spans="1:24" ht="18.75" customHeight="1">
      <c r="A43" s="285" t="s">
        <v>471</v>
      </c>
      <c r="B43" s="285"/>
      <c r="C43" s="285"/>
      <c r="D43" s="285"/>
      <c r="E43" s="151"/>
      <c r="F43" s="151"/>
      <c r="G43" s="144"/>
      <c r="H43" s="152"/>
      <c r="I43" s="152"/>
      <c r="J43" s="152"/>
      <c r="K43" s="152"/>
      <c r="L43" s="152"/>
      <c r="M43" s="152"/>
      <c r="N43" s="152"/>
      <c r="O43" s="152"/>
      <c r="P43" s="144"/>
      <c r="Q43" s="152"/>
      <c r="R43" s="152"/>
      <c r="S43" s="152"/>
      <c r="T43" s="152"/>
      <c r="U43" s="152"/>
      <c r="V43" s="152"/>
      <c r="W43" s="152"/>
      <c r="X43" s="152"/>
    </row>
    <row r="44" spans="1:24" ht="46.5">
      <c r="A44" s="136"/>
      <c r="B44" s="136" t="s">
        <v>472</v>
      </c>
      <c r="C44" s="148"/>
      <c r="D44" s="161" t="s">
        <v>473</v>
      </c>
      <c r="E44" s="151">
        <v>889003050</v>
      </c>
      <c r="F44" s="151">
        <v>500000</v>
      </c>
      <c r="G44" s="144">
        <f aca="true" t="shared" si="6" ref="G44:G57">SUM(H44:O44)</f>
        <v>889503050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889503050</v>
      </c>
      <c r="O44" s="152">
        <v>0</v>
      </c>
      <c r="P44" s="144">
        <f aca="true" t="shared" si="7" ref="P44:P58">SUM(Q44:X44)</f>
        <v>891329550</v>
      </c>
      <c r="Q44" s="152">
        <v>0</v>
      </c>
      <c r="R44" s="152">
        <v>0</v>
      </c>
      <c r="S44" s="152">
        <v>1377696</v>
      </c>
      <c r="T44" s="152">
        <v>0</v>
      </c>
      <c r="U44" s="152">
        <v>0</v>
      </c>
      <c r="V44" s="152">
        <v>0</v>
      </c>
      <c r="W44" s="152">
        <v>42307704</v>
      </c>
      <c r="X44" s="152">
        <v>847644150</v>
      </c>
    </row>
    <row r="45" spans="1:24" ht="69.75">
      <c r="A45" s="136"/>
      <c r="B45" s="136" t="s">
        <v>474</v>
      </c>
      <c r="C45" s="148"/>
      <c r="D45" s="161" t="s">
        <v>475</v>
      </c>
      <c r="E45" s="151">
        <v>1263926850</v>
      </c>
      <c r="F45" s="151">
        <v>700000</v>
      </c>
      <c r="G45" s="144">
        <f t="shared" si="6"/>
        <v>1264626850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  <c r="N45" s="152">
        <v>1264626850</v>
      </c>
      <c r="O45" s="152">
        <v>0</v>
      </c>
      <c r="P45" s="144">
        <f t="shared" si="7"/>
        <v>1264626850</v>
      </c>
      <c r="Q45" s="152">
        <v>0</v>
      </c>
      <c r="R45" s="152">
        <v>0</v>
      </c>
      <c r="S45" s="152">
        <v>21894800</v>
      </c>
      <c r="T45" s="152">
        <v>0</v>
      </c>
      <c r="U45" s="152">
        <v>4179018</v>
      </c>
      <c r="V45" s="152">
        <v>0</v>
      </c>
      <c r="W45" s="152">
        <v>62565132</v>
      </c>
      <c r="X45" s="152">
        <v>1175987900</v>
      </c>
    </row>
    <row r="46" spans="1:24" ht="69.75">
      <c r="A46" s="136"/>
      <c r="B46" s="136" t="s">
        <v>476</v>
      </c>
      <c r="C46" s="148"/>
      <c r="D46" s="161" t="s">
        <v>477</v>
      </c>
      <c r="E46" s="151">
        <v>224301500</v>
      </c>
      <c r="F46" s="151">
        <v>2000000</v>
      </c>
      <c r="G46" s="144">
        <f t="shared" si="6"/>
        <v>226301500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f>F46+E46</f>
        <v>226301500</v>
      </c>
      <c r="O46" s="152">
        <v>0</v>
      </c>
      <c r="P46" s="144">
        <f t="shared" si="7"/>
        <v>226301500</v>
      </c>
      <c r="Q46" s="152">
        <v>0</v>
      </c>
      <c r="R46" s="152">
        <v>0</v>
      </c>
      <c r="S46" s="152">
        <v>2217420</v>
      </c>
      <c r="T46" s="152">
        <v>0</v>
      </c>
      <c r="U46" s="152">
        <v>2415791</v>
      </c>
      <c r="V46" s="152">
        <v>0</v>
      </c>
      <c r="W46" s="152">
        <v>10823389</v>
      </c>
      <c r="X46" s="152">
        <v>210844900</v>
      </c>
    </row>
    <row r="47" spans="1:24" s="157" customFormat="1" ht="46.5">
      <c r="A47" s="154"/>
      <c r="B47" s="136" t="s">
        <v>478</v>
      </c>
      <c r="C47" s="155"/>
      <c r="D47" s="156" t="s">
        <v>479</v>
      </c>
      <c r="E47" s="151">
        <v>359111000</v>
      </c>
      <c r="F47" s="151">
        <v>0</v>
      </c>
      <c r="G47" s="144">
        <f t="shared" si="6"/>
        <v>359111000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f>E47+F47</f>
        <v>359111000</v>
      </c>
      <c r="O47" s="151">
        <v>0</v>
      </c>
      <c r="P47" s="144">
        <f t="shared" si="7"/>
        <v>359653290</v>
      </c>
      <c r="Q47" s="151">
        <v>0</v>
      </c>
      <c r="R47" s="151">
        <v>0</v>
      </c>
      <c r="S47" s="151">
        <v>3606800</v>
      </c>
      <c r="T47" s="151">
        <v>0</v>
      </c>
      <c r="U47" s="151">
        <v>484802</v>
      </c>
      <c r="V47" s="151">
        <v>0</v>
      </c>
      <c r="W47" s="152">
        <v>355561688</v>
      </c>
      <c r="X47" s="151">
        <v>0</v>
      </c>
    </row>
    <row r="48" spans="1:24" ht="46.5">
      <c r="A48" s="136"/>
      <c r="B48" s="136" t="s">
        <v>480</v>
      </c>
      <c r="C48" s="148"/>
      <c r="D48" s="161" t="s">
        <v>481</v>
      </c>
      <c r="E48" s="151">
        <v>125000000</v>
      </c>
      <c r="F48" s="151">
        <v>2150000</v>
      </c>
      <c r="G48" s="144">
        <f t="shared" si="6"/>
        <v>127150000</v>
      </c>
      <c r="H48" s="152">
        <v>0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v>127150000</v>
      </c>
      <c r="O48" s="152">
        <v>0</v>
      </c>
      <c r="P48" s="144">
        <f t="shared" si="7"/>
        <v>127150000</v>
      </c>
      <c r="Q48" s="152">
        <v>0</v>
      </c>
      <c r="R48" s="152">
        <v>0</v>
      </c>
      <c r="S48" s="152">
        <v>3309620</v>
      </c>
      <c r="T48" s="152">
        <v>0</v>
      </c>
      <c r="U48" s="152">
        <v>0</v>
      </c>
      <c r="V48" s="152">
        <v>1028700</v>
      </c>
      <c r="W48" s="152">
        <v>122811680</v>
      </c>
      <c r="X48" s="152">
        <v>0</v>
      </c>
    </row>
    <row r="49" spans="1:24" ht="46.5">
      <c r="A49" s="136"/>
      <c r="B49" s="136" t="s">
        <v>482</v>
      </c>
      <c r="C49" s="148"/>
      <c r="D49" s="161" t="s">
        <v>483</v>
      </c>
      <c r="E49" s="151">
        <v>125000000</v>
      </c>
      <c r="F49" s="151">
        <v>1150000</v>
      </c>
      <c r="G49" s="144">
        <f t="shared" si="6"/>
        <v>126150000</v>
      </c>
      <c r="H49" s="152">
        <v>0</v>
      </c>
      <c r="I49" s="152">
        <v>0</v>
      </c>
      <c r="J49" s="152">
        <v>0</v>
      </c>
      <c r="K49" s="152">
        <v>0</v>
      </c>
      <c r="L49" s="152">
        <v>0</v>
      </c>
      <c r="M49" s="152">
        <v>0</v>
      </c>
      <c r="N49" s="152">
        <f>F49+E49</f>
        <v>126150000</v>
      </c>
      <c r="O49" s="152">
        <v>0</v>
      </c>
      <c r="P49" s="144">
        <f t="shared" si="7"/>
        <v>126150000</v>
      </c>
      <c r="Q49" s="152">
        <v>0</v>
      </c>
      <c r="R49" s="152">
        <v>0</v>
      </c>
      <c r="S49" s="152">
        <v>3309620</v>
      </c>
      <c r="T49" s="152">
        <v>0</v>
      </c>
      <c r="U49" s="152">
        <v>0</v>
      </c>
      <c r="V49" s="152">
        <v>3090672</v>
      </c>
      <c r="W49" s="152">
        <v>119749708</v>
      </c>
      <c r="X49" s="152">
        <v>0</v>
      </c>
    </row>
    <row r="50" spans="1:24" ht="46.5">
      <c r="A50" s="136"/>
      <c r="B50" s="136" t="s">
        <v>484</v>
      </c>
      <c r="C50" s="148"/>
      <c r="D50" s="161" t="s">
        <v>485</v>
      </c>
      <c r="E50" s="151">
        <v>209301500</v>
      </c>
      <c r="F50" s="151">
        <v>1000000</v>
      </c>
      <c r="G50" s="144">
        <f t="shared" si="6"/>
        <v>210301500</v>
      </c>
      <c r="H50" s="152">
        <v>0</v>
      </c>
      <c r="I50" s="152">
        <v>0</v>
      </c>
      <c r="J50" s="152">
        <v>0</v>
      </c>
      <c r="K50" s="152">
        <v>0</v>
      </c>
      <c r="L50" s="152">
        <v>0</v>
      </c>
      <c r="M50" s="152">
        <v>0</v>
      </c>
      <c r="N50" s="152">
        <f>F50+E50</f>
        <v>210301500</v>
      </c>
      <c r="O50" s="152">
        <v>0</v>
      </c>
      <c r="P50" s="144">
        <f t="shared" si="7"/>
        <v>210301500</v>
      </c>
      <c r="Q50" s="152">
        <v>0</v>
      </c>
      <c r="R50" s="152">
        <v>0</v>
      </c>
      <c r="S50" s="152">
        <v>2004060</v>
      </c>
      <c r="T50" s="152">
        <v>0</v>
      </c>
      <c r="U50" s="152">
        <v>1688296</v>
      </c>
      <c r="V50" s="152">
        <v>2785872</v>
      </c>
      <c r="W50" s="152">
        <v>203823272</v>
      </c>
      <c r="X50" s="152">
        <v>0</v>
      </c>
    </row>
    <row r="51" spans="1:24" ht="46.5">
      <c r="A51" s="136"/>
      <c r="B51" s="136" t="s">
        <v>486</v>
      </c>
      <c r="C51" s="148"/>
      <c r="D51" s="161" t="s">
        <v>487</v>
      </c>
      <c r="E51" s="151">
        <v>124422150</v>
      </c>
      <c r="F51" s="151">
        <v>1500000</v>
      </c>
      <c r="G51" s="144">
        <f t="shared" si="6"/>
        <v>125922150</v>
      </c>
      <c r="H51" s="152">
        <v>0</v>
      </c>
      <c r="I51" s="152">
        <v>0</v>
      </c>
      <c r="J51" s="152">
        <v>0</v>
      </c>
      <c r="K51" s="152">
        <v>0</v>
      </c>
      <c r="L51" s="152">
        <v>0</v>
      </c>
      <c r="M51" s="152">
        <v>0</v>
      </c>
      <c r="N51" s="152">
        <f>E51+F51</f>
        <v>125922150</v>
      </c>
      <c r="O51" s="152">
        <v>0</v>
      </c>
      <c r="P51" s="144">
        <f t="shared" si="7"/>
        <v>125922150</v>
      </c>
      <c r="Q51" s="152">
        <v>0</v>
      </c>
      <c r="R51" s="152">
        <v>0</v>
      </c>
      <c r="S51" s="152">
        <v>3116910</v>
      </c>
      <c r="T51" s="152">
        <v>0</v>
      </c>
      <c r="U51" s="152">
        <v>0</v>
      </c>
      <c r="V51" s="152">
        <v>0</v>
      </c>
      <c r="W51" s="152">
        <v>5359400</v>
      </c>
      <c r="X51" s="152">
        <v>117445840</v>
      </c>
    </row>
    <row r="52" spans="1:24" ht="46.5">
      <c r="A52" s="136"/>
      <c r="B52" s="136" t="s">
        <v>488</v>
      </c>
      <c r="C52" s="148"/>
      <c r="D52" s="161" t="s">
        <v>489</v>
      </c>
      <c r="E52" s="151">
        <v>484111000</v>
      </c>
      <c r="F52" s="151">
        <v>500000</v>
      </c>
      <c r="G52" s="144">
        <f t="shared" si="6"/>
        <v>484611000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52">
        <v>0</v>
      </c>
      <c r="N52" s="152">
        <v>484611000</v>
      </c>
      <c r="O52" s="152">
        <v>0</v>
      </c>
      <c r="P52" s="144">
        <f t="shared" si="7"/>
        <v>484611000</v>
      </c>
      <c r="Q52" s="152">
        <v>0</v>
      </c>
      <c r="R52" s="152">
        <v>0</v>
      </c>
      <c r="S52" s="152">
        <v>7338060</v>
      </c>
      <c r="T52" s="152">
        <v>0</v>
      </c>
      <c r="U52" s="152">
        <v>1794237</v>
      </c>
      <c r="V52" s="152">
        <v>0</v>
      </c>
      <c r="W52" s="152">
        <v>475478703</v>
      </c>
      <c r="X52" s="152">
        <v>0</v>
      </c>
    </row>
    <row r="53" spans="1:24" ht="69.75">
      <c r="A53" s="136"/>
      <c r="B53" s="136" t="s">
        <v>490</v>
      </c>
      <c r="C53" s="148"/>
      <c r="D53" s="161" t="s">
        <v>491</v>
      </c>
      <c r="E53" s="151">
        <v>429117350</v>
      </c>
      <c r="F53" s="151">
        <v>400000</v>
      </c>
      <c r="G53" s="144">
        <f t="shared" si="6"/>
        <v>429517350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0</v>
      </c>
      <c r="N53" s="152">
        <v>429517350</v>
      </c>
      <c r="O53" s="152">
        <v>0</v>
      </c>
      <c r="P53" s="144">
        <f t="shared" si="7"/>
        <v>429517350</v>
      </c>
      <c r="Q53" s="152">
        <v>0</v>
      </c>
      <c r="R53" s="152">
        <v>0</v>
      </c>
      <c r="S53" s="152">
        <v>5758002</v>
      </c>
      <c r="T53" s="152">
        <v>0</v>
      </c>
      <c r="U53" s="152">
        <v>2317700</v>
      </c>
      <c r="V53" s="152">
        <v>0</v>
      </c>
      <c r="W53" s="152">
        <v>20193000</v>
      </c>
      <c r="X53" s="152">
        <v>401248648</v>
      </c>
    </row>
    <row r="54" spans="1:24" ht="46.5">
      <c r="A54" s="136"/>
      <c r="B54" s="136" t="s">
        <v>492</v>
      </c>
      <c r="C54" s="148"/>
      <c r="D54" s="161" t="s">
        <v>493</v>
      </c>
      <c r="E54" s="151">
        <v>25652750</v>
      </c>
      <c r="F54" s="151">
        <v>1500000</v>
      </c>
      <c r="G54" s="144">
        <f t="shared" si="6"/>
        <v>27152750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0</v>
      </c>
      <c r="N54" s="152">
        <v>27152750</v>
      </c>
      <c r="O54" s="152">
        <v>0</v>
      </c>
      <c r="P54" s="144">
        <f t="shared" si="7"/>
        <v>27152750</v>
      </c>
      <c r="Q54" s="152">
        <v>0</v>
      </c>
      <c r="R54" s="152">
        <v>0</v>
      </c>
      <c r="S54" s="152">
        <v>769620</v>
      </c>
      <c r="T54" s="152">
        <v>0</v>
      </c>
      <c r="U54" s="152">
        <v>0</v>
      </c>
      <c r="V54" s="152">
        <v>0</v>
      </c>
      <c r="W54" s="152">
        <v>26383130</v>
      </c>
      <c r="X54" s="152">
        <v>0</v>
      </c>
    </row>
    <row r="55" spans="1:24" ht="46.5">
      <c r="A55" s="136"/>
      <c r="B55" s="136" t="s">
        <v>494</v>
      </c>
      <c r="C55" s="148"/>
      <c r="D55" s="161" t="s">
        <v>495</v>
      </c>
      <c r="E55" s="151">
        <v>134422150</v>
      </c>
      <c r="F55" s="151">
        <v>300000</v>
      </c>
      <c r="G55" s="144">
        <f t="shared" si="6"/>
        <v>134722150</v>
      </c>
      <c r="H55" s="152">
        <v>0</v>
      </c>
      <c r="I55" s="152">
        <v>0</v>
      </c>
      <c r="J55" s="152">
        <v>0</v>
      </c>
      <c r="K55" s="152">
        <v>0</v>
      </c>
      <c r="L55" s="152">
        <v>0</v>
      </c>
      <c r="M55" s="152">
        <v>0</v>
      </c>
      <c r="N55" s="152">
        <v>134722150</v>
      </c>
      <c r="O55" s="152">
        <v>0</v>
      </c>
      <c r="P55" s="144">
        <f t="shared" si="7"/>
        <v>134722150</v>
      </c>
      <c r="Q55" s="152">
        <v>0</v>
      </c>
      <c r="R55" s="152">
        <v>0</v>
      </c>
      <c r="S55" s="152">
        <v>951430</v>
      </c>
      <c r="T55" s="152">
        <v>0</v>
      </c>
      <c r="U55" s="152">
        <v>0</v>
      </c>
      <c r="V55" s="152">
        <v>1165860</v>
      </c>
      <c r="W55" s="152">
        <v>5715000</v>
      </c>
      <c r="X55" s="152">
        <v>126889860</v>
      </c>
    </row>
    <row r="56" spans="1:24" s="157" customFormat="1" ht="46.5">
      <c r="A56" s="154"/>
      <c r="B56" s="136" t="s">
        <v>496</v>
      </c>
      <c r="C56" s="155"/>
      <c r="D56" s="156" t="s">
        <v>497</v>
      </c>
      <c r="E56" s="151">
        <v>109276100</v>
      </c>
      <c r="F56" s="151">
        <v>0</v>
      </c>
      <c r="G56" s="144">
        <f t="shared" si="6"/>
        <v>109276100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109276100</v>
      </c>
      <c r="O56" s="151">
        <v>0</v>
      </c>
      <c r="P56" s="144">
        <f t="shared" si="7"/>
        <v>116980550</v>
      </c>
      <c r="Q56" s="151">
        <v>0</v>
      </c>
      <c r="R56" s="151">
        <v>0</v>
      </c>
      <c r="S56" s="151">
        <v>2948940</v>
      </c>
      <c r="T56" s="151">
        <v>0</v>
      </c>
      <c r="U56" s="151">
        <v>0</v>
      </c>
      <c r="V56" s="151">
        <v>0</v>
      </c>
      <c r="W56" s="152">
        <v>114031610</v>
      </c>
      <c r="X56" s="151">
        <v>0</v>
      </c>
    </row>
    <row r="57" spans="1:24" ht="46.5">
      <c r="A57" s="136"/>
      <c r="B57" s="136" t="s">
        <v>498</v>
      </c>
      <c r="C57" s="148"/>
      <c r="D57" s="161" t="s">
        <v>499</v>
      </c>
      <c r="E57" s="151">
        <v>134422150</v>
      </c>
      <c r="F57" s="151">
        <v>1500000</v>
      </c>
      <c r="G57" s="144">
        <f t="shared" si="6"/>
        <v>135922150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f>E57+F57</f>
        <v>135922150</v>
      </c>
      <c r="O57" s="152">
        <v>0</v>
      </c>
      <c r="P57" s="144">
        <f t="shared" si="7"/>
        <v>135922150</v>
      </c>
      <c r="Q57" s="152">
        <v>0</v>
      </c>
      <c r="R57" s="152">
        <v>0</v>
      </c>
      <c r="S57" s="152">
        <v>3576320</v>
      </c>
      <c r="T57" s="152">
        <v>0</v>
      </c>
      <c r="U57" s="152">
        <v>0</v>
      </c>
      <c r="V57" s="152">
        <v>0</v>
      </c>
      <c r="W57" s="152">
        <v>132345830</v>
      </c>
      <c r="X57" s="152">
        <v>0</v>
      </c>
    </row>
    <row r="58" spans="1:24" ht="69.75">
      <c r="A58" s="136"/>
      <c r="B58" s="136" t="s">
        <v>500</v>
      </c>
      <c r="C58" s="148"/>
      <c r="D58" s="161" t="s">
        <v>501</v>
      </c>
      <c r="E58" s="151">
        <v>179301500</v>
      </c>
      <c r="F58" s="151">
        <v>3500000</v>
      </c>
      <c r="G58" s="144">
        <f aca="true" t="shared" si="8" ref="G58:G75">SUM(H58:O58)</f>
        <v>182801500</v>
      </c>
      <c r="H58" s="152">
        <v>0</v>
      </c>
      <c r="I58" s="152">
        <v>0</v>
      </c>
      <c r="J58" s="152">
        <v>0</v>
      </c>
      <c r="K58" s="152">
        <v>0</v>
      </c>
      <c r="L58" s="152">
        <v>0</v>
      </c>
      <c r="M58" s="152">
        <v>0</v>
      </c>
      <c r="N58" s="152">
        <v>182801500</v>
      </c>
      <c r="O58" s="152">
        <v>0</v>
      </c>
      <c r="P58" s="144">
        <f t="shared" si="7"/>
        <v>182801500</v>
      </c>
      <c r="Q58" s="152">
        <v>0</v>
      </c>
      <c r="R58" s="152">
        <v>0</v>
      </c>
      <c r="S58" s="152">
        <v>4937760</v>
      </c>
      <c r="T58" s="152">
        <v>0</v>
      </c>
      <c r="U58" s="152">
        <v>0</v>
      </c>
      <c r="V58" s="152">
        <v>3791712</v>
      </c>
      <c r="W58" s="152">
        <v>174072028</v>
      </c>
      <c r="X58" s="152">
        <v>0</v>
      </c>
    </row>
    <row r="59" spans="1:24" ht="46.5">
      <c r="A59" s="136"/>
      <c r="B59" s="136" t="s">
        <v>502</v>
      </c>
      <c r="C59" s="148"/>
      <c r="D59" s="161" t="s">
        <v>503</v>
      </c>
      <c r="E59" s="151">
        <v>149396750</v>
      </c>
      <c r="F59" s="151">
        <v>2000000</v>
      </c>
      <c r="G59" s="144">
        <f>SUM(H59:O59)</f>
        <v>151396750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f>E59+F59</f>
        <v>151396750</v>
      </c>
      <c r="O59" s="152">
        <v>0</v>
      </c>
      <c r="P59" s="144">
        <f>SUM(Q59:X59)</f>
        <v>151396750</v>
      </c>
      <c r="Q59" s="152">
        <v>0</v>
      </c>
      <c r="R59" s="152">
        <v>0</v>
      </c>
      <c r="S59" s="152">
        <v>2982860</v>
      </c>
      <c r="T59" s="152">
        <v>0</v>
      </c>
      <c r="U59" s="152">
        <v>0</v>
      </c>
      <c r="V59" s="152">
        <v>0</v>
      </c>
      <c r="W59" s="152">
        <v>6858000</v>
      </c>
      <c r="X59" s="152">
        <v>141555890</v>
      </c>
    </row>
    <row r="60" spans="1:24" ht="46.5">
      <c r="A60" s="136"/>
      <c r="B60" s="136" t="s">
        <v>504</v>
      </c>
      <c r="C60" s="148"/>
      <c r="D60" s="161" t="s">
        <v>505</v>
      </c>
      <c r="E60" s="151">
        <v>46000000</v>
      </c>
      <c r="F60" s="151">
        <v>1500000</v>
      </c>
      <c r="G60" s="144">
        <f>SUM(H60:O60)</f>
        <v>47500000</v>
      </c>
      <c r="H60" s="152">
        <v>0</v>
      </c>
      <c r="I60" s="152">
        <v>0</v>
      </c>
      <c r="J60" s="152">
        <v>0</v>
      </c>
      <c r="K60" s="152">
        <v>0</v>
      </c>
      <c r="L60" s="152">
        <v>0</v>
      </c>
      <c r="M60" s="152">
        <v>0</v>
      </c>
      <c r="N60" s="152">
        <f>E60+F60</f>
        <v>47500000</v>
      </c>
      <c r="O60" s="152">
        <v>0</v>
      </c>
      <c r="P60" s="144">
        <f>SUM(Q60:X60)</f>
        <v>47500000</v>
      </c>
      <c r="Q60" s="152">
        <v>0</v>
      </c>
      <c r="R60" s="152">
        <v>0</v>
      </c>
      <c r="S60" s="152">
        <v>1336040</v>
      </c>
      <c r="T60" s="152">
        <v>0</v>
      </c>
      <c r="U60" s="152">
        <v>0</v>
      </c>
      <c r="V60" s="152">
        <v>0</v>
      </c>
      <c r="W60" s="152">
        <v>46163960</v>
      </c>
      <c r="X60" s="152">
        <v>0</v>
      </c>
    </row>
    <row r="61" spans="1:24" ht="46.5">
      <c r="A61" s="136"/>
      <c r="B61" s="136" t="s">
        <v>506</v>
      </c>
      <c r="C61" s="148"/>
      <c r="D61" s="161" t="s">
        <v>507</v>
      </c>
      <c r="E61" s="151">
        <v>199301500</v>
      </c>
      <c r="F61" s="151">
        <v>1500000</v>
      </c>
      <c r="G61" s="144">
        <f>SUM(H61:O61)</f>
        <v>200801500</v>
      </c>
      <c r="H61" s="152">
        <v>0</v>
      </c>
      <c r="I61" s="152">
        <v>0</v>
      </c>
      <c r="J61" s="152">
        <v>0</v>
      </c>
      <c r="K61" s="152">
        <v>0</v>
      </c>
      <c r="L61" s="152">
        <v>0</v>
      </c>
      <c r="M61" s="152">
        <v>0</v>
      </c>
      <c r="N61" s="152">
        <f>E61+F61</f>
        <v>200801500</v>
      </c>
      <c r="O61" s="152">
        <v>0</v>
      </c>
      <c r="P61" s="144">
        <f>SUM(Q61:X61)</f>
        <v>200801500</v>
      </c>
      <c r="Q61" s="152">
        <v>0</v>
      </c>
      <c r="R61" s="152">
        <v>0</v>
      </c>
      <c r="S61" s="152">
        <v>5417820</v>
      </c>
      <c r="T61" s="152">
        <v>0</v>
      </c>
      <c r="U61" s="152">
        <v>0</v>
      </c>
      <c r="V61" s="152">
        <v>3017520</v>
      </c>
      <c r="W61" s="152">
        <v>192366160</v>
      </c>
      <c r="X61" s="152">
        <v>0</v>
      </c>
    </row>
    <row r="62" spans="1:24" ht="46.5">
      <c r="A62" s="136"/>
      <c r="B62" s="136" t="s">
        <v>508</v>
      </c>
      <c r="C62" s="148"/>
      <c r="D62" s="161" t="s">
        <v>509</v>
      </c>
      <c r="E62" s="151">
        <v>125460250</v>
      </c>
      <c r="F62" s="151">
        <v>1500000</v>
      </c>
      <c r="G62" s="144">
        <f t="shared" si="8"/>
        <v>126960250</v>
      </c>
      <c r="H62" s="152">
        <v>0</v>
      </c>
      <c r="I62" s="152">
        <v>0</v>
      </c>
      <c r="J62" s="152">
        <v>0</v>
      </c>
      <c r="K62" s="152">
        <v>0</v>
      </c>
      <c r="L62" s="152">
        <v>0</v>
      </c>
      <c r="M62" s="152">
        <v>0</v>
      </c>
      <c r="N62" s="152">
        <f>E62+F62</f>
        <v>126960250</v>
      </c>
      <c r="O62" s="152">
        <v>0</v>
      </c>
      <c r="P62" s="144">
        <f aca="true" t="shared" si="9" ref="P62:P125">SUM(Q62:X62)</f>
        <v>126960250</v>
      </c>
      <c r="Q62" s="152">
        <v>0</v>
      </c>
      <c r="R62" s="152">
        <v>0</v>
      </c>
      <c r="S62" s="152">
        <v>3362960</v>
      </c>
      <c r="T62" s="152">
        <v>0</v>
      </c>
      <c r="U62" s="152">
        <v>0</v>
      </c>
      <c r="V62" s="152">
        <v>0</v>
      </c>
      <c r="W62" s="152">
        <v>123597290</v>
      </c>
      <c r="X62" s="152">
        <v>0</v>
      </c>
    </row>
    <row r="63" spans="1:24" ht="18.75" customHeight="1">
      <c r="A63" s="285" t="s">
        <v>510</v>
      </c>
      <c r="B63" s="285"/>
      <c r="C63" s="285"/>
      <c r="D63" s="285"/>
      <c r="E63" s="151"/>
      <c r="F63" s="151"/>
      <c r="G63" s="144">
        <f t="shared" si="8"/>
        <v>0</v>
      </c>
      <c r="H63" s="152"/>
      <c r="I63" s="152"/>
      <c r="J63" s="152"/>
      <c r="K63" s="152"/>
      <c r="L63" s="152"/>
      <c r="M63" s="152"/>
      <c r="N63" s="152"/>
      <c r="O63" s="152"/>
      <c r="P63" s="144">
        <f t="shared" si="9"/>
        <v>0</v>
      </c>
      <c r="Q63" s="152"/>
      <c r="R63" s="152"/>
      <c r="S63" s="152"/>
      <c r="T63" s="152"/>
      <c r="U63" s="152"/>
      <c r="V63" s="152"/>
      <c r="W63" s="152"/>
      <c r="X63" s="152"/>
    </row>
    <row r="64" spans="1:24" ht="69.75">
      <c r="A64" s="136"/>
      <c r="B64" s="136" t="s">
        <v>511</v>
      </c>
      <c r="C64" s="148"/>
      <c r="D64" s="161" t="s">
        <v>512</v>
      </c>
      <c r="E64" s="151">
        <v>101586873</v>
      </c>
      <c r="F64" s="151">
        <v>14556630</v>
      </c>
      <c r="G64" s="144">
        <f t="shared" si="8"/>
        <v>116143503</v>
      </c>
      <c r="H64" s="152">
        <v>0</v>
      </c>
      <c r="I64" s="152">
        <v>0</v>
      </c>
      <c r="J64" s="152">
        <v>0</v>
      </c>
      <c r="K64" s="152">
        <v>0</v>
      </c>
      <c r="L64" s="152">
        <v>0</v>
      </c>
      <c r="M64" s="152">
        <v>116143503</v>
      </c>
      <c r="N64" s="152">
        <v>0</v>
      </c>
      <c r="O64" s="152">
        <v>0</v>
      </c>
      <c r="P64" s="144">
        <f t="shared" si="9"/>
        <v>125537793</v>
      </c>
      <c r="Q64" s="152">
        <v>0</v>
      </c>
      <c r="R64" s="152">
        <v>0</v>
      </c>
      <c r="S64" s="152">
        <v>2626817</v>
      </c>
      <c r="T64" s="152">
        <v>0</v>
      </c>
      <c r="U64" s="152">
        <v>0</v>
      </c>
      <c r="V64" s="152">
        <v>119774593</v>
      </c>
      <c r="W64" s="152">
        <v>3136383</v>
      </c>
      <c r="X64" s="152">
        <v>0</v>
      </c>
    </row>
    <row r="65" spans="1:24" ht="69.75">
      <c r="A65" s="136"/>
      <c r="B65" s="136" t="s">
        <v>513</v>
      </c>
      <c r="C65" s="148"/>
      <c r="D65" s="161" t="s">
        <v>514</v>
      </c>
      <c r="E65" s="151">
        <v>49766196</v>
      </c>
      <c r="F65" s="151">
        <v>5315600</v>
      </c>
      <c r="G65" s="144">
        <f t="shared" si="8"/>
        <v>55081796</v>
      </c>
      <c r="H65" s="152">
        <v>0</v>
      </c>
      <c r="I65" s="152">
        <v>0</v>
      </c>
      <c r="J65" s="152">
        <v>0</v>
      </c>
      <c r="K65" s="152">
        <v>0</v>
      </c>
      <c r="L65" s="152">
        <v>0</v>
      </c>
      <c r="M65" s="152">
        <v>55081796</v>
      </c>
      <c r="N65" s="152">
        <v>0</v>
      </c>
      <c r="O65" s="152">
        <v>0</v>
      </c>
      <c r="P65" s="144">
        <f t="shared" si="9"/>
        <v>57938790</v>
      </c>
      <c r="Q65" s="152">
        <v>0</v>
      </c>
      <c r="R65" s="152">
        <v>0</v>
      </c>
      <c r="S65" s="152">
        <v>1369060</v>
      </c>
      <c r="T65" s="152">
        <v>0</v>
      </c>
      <c r="U65" s="152">
        <v>0</v>
      </c>
      <c r="V65" s="152">
        <v>1600000</v>
      </c>
      <c r="W65" s="152">
        <v>54969730</v>
      </c>
      <c r="X65" s="152">
        <v>0</v>
      </c>
    </row>
    <row r="66" spans="1:24" ht="69.75">
      <c r="A66" s="136"/>
      <c r="B66" s="136" t="s">
        <v>515</v>
      </c>
      <c r="C66" s="148"/>
      <c r="D66" s="161" t="s">
        <v>516</v>
      </c>
      <c r="E66" s="151">
        <v>41431887</v>
      </c>
      <c r="F66" s="151">
        <v>3666380</v>
      </c>
      <c r="G66" s="144">
        <f t="shared" si="8"/>
        <v>45098267</v>
      </c>
      <c r="H66" s="152">
        <v>0</v>
      </c>
      <c r="I66" s="152">
        <v>0</v>
      </c>
      <c r="J66" s="152">
        <v>0</v>
      </c>
      <c r="K66" s="152">
        <v>0</v>
      </c>
      <c r="L66" s="152">
        <v>0</v>
      </c>
      <c r="M66" s="152">
        <v>45098267</v>
      </c>
      <c r="N66" s="152">
        <v>0</v>
      </c>
      <c r="O66" s="152">
        <v>0</v>
      </c>
      <c r="P66" s="144">
        <f t="shared" si="9"/>
        <v>47287191</v>
      </c>
      <c r="Q66" s="152">
        <v>0</v>
      </c>
      <c r="R66" s="152">
        <v>0</v>
      </c>
      <c r="S66" s="152">
        <v>1157834</v>
      </c>
      <c r="T66" s="152">
        <v>0</v>
      </c>
      <c r="U66" s="152">
        <v>0</v>
      </c>
      <c r="V66" s="152">
        <v>6838587</v>
      </c>
      <c r="W66" s="152">
        <v>39290770</v>
      </c>
      <c r="X66" s="152">
        <v>0</v>
      </c>
    </row>
    <row r="67" spans="1:24" ht="69.75">
      <c r="A67" s="136"/>
      <c r="B67" s="136" t="s">
        <v>517</v>
      </c>
      <c r="C67" s="148"/>
      <c r="D67" s="161" t="s">
        <v>518</v>
      </c>
      <c r="E67" s="151">
        <v>44719097</v>
      </c>
      <c r="F67" s="151">
        <v>15269480</v>
      </c>
      <c r="G67" s="144">
        <f t="shared" si="8"/>
        <v>59988577</v>
      </c>
      <c r="H67" s="152">
        <v>0</v>
      </c>
      <c r="I67" s="152">
        <v>0</v>
      </c>
      <c r="J67" s="152">
        <v>0</v>
      </c>
      <c r="K67" s="152">
        <v>0</v>
      </c>
      <c r="L67" s="152">
        <v>0</v>
      </c>
      <c r="M67" s="152">
        <v>59988577</v>
      </c>
      <c r="N67" s="152">
        <v>0</v>
      </c>
      <c r="O67" s="152">
        <v>0</v>
      </c>
      <c r="P67" s="144">
        <f t="shared" si="9"/>
        <v>62841911</v>
      </c>
      <c r="Q67" s="152">
        <v>0</v>
      </c>
      <c r="R67" s="152">
        <v>0</v>
      </c>
      <c r="S67" s="152">
        <v>1244244</v>
      </c>
      <c r="T67" s="152">
        <v>0</v>
      </c>
      <c r="U67" s="152">
        <v>0</v>
      </c>
      <c r="V67" s="152">
        <v>3058296</v>
      </c>
      <c r="W67" s="152">
        <v>58539371</v>
      </c>
      <c r="X67" s="152">
        <v>0</v>
      </c>
    </row>
    <row r="68" spans="1:24" ht="69.75">
      <c r="A68" s="136"/>
      <c r="B68" s="136" t="s">
        <v>519</v>
      </c>
      <c r="C68" s="148"/>
      <c r="D68" s="161" t="s">
        <v>520</v>
      </c>
      <c r="E68" s="151">
        <v>59576292</v>
      </c>
      <c r="F68" s="151">
        <v>2150000</v>
      </c>
      <c r="G68" s="144">
        <f t="shared" si="8"/>
        <v>61726292</v>
      </c>
      <c r="H68" s="152">
        <v>0</v>
      </c>
      <c r="I68" s="152">
        <v>0</v>
      </c>
      <c r="J68" s="152">
        <v>0</v>
      </c>
      <c r="K68" s="152">
        <v>0</v>
      </c>
      <c r="L68" s="152">
        <v>0</v>
      </c>
      <c r="M68" s="152">
        <v>61726292</v>
      </c>
      <c r="N68" s="152">
        <v>0</v>
      </c>
      <c r="O68" s="152">
        <v>0</v>
      </c>
      <c r="P68" s="144">
        <f t="shared" si="9"/>
        <v>63166472</v>
      </c>
      <c r="Q68" s="152">
        <v>0</v>
      </c>
      <c r="R68" s="152">
        <v>0</v>
      </c>
      <c r="S68" s="152">
        <v>1609090</v>
      </c>
      <c r="T68" s="152">
        <v>0</v>
      </c>
      <c r="U68" s="152">
        <v>0</v>
      </c>
      <c r="V68" s="152">
        <v>3908430</v>
      </c>
      <c r="W68" s="152">
        <v>57648952</v>
      </c>
      <c r="X68" s="152">
        <v>0</v>
      </c>
    </row>
    <row r="69" spans="1:24" ht="69.75">
      <c r="A69" s="136"/>
      <c r="B69" s="136" t="s">
        <v>521</v>
      </c>
      <c r="C69" s="148"/>
      <c r="D69" s="161" t="s">
        <v>522</v>
      </c>
      <c r="E69" s="151">
        <v>106882989</v>
      </c>
      <c r="F69" s="151">
        <v>1650000</v>
      </c>
      <c r="G69" s="144">
        <f t="shared" si="8"/>
        <v>108532989</v>
      </c>
      <c r="H69" s="152">
        <v>0</v>
      </c>
      <c r="I69" s="152">
        <v>0</v>
      </c>
      <c r="J69" s="152">
        <v>0</v>
      </c>
      <c r="K69" s="152">
        <v>0</v>
      </c>
      <c r="L69" s="152">
        <v>0</v>
      </c>
      <c r="M69" s="152">
        <v>108532989</v>
      </c>
      <c r="N69" s="152">
        <v>0</v>
      </c>
      <c r="O69" s="152">
        <v>0</v>
      </c>
      <c r="P69" s="144">
        <f t="shared" si="9"/>
        <v>116237063</v>
      </c>
      <c r="Q69" s="152">
        <v>0</v>
      </c>
      <c r="R69" s="152">
        <v>0</v>
      </c>
      <c r="S69" s="152">
        <v>2761234</v>
      </c>
      <c r="T69" s="152">
        <v>0</v>
      </c>
      <c r="U69" s="152">
        <v>0</v>
      </c>
      <c r="V69" s="152">
        <v>106226568</v>
      </c>
      <c r="W69" s="152">
        <v>7249261</v>
      </c>
      <c r="X69" s="152">
        <v>0</v>
      </c>
    </row>
    <row r="70" spans="1:24" ht="69.75">
      <c r="A70" s="136"/>
      <c r="B70" s="136" t="s">
        <v>523</v>
      </c>
      <c r="C70" s="148"/>
      <c r="D70" s="156" t="s">
        <v>524</v>
      </c>
      <c r="E70" s="151">
        <v>82371747</v>
      </c>
      <c r="F70" s="151">
        <v>3500000</v>
      </c>
      <c r="G70" s="144">
        <f t="shared" si="8"/>
        <v>85871747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85871747</v>
      </c>
      <c r="N70" s="152">
        <v>0</v>
      </c>
      <c r="O70" s="152">
        <v>0</v>
      </c>
      <c r="P70" s="144">
        <f t="shared" si="9"/>
        <v>119429219</v>
      </c>
      <c r="Q70" s="152">
        <v>0</v>
      </c>
      <c r="R70" s="152">
        <v>0</v>
      </c>
      <c r="S70" s="152">
        <v>2156358</v>
      </c>
      <c r="T70" s="152">
        <v>0</v>
      </c>
      <c r="U70" s="152">
        <v>0</v>
      </c>
      <c r="V70" s="152">
        <v>111456890</v>
      </c>
      <c r="W70" s="152">
        <v>5815971</v>
      </c>
      <c r="X70" s="152">
        <v>0</v>
      </c>
    </row>
    <row r="71" spans="1:24" ht="69.75">
      <c r="A71" s="136"/>
      <c r="B71" s="136" t="s">
        <v>525</v>
      </c>
      <c r="C71" s="148"/>
      <c r="D71" s="161" t="s">
        <v>526</v>
      </c>
      <c r="E71" s="151">
        <v>0</v>
      </c>
      <c r="F71" s="151">
        <v>11396227</v>
      </c>
      <c r="G71" s="144">
        <f t="shared" si="8"/>
        <v>11396227</v>
      </c>
      <c r="H71" s="152">
        <v>0</v>
      </c>
      <c r="I71" s="152">
        <v>0</v>
      </c>
      <c r="J71" s="152">
        <v>0</v>
      </c>
      <c r="K71" s="152">
        <v>0</v>
      </c>
      <c r="L71" s="152">
        <v>0</v>
      </c>
      <c r="M71" s="152">
        <v>11396227</v>
      </c>
      <c r="N71" s="152">
        <v>0</v>
      </c>
      <c r="O71" s="152">
        <v>0</v>
      </c>
      <c r="P71" s="144">
        <f t="shared" si="9"/>
        <v>19646411</v>
      </c>
      <c r="Q71" s="152">
        <v>0</v>
      </c>
      <c r="R71" s="152">
        <v>0</v>
      </c>
      <c r="S71" s="152">
        <v>913994</v>
      </c>
      <c r="T71" s="152">
        <v>0</v>
      </c>
      <c r="U71" s="152">
        <v>0</v>
      </c>
      <c r="V71" s="152">
        <v>18732417</v>
      </c>
      <c r="W71" s="152"/>
      <c r="X71" s="152">
        <v>0</v>
      </c>
    </row>
    <row r="72" spans="1:24" ht="69.75">
      <c r="A72" s="136"/>
      <c r="B72" s="136" t="s">
        <v>527</v>
      </c>
      <c r="C72" s="148"/>
      <c r="D72" s="161" t="s">
        <v>528</v>
      </c>
      <c r="E72" s="151">
        <v>0</v>
      </c>
      <c r="F72" s="151">
        <v>8833160</v>
      </c>
      <c r="G72" s="144">
        <f t="shared" si="8"/>
        <v>8833160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8833160</v>
      </c>
      <c r="N72" s="152">
        <v>0</v>
      </c>
      <c r="O72" s="152">
        <v>0</v>
      </c>
      <c r="P72" s="144">
        <f t="shared" si="9"/>
        <v>15373147</v>
      </c>
      <c r="Q72" s="152">
        <v>0</v>
      </c>
      <c r="R72" s="152">
        <v>0</v>
      </c>
      <c r="S72" s="152">
        <v>843686</v>
      </c>
      <c r="T72" s="152">
        <v>0</v>
      </c>
      <c r="U72" s="152">
        <v>0</v>
      </c>
      <c r="V72" s="152">
        <v>14529461</v>
      </c>
      <c r="W72" s="152">
        <v>0</v>
      </c>
      <c r="X72" s="152">
        <v>0</v>
      </c>
    </row>
    <row r="73" spans="1:24" ht="69.75">
      <c r="A73" s="136"/>
      <c r="B73" s="136" t="s">
        <v>529</v>
      </c>
      <c r="C73" s="148"/>
      <c r="D73" s="161" t="s">
        <v>530</v>
      </c>
      <c r="E73" s="151">
        <v>100866714</v>
      </c>
      <c r="F73" s="151">
        <v>7150000</v>
      </c>
      <c r="G73" s="144">
        <f t="shared" si="8"/>
        <v>108016714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108016714</v>
      </c>
      <c r="N73" s="152">
        <v>0</v>
      </c>
      <c r="O73" s="152">
        <v>0</v>
      </c>
      <c r="P73" s="144">
        <f t="shared" si="9"/>
        <v>116255254</v>
      </c>
      <c r="Q73" s="152">
        <v>0</v>
      </c>
      <c r="R73" s="152">
        <v>0</v>
      </c>
      <c r="S73" s="152">
        <v>2891282</v>
      </c>
      <c r="T73" s="152">
        <v>0</v>
      </c>
      <c r="U73" s="152">
        <v>0</v>
      </c>
      <c r="V73" s="152">
        <v>6040730</v>
      </c>
      <c r="W73" s="152">
        <v>107323242</v>
      </c>
      <c r="X73" s="152">
        <v>0</v>
      </c>
    </row>
    <row r="74" spans="1:24" ht="69.75">
      <c r="A74" s="136"/>
      <c r="B74" s="136" t="s">
        <v>531</v>
      </c>
      <c r="C74" s="148"/>
      <c r="D74" s="161" t="s">
        <v>532</v>
      </c>
      <c r="E74" s="151">
        <v>96434256</v>
      </c>
      <c r="F74" s="151">
        <v>28115400</v>
      </c>
      <c r="G74" s="144">
        <f t="shared" si="8"/>
        <v>124549656</v>
      </c>
      <c r="H74" s="152">
        <v>0</v>
      </c>
      <c r="I74" s="152">
        <v>0</v>
      </c>
      <c r="J74" s="152">
        <v>0</v>
      </c>
      <c r="K74" s="152">
        <v>0</v>
      </c>
      <c r="L74" s="152">
        <v>0</v>
      </c>
      <c r="M74" s="152">
        <v>124549656</v>
      </c>
      <c r="N74" s="152">
        <v>0</v>
      </c>
      <c r="O74" s="152">
        <v>0</v>
      </c>
      <c r="P74" s="144">
        <f t="shared" si="9"/>
        <v>137095580</v>
      </c>
      <c r="Q74" s="152">
        <v>0</v>
      </c>
      <c r="R74" s="152">
        <v>0</v>
      </c>
      <c r="S74" s="152">
        <v>2761234</v>
      </c>
      <c r="T74" s="152">
        <v>0</v>
      </c>
      <c r="U74" s="152">
        <v>0</v>
      </c>
      <c r="V74" s="152">
        <v>127778806</v>
      </c>
      <c r="W74" s="152">
        <v>6555540</v>
      </c>
      <c r="X74" s="152">
        <v>0</v>
      </c>
    </row>
    <row r="75" spans="1:24" ht="18.75" customHeight="1">
      <c r="A75" s="285" t="s">
        <v>533</v>
      </c>
      <c r="B75" s="285"/>
      <c r="C75" s="285"/>
      <c r="D75" s="285"/>
      <c r="E75" s="151"/>
      <c r="F75" s="151"/>
      <c r="G75" s="144">
        <f t="shared" si="8"/>
        <v>0</v>
      </c>
      <c r="H75" s="152"/>
      <c r="I75" s="152"/>
      <c r="J75" s="152"/>
      <c r="K75" s="152"/>
      <c r="L75" s="152"/>
      <c r="M75" s="152"/>
      <c r="N75" s="152"/>
      <c r="O75" s="152"/>
      <c r="P75" s="144">
        <f t="shared" si="9"/>
        <v>0</v>
      </c>
      <c r="Q75" s="152"/>
      <c r="R75" s="152"/>
      <c r="S75" s="152"/>
      <c r="T75" s="152"/>
      <c r="U75" s="152"/>
      <c r="V75" s="152"/>
      <c r="W75" s="152"/>
      <c r="X75" s="152"/>
    </row>
    <row r="76" spans="1:24" s="157" customFormat="1" ht="69.75">
      <c r="A76" s="154"/>
      <c r="B76" s="154" t="s">
        <v>534</v>
      </c>
      <c r="C76" s="155"/>
      <c r="D76" s="156" t="s">
        <v>535</v>
      </c>
      <c r="E76" s="151">
        <v>480365800</v>
      </c>
      <c r="F76" s="151">
        <v>42000000</v>
      </c>
      <c r="G76" s="144">
        <f aca="true" t="shared" si="10" ref="G76:G107">SUM(H76:O76)</f>
        <v>522365800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f>E76+F76</f>
        <v>522365800</v>
      </c>
      <c r="N76" s="151">
        <v>0</v>
      </c>
      <c r="O76" s="151">
        <v>0</v>
      </c>
      <c r="P76" s="144">
        <f t="shared" si="9"/>
        <v>542000000</v>
      </c>
      <c r="Q76" s="151">
        <v>0</v>
      </c>
      <c r="R76" s="151">
        <v>0</v>
      </c>
      <c r="S76" s="151">
        <v>5388924</v>
      </c>
      <c r="T76" s="151">
        <v>0</v>
      </c>
      <c r="U76" s="151">
        <v>2432710</v>
      </c>
      <c r="V76" s="152">
        <v>534178366</v>
      </c>
      <c r="W76" s="151">
        <v>0</v>
      </c>
      <c r="X76" s="151">
        <v>0</v>
      </c>
    </row>
    <row r="77" spans="1:24" ht="18.75" customHeight="1">
      <c r="A77" s="285" t="s">
        <v>536</v>
      </c>
      <c r="B77" s="285"/>
      <c r="C77" s="285"/>
      <c r="D77" s="285"/>
      <c r="E77" s="151"/>
      <c r="F77" s="151"/>
      <c r="G77" s="144">
        <f t="shared" si="10"/>
        <v>0</v>
      </c>
      <c r="H77" s="152"/>
      <c r="I77" s="152"/>
      <c r="J77" s="152"/>
      <c r="K77" s="152"/>
      <c r="L77" s="152"/>
      <c r="M77" s="152"/>
      <c r="N77" s="152"/>
      <c r="O77" s="152"/>
      <c r="P77" s="144">
        <f t="shared" si="9"/>
        <v>0</v>
      </c>
      <c r="Q77" s="152"/>
      <c r="R77" s="152"/>
      <c r="S77" s="152"/>
      <c r="T77" s="152"/>
      <c r="U77" s="152"/>
      <c r="V77" s="152"/>
      <c r="W77" s="152"/>
      <c r="X77" s="152"/>
    </row>
    <row r="78" spans="1:24" ht="46.5">
      <c r="A78" s="136"/>
      <c r="B78" s="136" t="s">
        <v>537</v>
      </c>
      <c r="C78" s="148"/>
      <c r="D78" s="161" t="s">
        <v>538</v>
      </c>
      <c r="E78" s="152">
        <v>0</v>
      </c>
      <c r="F78" s="151">
        <v>0</v>
      </c>
      <c r="G78" s="144">
        <f t="shared" si="10"/>
        <v>0</v>
      </c>
      <c r="H78" s="152">
        <v>0</v>
      </c>
      <c r="I78" s="152">
        <v>0</v>
      </c>
      <c r="J78" s="152">
        <v>0</v>
      </c>
      <c r="K78" s="152">
        <v>0</v>
      </c>
      <c r="L78" s="152">
        <v>0</v>
      </c>
      <c r="M78" s="152">
        <v>0</v>
      </c>
      <c r="N78" s="152">
        <v>0</v>
      </c>
      <c r="O78" s="152">
        <v>0</v>
      </c>
      <c r="P78" s="144">
        <f t="shared" si="9"/>
        <v>1308450</v>
      </c>
      <c r="Q78" s="152">
        <v>0</v>
      </c>
      <c r="R78" s="152">
        <v>0</v>
      </c>
      <c r="S78" s="152">
        <v>50000</v>
      </c>
      <c r="T78" s="152">
        <v>0</v>
      </c>
      <c r="U78" s="152">
        <v>0</v>
      </c>
      <c r="V78" s="152">
        <v>1258450</v>
      </c>
      <c r="W78" s="152">
        <v>0</v>
      </c>
      <c r="X78" s="152">
        <v>0</v>
      </c>
    </row>
    <row r="79" spans="1:24" ht="18.75" customHeight="1">
      <c r="A79" s="285" t="s">
        <v>539</v>
      </c>
      <c r="B79" s="285"/>
      <c r="C79" s="285"/>
      <c r="D79" s="285"/>
      <c r="E79" s="151"/>
      <c r="F79" s="151"/>
      <c r="G79" s="144">
        <f t="shared" si="10"/>
        <v>0</v>
      </c>
      <c r="H79" s="152"/>
      <c r="I79" s="152"/>
      <c r="J79" s="152"/>
      <c r="K79" s="152"/>
      <c r="L79" s="152"/>
      <c r="M79" s="152"/>
      <c r="N79" s="152"/>
      <c r="O79" s="152"/>
      <c r="P79" s="144">
        <f t="shared" si="9"/>
        <v>0</v>
      </c>
      <c r="Q79" s="152"/>
      <c r="R79" s="152"/>
      <c r="S79" s="152"/>
      <c r="T79" s="152"/>
      <c r="U79" s="152"/>
      <c r="V79" s="152"/>
      <c r="W79" s="152"/>
      <c r="X79" s="152"/>
    </row>
    <row r="80" spans="1:24" ht="46.5">
      <c r="A80" s="163"/>
      <c r="B80" s="136" t="s">
        <v>540</v>
      </c>
      <c r="C80" s="148"/>
      <c r="D80" s="164" t="s">
        <v>541</v>
      </c>
      <c r="E80" s="152">
        <v>0</v>
      </c>
      <c r="F80" s="152">
        <v>0</v>
      </c>
      <c r="G80" s="144">
        <f t="shared" si="10"/>
        <v>0</v>
      </c>
      <c r="H80" s="152">
        <v>0</v>
      </c>
      <c r="I80" s="152">
        <v>0</v>
      </c>
      <c r="J80" s="152">
        <v>0</v>
      </c>
      <c r="K80" s="152">
        <v>0</v>
      </c>
      <c r="L80" s="152">
        <v>0</v>
      </c>
      <c r="M80" s="152">
        <v>0</v>
      </c>
      <c r="N80" s="152">
        <v>0</v>
      </c>
      <c r="O80" s="152">
        <v>0</v>
      </c>
      <c r="P80" s="144">
        <f t="shared" si="9"/>
        <v>0</v>
      </c>
      <c r="Q80" s="152">
        <v>0</v>
      </c>
      <c r="R80" s="152">
        <v>0</v>
      </c>
      <c r="S80" s="152">
        <v>0</v>
      </c>
      <c r="T80" s="152">
        <v>0</v>
      </c>
      <c r="U80" s="152">
        <v>0</v>
      </c>
      <c r="V80" s="152">
        <v>0</v>
      </c>
      <c r="W80" s="152">
        <v>0</v>
      </c>
      <c r="X80" s="152">
        <v>0</v>
      </c>
    </row>
    <row r="81" spans="1:24" ht="46.5">
      <c r="A81" s="163"/>
      <c r="B81" s="136" t="s">
        <v>542</v>
      </c>
      <c r="C81" s="148"/>
      <c r="D81" s="164" t="s">
        <v>543</v>
      </c>
      <c r="E81" s="152">
        <v>0</v>
      </c>
      <c r="F81" s="152">
        <v>80000000</v>
      </c>
      <c r="G81" s="144">
        <f t="shared" si="10"/>
        <v>80000000</v>
      </c>
      <c r="H81" s="152">
        <v>0</v>
      </c>
      <c r="I81" s="152">
        <v>0</v>
      </c>
      <c r="J81" s="152">
        <v>0</v>
      </c>
      <c r="K81" s="152">
        <v>0</v>
      </c>
      <c r="L81" s="152">
        <v>0</v>
      </c>
      <c r="M81" s="152">
        <v>80000000</v>
      </c>
      <c r="N81" s="152">
        <v>0</v>
      </c>
      <c r="O81" s="152">
        <v>0</v>
      </c>
      <c r="P81" s="144">
        <f t="shared" si="9"/>
        <v>1282260600</v>
      </c>
      <c r="Q81" s="152">
        <v>0</v>
      </c>
      <c r="R81" s="152">
        <v>0</v>
      </c>
      <c r="S81" s="152">
        <v>0</v>
      </c>
      <c r="T81" s="152">
        <v>0</v>
      </c>
      <c r="U81" s="152">
        <v>0</v>
      </c>
      <c r="V81" s="152">
        <v>1282260600</v>
      </c>
      <c r="W81" s="152">
        <v>0</v>
      </c>
      <c r="X81" s="152">
        <v>0</v>
      </c>
    </row>
    <row r="82" spans="1:24" s="157" customFormat="1" ht="46.5">
      <c r="A82" s="165"/>
      <c r="B82" s="136" t="s">
        <v>544</v>
      </c>
      <c r="C82" s="155"/>
      <c r="D82" s="166" t="s">
        <v>545</v>
      </c>
      <c r="E82" s="151">
        <v>80000000</v>
      </c>
      <c r="F82" s="151">
        <v>0</v>
      </c>
      <c r="G82" s="144">
        <f t="shared" si="10"/>
        <v>80000000</v>
      </c>
      <c r="H82" s="151">
        <v>0</v>
      </c>
      <c r="I82" s="151">
        <v>0</v>
      </c>
      <c r="J82" s="151">
        <v>0</v>
      </c>
      <c r="K82" s="151">
        <v>0</v>
      </c>
      <c r="L82" s="151">
        <v>0</v>
      </c>
      <c r="M82" s="151">
        <v>80000000</v>
      </c>
      <c r="N82" s="151">
        <v>0</v>
      </c>
      <c r="O82" s="151">
        <v>0</v>
      </c>
      <c r="P82" s="144">
        <f t="shared" si="9"/>
        <v>284371034</v>
      </c>
      <c r="Q82" s="151">
        <v>2200000</v>
      </c>
      <c r="R82" s="151">
        <v>435600</v>
      </c>
      <c r="S82" s="151">
        <v>23479760</v>
      </c>
      <c r="T82" s="151">
        <v>0</v>
      </c>
      <c r="U82" s="151">
        <v>0</v>
      </c>
      <c r="V82" s="152">
        <v>258255674</v>
      </c>
      <c r="W82" s="151">
        <v>0</v>
      </c>
      <c r="X82" s="151">
        <v>0</v>
      </c>
    </row>
    <row r="83" spans="1:24" ht="46.5">
      <c r="A83" s="163"/>
      <c r="B83" s="136" t="s">
        <v>546</v>
      </c>
      <c r="C83" s="148"/>
      <c r="D83" s="164" t="s">
        <v>547</v>
      </c>
      <c r="E83" s="151">
        <v>200000000</v>
      </c>
      <c r="F83" s="152">
        <v>0</v>
      </c>
      <c r="G83" s="144">
        <f t="shared" si="10"/>
        <v>200000000</v>
      </c>
      <c r="H83" s="152">
        <v>0</v>
      </c>
      <c r="I83" s="152">
        <v>0</v>
      </c>
      <c r="J83" s="152">
        <v>0</v>
      </c>
      <c r="K83" s="152">
        <v>0</v>
      </c>
      <c r="L83" s="152">
        <v>0</v>
      </c>
      <c r="M83" s="152">
        <v>200000000</v>
      </c>
      <c r="N83" s="152">
        <v>0</v>
      </c>
      <c r="O83" s="152">
        <v>0</v>
      </c>
      <c r="P83" s="144">
        <f t="shared" si="9"/>
        <v>587624000</v>
      </c>
      <c r="Q83" s="152">
        <v>0</v>
      </c>
      <c r="R83" s="152">
        <v>0</v>
      </c>
      <c r="S83" s="152">
        <v>279590500</v>
      </c>
      <c r="T83" s="152">
        <v>0</v>
      </c>
      <c r="U83" s="152">
        <v>0</v>
      </c>
      <c r="V83" s="152">
        <v>308033500</v>
      </c>
      <c r="W83" s="152">
        <v>0</v>
      </c>
      <c r="X83" s="152">
        <v>0</v>
      </c>
    </row>
    <row r="84" spans="1:24" ht="18.75" customHeight="1">
      <c r="A84" s="285" t="s">
        <v>548</v>
      </c>
      <c r="B84" s="285"/>
      <c r="C84" s="285"/>
      <c r="D84" s="285"/>
      <c r="E84" s="151"/>
      <c r="F84" s="151"/>
      <c r="G84" s="144">
        <f t="shared" si="10"/>
        <v>0</v>
      </c>
      <c r="H84" s="152"/>
      <c r="I84" s="152"/>
      <c r="J84" s="152"/>
      <c r="K84" s="152"/>
      <c r="L84" s="152"/>
      <c r="M84" s="152"/>
      <c r="N84" s="152"/>
      <c r="O84" s="152"/>
      <c r="P84" s="144">
        <f t="shared" si="9"/>
        <v>0</v>
      </c>
      <c r="Q84" s="152"/>
      <c r="R84" s="152"/>
      <c r="S84" s="152"/>
      <c r="T84" s="152"/>
      <c r="U84" s="152"/>
      <c r="V84" s="152"/>
      <c r="W84" s="152"/>
      <c r="X84" s="152"/>
    </row>
    <row r="85" spans="1:24" s="157" customFormat="1" ht="23.25">
      <c r="A85" s="155"/>
      <c r="B85" s="154" t="s">
        <v>549</v>
      </c>
      <c r="C85" s="155"/>
      <c r="D85" s="167" t="s">
        <v>1272</v>
      </c>
      <c r="E85" s="151">
        <v>0</v>
      </c>
      <c r="F85" s="151">
        <v>0</v>
      </c>
      <c r="G85" s="144">
        <f t="shared" si="10"/>
        <v>0</v>
      </c>
      <c r="H85" s="151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44">
        <f t="shared" si="9"/>
        <v>1092200</v>
      </c>
      <c r="Q85" s="151">
        <v>0</v>
      </c>
      <c r="R85" s="151">
        <v>0</v>
      </c>
      <c r="S85" s="151">
        <v>1092200</v>
      </c>
      <c r="T85" s="151">
        <v>0</v>
      </c>
      <c r="U85" s="151">
        <v>0</v>
      </c>
      <c r="V85" s="151">
        <v>0</v>
      </c>
      <c r="W85" s="151">
        <v>0</v>
      </c>
      <c r="X85" s="151">
        <v>0</v>
      </c>
    </row>
    <row r="86" spans="1:24" s="157" customFormat="1" ht="46.5">
      <c r="A86" s="154"/>
      <c r="B86" s="154" t="s">
        <v>550</v>
      </c>
      <c r="C86" s="155"/>
      <c r="D86" s="167" t="s">
        <v>551</v>
      </c>
      <c r="E86" s="151">
        <v>0</v>
      </c>
      <c r="F86" s="151">
        <v>14800000</v>
      </c>
      <c r="G86" s="144">
        <f t="shared" si="10"/>
        <v>14800000</v>
      </c>
      <c r="H86" s="151">
        <v>0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14800000</v>
      </c>
      <c r="O86" s="151">
        <v>0</v>
      </c>
      <c r="P86" s="144">
        <f t="shared" si="9"/>
        <v>14800000</v>
      </c>
      <c r="Q86" s="151">
        <v>0</v>
      </c>
      <c r="R86" s="151">
        <v>0</v>
      </c>
      <c r="S86" s="151">
        <v>0</v>
      </c>
      <c r="T86" s="151">
        <v>0</v>
      </c>
      <c r="U86" s="151">
        <v>0</v>
      </c>
      <c r="V86" s="151">
        <v>0</v>
      </c>
      <c r="W86" s="151">
        <v>14800000</v>
      </c>
      <c r="X86" s="151">
        <v>0</v>
      </c>
    </row>
    <row r="87" spans="1:24" ht="46.5">
      <c r="A87" s="136"/>
      <c r="B87" s="154" t="s">
        <v>552</v>
      </c>
      <c r="C87" s="148"/>
      <c r="D87" s="167" t="s">
        <v>553</v>
      </c>
      <c r="E87" s="152">
        <v>0</v>
      </c>
      <c r="F87" s="151">
        <v>0</v>
      </c>
      <c r="G87" s="144">
        <f t="shared" si="10"/>
        <v>0</v>
      </c>
      <c r="H87" s="152">
        <v>0</v>
      </c>
      <c r="I87" s="152">
        <v>0</v>
      </c>
      <c r="J87" s="152">
        <v>0</v>
      </c>
      <c r="K87" s="152">
        <v>0</v>
      </c>
      <c r="L87" s="152">
        <v>0</v>
      </c>
      <c r="M87" s="152">
        <v>0</v>
      </c>
      <c r="N87" s="152">
        <v>0</v>
      </c>
      <c r="O87" s="152">
        <v>0</v>
      </c>
      <c r="P87" s="144">
        <f t="shared" si="9"/>
        <v>0</v>
      </c>
      <c r="Q87" s="152">
        <v>0</v>
      </c>
      <c r="R87" s="152">
        <v>0</v>
      </c>
      <c r="S87" s="152">
        <v>0</v>
      </c>
      <c r="T87" s="152">
        <v>0</v>
      </c>
      <c r="U87" s="152">
        <v>0</v>
      </c>
      <c r="V87" s="152">
        <v>0</v>
      </c>
      <c r="W87" s="152">
        <v>0</v>
      </c>
      <c r="X87" s="152">
        <v>0</v>
      </c>
    </row>
    <row r="88" spans="1:24" ht="23.25">
      <c r="A88" s="136"/>
      <c r="B88" s="154" t="s">
        <v>554</v>
      </c>
      <c r="C88" s="148"/>
      <c r="D88" s="167" t="s">
        <v>555</v>
      </c>
      <c r="E88" s="152">
        <v>0</v>
      </c>
      <c r="F88" s="151">
        <v>0</v>
      </c>
      <c r="G88" s="144">
        <f t="shared" si="10"/>
        <v>0</v>
      </c>
      <c r="H88" s="152">
        <v>0</v>
      </c>
      <c r="I88" s="152">
        <v>0</v>
      </c>
      <c r="J88" s="152">
        <v>0</v>
      </c>
      <c r="K88" s="152">
        <v>0</v>
      </c>
      <c r="L88" s="152">
        <v>0</v>
      </c>
      <c r="M88" s="152">
        <v>0</v>
      </c>
      <c r="N88" s="152">
        <v>0</v>
      </c>
      <c r="O88" s="152">
        <v>0</v>
      </c>
      <c r="P88" s="144">
        <f t="shared" si="9"/>
        <v>0</v>
      </c>
      <c r="Q88" s="152">
        <v>0</v>
      </c>
      <c r="R88" s="152">
        <v>0</v>
      </c>
      <c r="S88" s="152">
        <v>0</v>
      </c>
      <c r="T88" s="152">
        <v>0</v>
      </c>
      <c r="U88" s="152">
        <v>0</v>
      </c>
      <c r="V88" s="152">
        <v>0</v>
      </c>
      <c r="W88" s="152">
        <v>0</v>
      </c>
      <c r="X88" s="152">
        <v>0</v>
      </c>
    </row>
    <row r="89" spans="1:24" ht="46.5">
      <c r="A89" s="136"/>
      <c r="B89" s="154" t="s">
        <v>556</v>
      </c>
      <c r="C89" s="148"/>
      <c r="D89" s="167" t="s">
        <v>557</v>
      </c>
      <c r="E89" s="152">
        <v>0</v>
      </c>
      <c r="F89" s="151">
        <v>0</v>
      </c>
      <c r="G89" s="144">
        <f t="shared" si="10"/>
        <v>0</v>
      </c>
      <c r="H89" s="152">
        <v>0</v>
      </c>
      <c r="I89" s="152">
        <v>0</v>
      </c>
      <c r="J89" s="152">
        <v>0</v>
      </c>
      <c r="K89" s="152">
        <v>0</v>
      </c>
      <c r="L89" s="152">
        <v>0</v>
      </c>
      <c r="M89" s="152">
        <v>0</v>
      </c>
      <c r="N89" s="152">
        <v>0</v>
      </c>
      <c r="O89" s="152">
        <v>0</v>
      </c>
      <c r="P89" s="144">
        <f t="shared" si="9"/>
        <v>0</v>
      </c>
      <c r="Q89" s="152">
        <v>0</v>
      </c>
      <c r="R89" s="152">
        <v>0</v>
      </c>
      <c r="S89" s="152">
        <v>0</v>
      </c>
      <c r="T89" s="152">
        <v>0</v>
      </c>
      <c r="U89" s="152">
        <v>0</v>
      </c>
      <c r="V89" s="152">
        <v>0</v>
      </c>
      <c r="W89" s="152">
        <v>0</v>
      </c>
      <c r="X89" s="152">
        <v>0</v>
      </c>
    </row>
    <row r="90" spans="1:24" ht="46.5">
      <c r="A90" s="136"/>
      <c r="B90" s="154" t="s">
        <v>558</v>
      </c>
      <c r="C90" s="148"/>
      <c r="D90" s="167" t="s">
        <v>1269</v>
      </c>
      <c r="E90" s="152">
        <v>0</v>
      </c>
      <c r="F90" s="151">
        <v>0</v>
      </c>
      <c r="G90" s="144">
        <f t="shared" si="10"/>
        <v>0</v>
      </c>
      <c r="H90" s="152">
        <v>0</v>
      </c>
      <c r="I90" s="152">
        <v>0</v>
      </c>
      <c r="J90" s="152">
        <v>0</v>
      </c>
      <c r="K90" s="152">
        <v>0</v>
      </c>
      <c r="L90" s="152">
        <v>0</v>
      </c>
      <c r="M90" s="152">
        <v>0</v>
      </c>
      <c r="N90" s="152">
        <v>0</v>
      </c>
      <c r="O90" s="152">
        <v>0</v>
      </c>
      <c r="P90" s="144">
        <f t="shared" si="9"/>
        <v>1092200</v>
      </c>
      <c r="Q90" s="152">
        <v>0</v>
      </c>
      <c r="R90" s="152">
        <v>0</v>
      </c>
      <c r="S90" s="152">
        <v>1092200</v>
      </c>
      <c r="T90" s="152">
        <v>0</v>
      </c>
      <c r="U90" s="152">
        <v>0</v>
      </c>
      <c r="V90" s="152">
        <v>0</v>
      </c>
      <c r="W90" s="152">
        <v>0</v>
      </c>
      <c r="X90" s="152">
        <v>0</v>
      </c>
    </row>
    <row r="91" spans="1:24" ht="46.5">
      <c r="A91" s="136"/>
      <c r="B91" s="154" t="s">
        <v>559</v>
      </c>
      <c r="C91" s="148"/>
      <c r="D91" s="167" t="s">
        <v>1270</v>
      </c>
      <c r="E91" s="152">
        <v>0</v>
      </c>
      <c r="F91" s="151">
        <v>0</v>
      </c>
      <c r="G91" s="144">
        <f t="shared" si="10"/>
        <v>0</v>
      </c>
      <c r="H91" s="152">
        <v>0</v>
      </c>
      <c r="I91" s="152">
        <v>0</v>
      </c>
      <c r="J91" s="152">
        <v>0</v>
      </c>
      <c r="K91" s="152">
        <v>0</v>
      </c>
      <c r="L91" s="152">
        <v>0</v>
      </c>
      <c r="M91" s="152">
        <v>0</v>
      </c>
      <c r="N91" s="152">
        <v>0</v>
      </c>
      <c r="O91" s="152">
        <v>0</v>
      </c>
      <c r="P91" s="144">
        <f t="shared" si="9"/>
        <v>1092200</v>
      </c>
      <c r="Q91" s="152">
        <v>0</v>
      </c>
      <c r="R91" s="152">
        <v>0</v>
      </c>
      <c r="S91" s="152">
        <v>1092200</v>
      </c>
      <c r="T91" s="152">
        <v>0</v>
      </c>
      <c r="U91" s="152">
        <v>0</v>
      </c>
      <c r="V91" s="152">
        <v>0</v>
      </c>
      <c r="W91" s="152">
        <v>0</v>
      </c>
      <c r="X91" s="152">
        <v>0</v>
      </c>
    </row>
    <row r="92" spans="1:24" ht="46.5">
      <c r="A92" s="136"/>
      <c r="B92" s="154" t="s">
        <v>560</v>
      </c>
      <c r="C92" s="148"/>
      <c r="D92" s="167" t="s">
        <v>1271</v>
      </c>
      <c r="E92" s="152">
        <v>0</v>
      </c>
      <c r="F92" s="151">
        <v>0</v>
      </c>
      <c r="G92" s="144">
        <f t="shared" si="10"/>
        <v>0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0</v>
      </c>
      <c r="P92" s="144">
        <f t="shared" si="9"/>
        <v>1092200</v>
      </c>
      <c r="Q92" s="152">
        <v>0</v>
      </c>
      <c r="R92" s="152">
        <v>0</v>
      </c>
      <c r="S92" s="152">
        <v>1092200</v>
      </c>
      <c r="T92" s="152">
        <v>0</v>
      </c>
      <c r="U92" s="152">
        <v>0</v>
      </c>
      <c r="V92" s="152">
        <v>0</v>
      </c>
      <c r="W92" s="152">
        <v>0</v>
      </c>
      <c r="X92" s="152">
        <v>0</v>
      </c>
    </row>
    <row r="93" spans="1:24" ht="69.75">
      <c r="A93" s="136"/>
      <c r="B93" s="154" t="s">
        <v>561</v>
      </c>
      <c r="C93" s="148"/>
      <c r="D93" s="167" t="s">
        <v>562</v>
      </c>
      <c r="E93" s="152">
        <v>0</v>
      </c>
      <c r="F93" s="151">
        <v>0</v>
      </c>
      <c r="G93" s="144">
        <f t="shared" si="10"/>
        <v>0</v>
      </c>
      <c r="H93" s="152">
        <v>0</v>
      </c>
      <c r="I93" s="152">
        <v>0</v>
      </c>
      <c r="J93" s="152">
        <v>0</v>
      </c>
      <c r="K93" s="152">
        <v>0</v>
      </c>
      <c r="L93" s="152">
        <v>0</v>
      </c>
      <c r="M93" s="152">
        <v>0</v>
      </c>
      <c r="N93" s="152">
        <v>0</v>
      </c>
      <c r="O93" s="152">
        <v>0</v>
      </c>
      <c r="P93" s="144">
        <f t="shared" si="9"/>
        <v>0</v>
      </c>
      <c r="Q93" s="152">
        <v>0</v>
      </c>
      <c r="R93" s="152">
        <v>0</v>
      </c>
      <c r="S93" s="152">
        <v>0</v>
      </c>
      <c r="T93" s="152">
        <v>0</v>
      </c>
      <c r="U93" s="152">
        <v>0</v>
      </c>
      <c r="V93" s="152">
        <v>0</v>
      </c>
      <c r="W93" s="152">
        <v>0</v>
      </c>
      <c r="X93" s="152">
        <v>0</v>
      </c>
    </row>
    <row r="94" spans="1:24" ht="69.75">
      <c r="A94" s="136"/>
      <c r="B94" s="154" t="s">
        <v>563</v>
      </c>
      <c r="C94" s="148"/>
      <c r="D94" s="167" t="s">
        <v>564</v>
      </c>
      <c r="E94" s="152">
        <v>0</v>
      </c>
      <c r="F94" s="151">
        <v>0</v>
      </c>
      <c r="G94" s="144">
        <f t="shared" si="10"/>
        <v>0</v>
      </c>
      <c r="H94" s="152">
        <v>0</v>
      </c>
      <c r="I94" s="152">
        <v>0</v>
      </c>
      <c r="J94" s="152">
        <v>0</v>
      </c>
      <c r="K94" s="152">
        <v>0</v>
      </c>
      <c r="L94" s="152">
        <v>0</v>
      </c>
      <c r="M94" s="152">
        <v>0</v>
      </c>
      <c r="N94" s="152">
        <v>0</v>
      </c>
      <c r="O94" s="152">
        <v>0</v>
      </c>
      <c r="P94" s="144">
        <f t="shared" si="9"/>
        <v>0</v>
      </c>
      <c r="Q94" s="152">
        <v>0</v>
      </c>
      <c r="R94" s="152">
        <v>0</v>
      </c>
      <c r="S94" s="152">
        <v>0</v>
      </c>
      <c r="T94" s="152">
        <v>0</v>
      </c>
      <c r="U94" s="152">
        <v>0</v>
      </c>
      <c r="V94" s="152">
        <v>0</v>
      </c>
      <c r="W94" s="152">
        <v>0</v>
      </c>
      <c r="X94" s="152">
        <v>0</v>
      </c>
    </row>
    <row r="95" spans="1:24" ht="46.5">
      <c r="A95" s="136"/>
      <c r="B95" s="154" t="s">
        <v>565</v>
      </c>
      <c r="C95" s="148"/>
      <c r="D95" s="167" t="s">
        <v>566</v>
      </c>
      <c r="E95" s="152">
        <v>0</v>
      </c>
      <c r="F95" s="151">
        <v>0</v>
      </c>
      <c r="G95" s="144">
        <f t="shared" si="10"/>
        <v>0</v>
      </c>
      <c r="H95" s="152">
        <v>0</v>
      </c>
      <c r="I95" s="152">
        <v>0</v>
      </c>
      <c r="J95" s="152">
        <v>0</v>
      </c>
      <c r="K95" s="152">
        <v>0</v>
      </c>
      <c r="L95" s="152">
        <v>0</v>
      </c>
      <c r="M95" s="152">
        <v>0</v>
      </c>
      <c r="N95" s="152">
        <v>0</v>
      </c>
      <c r="O95" s="152">
        <v>0</v>
      </c>
      <c r="P95" s="144">
        <f t="shared" si="9"/>
        <v>0</v>
      </c>
      <c r="Q95" s="152">
        <v>0</v>
      </c>
      <c r="R95" s="152">
        <v>0</v>
      </c>
      <c r="S95" s="152">
        <v>0</v>
      </c>
      <c r="T95" s="152">
        <v>0</v>
      </c>
      <c r="U95" s="152">
        <v>0</v>
      </c>
      <c r="V95" s="152">
        <v>0</v>
      </c>
      <c r="W95" s="152">
        <v>0</v>
      </c>
      <c r="X95" s="152">
        <v>0</v>
      </c>
    </row>
    <row r="96" spans="1:24" ht="46.5">
      <c r="A96" s="136"/>
      <c r="B96" s="154" t="s">
        <v>567</v>
      </c>
      <c r="C96" s="148"/>
      <c r="D96" s="167" t="s">
        <v>568</v>
      </c>
      <c r="E96" s="152">
        <v>0</v>
      </c>
      <c r="F96" s="151">
        <v>0</v>
      </c>
      <c r="G96" s="144">
        <f t="shared" si="10"/>
        <v>0</v>
      </c>
      <c r="H96" s="152">
        <v>0</v>
      </c>
      <c r="I96" s="152">
        <v>0</v>
      </c>
      <c r="J96" s="152">
        <v>0</v>
      </c>
      <c r="K96" s="152">
        <v>0</v>
      </c>
      <c r="L96" s="152">
        <v>0</v>
      </c>
      <c r="M96" s="152">
        <v>0</v>
      </c>
      <c r="N96" s="152">
        <v>0</v>
      </c>
      <c r="O96" s="152">
        <v>0</v>
      </c>
      <c r="P96" s="144">
        <f t="shared" si="9"/>
        <v>0</v>
      </c>
      <c r="Q96" s="152">
        <v>0</v>
      </c>
      <c r="R96" s="152">
        <v>0</v>
      </c>
      <c r="S96" s="152">
        <v>0</v>
      </c>
      <c r="T96" s="152">
        <v>0</v>
      </c>
      <c r="U96" s="152">
        <v>0</v>
      </c>
      <c r="V96" s="152">
        <v>0</v>
      </c>
      <c r="W96" s="152">
        <v>0</v>
      </c>
      <c r="X96" s="152">
        <v>0</v>
      </c>
    </row>
    <row r="97" spans="1:24" ht="23.25">
      <c r="A97" s="136"/>
      <c r="B97" s="154" t="s">
        <v>569</v>
      </c>
      <c r="C97" s="148"/>
      <c r="D97" s="167" t="s">
        <v>570</v>
      </c>
      <c r="E97" s="152">
        <v>0</v>
      </c>
      <c r="F97" s="151">
        <v>0</v>
      </c>
      <c r="G97" s="144">
        <f t="shared" si="10"/>
        <v>0</v>
      </c>
      <c r="H97" s="152">
        <v>0</v>
      </c>
      <c r="I97" s="152">
        <v>0</v>
      </c>
      <c r="J97" s="152">
        <v>0</v>
      </c>
      <c r="K97" s="152">
        <v>0</v>
      </c>
      <c r="L97" s="152">
        <v>0</v>
      </c>
      <c r="M97" s="152">
        <v>0</v>
      </c>
      <c r="N97" s="152">
        <v>0</v>
      </c>
      <c r="O97" s="152">
        <v>0</v>
      </c>
      <c r="P97" s="144">
        <f t="shared" si="9"/>
        <v>2540000</v>
      </c>
      <c r="Q97" s="152">
        <v>0</v>
      </c>
      <c r="R97" s="152">
        <v>0</v>
      </c>
      <c r="S97" s="152">
        <v>2540000</v>
      </c>
      <c r="T97" s="152">
        <v>0</v>
      </c>
      <c r="U97" s="152">
        <v>0</v>
      </c>
      <c r="V97" s="152">
        <v>0</v>
      </c>
      <c r="W97" s="152">
        <v>0</v>
      </c>
      <c r="X97" s="152">
        <v>0</v>
      </c>
    </row>
    <row r="98" spans="1:24" ht="46.5">
      <c r="A98" s="136"/>
      <c r="B98" s="154" t="s">
        <v>571</v>
      </c>
      <c r="C98" s="148"/>
      <c r="D98" s="167" t="s">
        <v>572</v>
      </c>
      <c r="E98" s="152">
        <v>0</v>
      </c>
      <c r="F98" s="151">
        <v>0</v>
      </c>
      <c r="G98" s="144">
        <f t="shared" si="10"/>
        <v>0</v>
      </c>
      <c r="H98" s="152">
        <v>0</v>
      </c>
      <c r="I98" s="152">
        <v>0</v>
      </c>
      <c r="J98" s="152">
        <v>0</v>
      </c>
      <c r="K98" s="152">
        <v>0</v>
      </c>
      <c r="L98" s="152">
        <v>0</v>
      </c>
      <c r="M98" s="152">
        <v>0</v>
      </c>
      <c r="N98" s="152">
        <v>0</v>
      </c>
      <c r="O98" s="152">
        <v>0</v>
      </c>
      <c r="P98" s="144">
        <f t="shared" si="9"/>
        <v>0</v>
      </c>
      <c r="Q98" s="152">
        <v>0</v>
      </c>
      <c r="R98" s="152">
        <v>0</v>
      </c>
      <c r="S98" s="152">
        <v>0</v>
      </c>
      <c r="T98" s="152">
        <v>0</v>
      </c>
      <c r="U98" s="152">
        <v>0</v>
      </c>
      <c r="V98" s="152">
        <v>0</v>
      </c>
      <c r="W98" s="152">
        <v>0</v>
      </c>
      <c r="X98" s="152">
        <v>0</v>
      </c>
    </row>
    <row r="99" spans="1:24" s="157" customFormat="1" ht="23.25">
      <c r="A99" s="154"/>
      <c r="B99" s="154" t="s">
        <v>573</v>
      </c>
      <c r="C99" s="155"/>
      <c r="D99" s="167" t="s">
        <v>574</v>
      </c>
      <c r="E99" s="151">
        <v>0</v>
      </c>
      <c r="F99" s="151">
        <v>0</v>
      </c>
      <c r="G99" s="144">
        <f t="shared" si="10"/>
        <v>0</v>
      </c>
      <c r="H99" s="151">
        <v>0</v>
      </c>
      <c r="I99" s="151">
        <v>0</v>
      </c>
      <c r="J99" s="151">
        <v>0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44">
        <f t="shared" si="9"/>
        <v>0</v>
      </c>
      <c r="Q99" s="151">
        <v>0</v>
      </c>
      <c r="R99" s="151">
        <v>0</v>
      </c>
      <c r="S99" s="151">
        <v>0</v>
      </c>
      <c r="T99" s="151">
        <v>0</v>
      </c>
      <c r="U99" s="151">
        <v>0</v>
      </c>
      <c r="V99" s="151">
        <v>0</v>
      </c>
      <c r="W99" s="151">
        <v>0</v>
      </c>
      <c r="X99" s="151">
        <v>0</v>
      </c>
    </row>
    <row r="100" spans="1:24" s="157" customFormat="1" ht="46.5">
      <c r="A100" s="154"/>
      <c r="B100" s="154" t="s">
        <v>575</v>
      </c>
      <c r="C100" s="155"/>
      <c r="D100" s="167" t="s">
        <v>1265</v>
      </c>
      <c r="E100" s="151">
        <v>0</v>
      </c>
      <c r="F100" s="151">
        <v>0</v>
      </c>
      <c r="G100" s="144">
        <f t="shared" si="10"/>
        <v>0</v>
      </c>
      <c r="H100" s="151">
        <v>0</v>
      </c>
      <c r="I100" s="151">
        <v>0</v>
      </c>
      <c r="J100" s="151">
        <v>0</v>
      </c>
      <c r="K100" s="151">
        <v>0</v>
      </c>
      <c r="L100" s="151">
        <v>0</v>
      </c>
      <c r="M100" s="151">
        <v>0</v>
      </c>
      <c r="N100" s="151">
        <v>0</v>
      </c>
      <c r="O100" s="151">
        <v>0</v>
      </c>
      <c r="P100" s="144">
        <f t="shared" si="9"/>
        <v>1092200</v>
      </c>
      <c r="Q100" s="151">
        <v>0</v>
      </c>
      <c r="R100" s="151">
        <v>0</v>
      </c>
      <c r="S100" s="151">
        <v>1092200</v>
      </c>
      <c r="T100" s="151">
        <v>0</v>
      </c>
      <c r="U100" s="151">
        <v>0</v>
      </c>
      <c r="V100" s="151">
        <v>0</v>
      </c>
      <c r="W100" s="151">
        <v>0</v>
      </c>
      <c r="X100" s="151">
        <v>0</v>
      </c>
    </row>
    <row r="101" spans="1:24" ht="46.5">
      <c r="A101" s="136"/>
      <c r="B101" s="154" t="s">
        <v>576</v>
      </c>
      <c r="C101" s="148"/>
      <c r="D101" s="167" t="s">
        <v>1266</v>
      </c>
      <c r="E101" s="152">
        <v>0</v>
      </c>
      <c r="F101" s="151">
        <v>0</v>
      </c>
      <c r="G101" s="144">
        <f t="shared" si="10"/>
        <v>0</v>
      </c>
      <c r="H101" s="152">
        <v>0</v>
      </c>
      <c r="I101" s="152">
        <v>0</v>
      </c>
      <c r="J101" s="152">
        <v>0</v>
      </c>
      <c r="K101" s="152">
        <v>0</v>
      </c>
      <c r="L101" s="152">
        <v>0</v>
      </c>
      <c r="M101" s="152">
        <v>0</v>
      </c>
      <c r="N101" s="152">
        <v>0</v>
      </c>
      <c r="O101" s="152">
        <v>0</v>
      </c>
      <c r="P101" s="144">
        <f t="shared" si="9"/>
        <v>0</v>
      </c>
      <c r="Q101" s="152">
        <v>0</v>
      </c>
      <c r="R101" s="152">
        <v>0</v>
      </c>
      <c r="S101" s="152">
        <v>0</v>
      </c>
      <c r="T101" s="152">
        <v>0</v>
      </c>
      <c r="U101" s="152">
        <v>0</v>
      </c>
      <c r="V101" s="152">
        <v>0</v>
      </c>
      <c r="W101" s="152">
        <v>0</v>
      </c>
      <c r="X101" s="152">
        <v>0</v>
      </c>
    </row>
    <row r="102" spans="1:24" ht="46.5">
      <c r="A102" s="136"/>
      <c r="B102" s="154" t="s">
        <v>577</v>
      </c>
      <c r="C102" s="148"/>
      <c r="D102" s="167" t="s">
        <v>1267</v>
      </c>
      <c r="E102" s="152">
        <v>0</v>
      </c>
      <c r="F102" s="151">
        <f>M102</f>
        <v>85000000</v>
      </c>
      <c r="G102" s="144">
        <f t="shared" si="10"/>
        <v>85000000</v>
      </c>
      <c r="H102" s="152">
        <v>0</v>
      </c>
      <c r="I102" s="152">
        <v>0</v>
      </c>
      <c r="J102" s="152">
        <v>0</v>
      </c>
      <c r="K102" s="152">
        <v>0</v>
      </c>
      <c r="L102" s="152">
        <v>0</v>
      </c>
      <c r="M102" s="152">
        <v>85000000</v>
      </c>
      <c r="N102" s="152">
        <v>0</v>
      </c>
      <c r="O102" s="152">
        <v>0</v>
      </c>
      <c r="P102" s="144">
        <f t="shared" si="9"/>
        <v>81280000</v>
      </c>
      <c r="Q102" s="152">
        <v>0</v>
      </c>
      <c r="R102" s="152">
        <v>0</v>
      </c>
      <c r="S102" s="152">
        <v>0</v>
      </c>
      <c r="T102" s="152">
        <v>0</v>
      </c>
      <c r="U102" s="152">
        <v>0</v>
      </c>
      <c r="V102" s="152">
        <v>81280000</v>
      </c>
      <c r="W102" s="152">
        <v>0</v>
      </c>
      <c r="X102" s="152">
        <v>0</v>
      </c>
    </row>
    <row r="103" spans="1:24" ht="46.5">
      <c r="A103" s="136"/>
      <c r="B103" s="154" t="s">
        <v>578</v>
      </c>
      <c r="C103" s="148"/>
      <c r="D103" s="167" t="s">
        <v>579</v>
      </c>
      <c r="E103" s="152">
        <v>0</v>
      </c>
      <c r="F103" s="151">
        <f>M103</f>
        <v>230000000</v>
      </c>
      <c r="G103" s="144">
        <f t="shared" si="10"/>
        <v>230000000</v>
      </c>
      <c r="H103" s="152">
        <v>0</v>
      </c>
      <c r="I103" s="152">
        <v>0</v>
      </c>
      <c r="J103" s="152">
        <v>0</v>
      </c>
      <c r="K103" s="152">
        <v>0</v>
      </c>
      <c r="L103" s="152">
        <v>0</v>
      </c>
      <c r="M103" s="152">
        <v>230000000</v>
      </c>
      <c r="N103" s="152">
        <v>0</v>
      </c>
      <c r="O103" s="152">
        <v>0</v>
      </c>
      <c r="P103" s="144">
        <f t="shared" si="9"/>
        <v>229453900</v>
      </c>
      <c r="Q103" s="152">
        <v>0</v>
      </c>
      <c r="R103" s="152">
        <v>0</v>
      </c>
      <c r="S103" s="152">
        <v>0</v>
      </c>
      <c r="T103" s="152">
        <v>0</v>
      </c>
      <c r="U103" s="152">
        <v>0</v>
      </c>
      <c r="V103" s="152">
        <v>229453900</v>
      </c>
      <c r="W103" s="152">
        <v>0</v>
      </c>
      <c r="X103" s="152">
        <v>0</v>
      </c>
    </row>
    <row r="104" spans="1:24" s="157" customFormat="1" ht="46.5">
      <c r="A104" s="154"/>
      <c r="B104" s="154" t="s">
        <v>580</v>
      </c>
      <c r="C104" s="155"/>
      <c r="D104" s="167" t="s">
        <v>1268</v>
      </c>
      <c r="E104" s="151">
        <v>0</v>
      </c>
      <c r="F104" s="151">
        <f>M104</f>
        <v>45000000</v>
      </c>
      <c r="G104" s="144">
        <f t="shared" si="10"/>
        <v>45000000</v>
      </c>
      <c r="H104" s="151">
        <v>0</v>
      </c>
      <c r="I104" s="151">
        <v>0</v>
      </c>
      <c r="J104" s="151">
        <v>0</v>
      </c>
      <c r="K104" s="151">
        <v>0</v>
      </c>
      <c r="L104" s="151">
        <v>0</v>
      </c>
      <c r="M104" s="151">
        <v>45000000</v>
      </c>
      <c r="N104" s="151">
        <v>0</v>
      </c>
      <c r="O104" s="151">
        <v>0</v>
      </c>
      <c r="P104" s="144">
        <f t="shared" si="9"/>
        <v>390343420</v>
      </c>
      <c r="Q104" s="151">
        <v>0</v>
      </c>
      <c r="R104" s="151">
        <v>0</v>
      </c>
      <c r="S104" s="151">
        <v>10985500</v>
      </c>
      <c r="T104" s="151">
        <v>0</v>
      </c>
      <c r="U104" s="151">
        <v>0</v>
      </c>
      <c r="V104" s="151">
        <v>379357920</v>
      </c>
      <c r="W104" s="151">
        <v>0</v>
      </c>
      <c r="X104" s="151">
        <v>0</v>
      </c>
    </row>
    <row r="105" spans="1:24" ht="18.75" customHeight="1">
      <c r="A105" s="285" t="s">
        <v>581</v>
      </c>
      <c r="B105" s="285"/>
      <c r="C105" s="285"/>
      <c r="D105" s="285"/>
      <c r="E105" s="152">
        <v>0</v>
      </c>
      <c r="F105" s="152">
        <v>0</v>
      </c>
      <c r="G105" s="144">
        <f t="shared" si="10"/>
        <v>0</v>
      </c>
      <c r="H105" s="152"/>
      <c r="I105" s="152"/>
      <c r="J105" s="152"/>
      <c r="K105" s="152"/>
      <c r="L105" s="152"/>
      <c r="M105" s="152">
        <v>0</v>
      </c>
      <c r="N105" s="152"/>
      <c r="O105" s="152"/>
      <c r="P105" s="144">
        <f t="shared" si="9"/>
        <v>0</v>
      </c>
      <c r="Q105" s="152"/>
      <c r="R105" s="152"/>
      <c r="S105" s="152"/>
      <c r="T105" s="152"/>
      <c r="U105" s="152"/>
      <c r="V105" s="152">
        <v>0</v>
      </c>
      <c r="W105" s="152"/>
      <c r="X105" s="152"/>
    </row>
    <row r="106" spans="1:24" ht="23.25">
      <c r="A106" s="136"/>
      <c r="B106" s="136" t="s">
        <v>582</v>
      </c>
      <c r="C106" s="148"/>
      <c r="D106" s="167" t="s">
        <v>583</v>
      </c>
      <c r="E106" s="152">
        <v>0</v>
      </c>
      <c r="F106" s="152">
        <v>0</v>
      </c>
      <c r="G106" s="144">
        <f t="shared" si="10"/>
        <v>0</v>
      </c>
      <c r="H106" s="152">
        <v>0</v>
      </c>
      <c r="I106" s="152">
        <v>0</v>
      </c>
      <c r="J106" s="152">
        <v>0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44">
        <f t="shared" si="9"/>
        <v>0</v>
      </c>
      <c r="Q106" s="152">
        <v>0</v>
      </c>
      <c r="R106" s="152">
        <v>0</v>
      </c>
      <c r="S106" s="152">
        <v>0</v>
      </c>
      <c r="T106" s="152">
        <v>0</v>
      </c>
      <c r="U106" s="152">
        <v>0</v>
      </c>
      <c r="V106" s="152">
        <v>0</v>
      </c>
      <c r="W106" s="152">
        <v>0</v>
      </c>
      <c r="X106" s="152">
        <v>0</v>
      </c>
    </row>
    <row r="107" spans="1:24" ht="23.25">
      <c r="A107" s="136"/>
      <c r="B107" s="136" t="s">
        <v>584</v>
      </c>
      <c r="C107" s="148"/>
      <c r="D107" s="167" t="s">
        <v>585</v>
      </c>
      <c r="E107" s="152">
        <v>0</v>
      </c>
      <c r="F107" s="152">
        <v>0</v>
      </c>
      <c r="G107" s="144">
        <f t="shared" si="10"/>
        <v>0</v>
      </c>
      <c r="H107" s="152">
        <v>0</v>
      </c>
      <c r="I107" s="152">
        <v>0</v>
      </c>
      <c r="J107" s="152">
        <v>0</v>
      </c>
      <c r="K107" s="152">
        <v>0</v>
      </c>
      <c r="L107" s="152">
        <v>0</v>
      </c>
      <c r="M107" s="152">
        <v>0</v>
      </c>
      <c r="N107" s="152">
        <v>0</v>
      </c>
      <c r="O107" s="152">
        <v>0</v>
      </c>
      <c r="P107" s="144">
        <f t="shared" si="9"/>
        <v>0</v>
      </c>
      <c r="Q107" s="152">
        <v>0</v>
      </c>
      <c r="R107" s="152">
        <v>0</v>
      </c>
      <c r="S107" s="152">
        <v>0</v>
      </c>
      <c r="T107" s="152">
        <v>0</v>
      </c>
      <c r="U107" s="152">
        <v>0</v>
      </c>
      <c r="V107" s="152">
        <v>0</v>
      </c>
      <c r="W107" s="152">
        <v>0</v>
      </c>
      <c r="X107" s="152">
        <v>0</v>
      </c>
    </row>
    <row r="108" spans="1:24" ht="46.5">
      <c r="A108" s="136"/>
      <c r="B108" s="136" t="s">
        <v>586</v>
      </c>
      <c r="C108" s="148"/>
      <c r="D108" s="167" t="s">
        <v>587</v>
      </c>
      <c r="E108" s="152">
        <v>0</v>
      </c>
      <c r="F108" s="151">
        <v>135000000</v>
      </c>
      <c r="G108" s="144">
        <f aca="true" t="shared" si="11" ref="G108:G133">SUM(H108:O108)</f>
        <v>135000000</v>
      </c>
      <c r="H108" s="152">
        <v>0</v>
      </c>
      <c r="I108" s="152">
        <v>0</v>
      </c>
      <c r="J108" s="152">
        <v>0</v>
      </c>
      <c r="K108" s="152">
        <v>0</v>
      </c>
      <c r="L108" s="152">
        <v>0</v>
      </c>
      <c r="M108" s="152">
        <v>135000000</v>
      </c>
      <c r="N108" s="152">
        <v>0</v>
      </c>
      <c r="O108" s="152">
        <v>0</v>
      </c>
      <c r="P108" s="144">
        <f t="shared" si="9"/>
        <v>25581572</v>
      </c>
      <c r="Q108" s="152">
        <v>210674</v>
      </c>
      <c r="R108" s="152">
        <v>46348</v>
      </c>
      <c r="S108" s="152">
        <v>0</v>
      </c>
      <c r="T108" s="152">
        <v>0</v>
      </c>
      <c r="U108" s="152">
        <v>0</v>
      </c>
      <c r="V108" s="152">
        <v>25324550</v>
      </c>
      <c r="W108" s="152">
        <v>0</v>
      </c>
      <c r="X108" s="152">
        <v>0</v>
      </c>
    </row>
    <row r="109" spans="1:24" ht="46.5">
      <c r="A109" s="136"/>
      <c r="B109" s="136" t="s">
        <v>588</v>
      </c>
      <c r="C109" s="148"/>
      <c r="D109" s="167" t="s">
        <v>589</v>
      </c>
      <c r="E109" s="152">
        <v>0</v>
      </c>
      <c r="F109" s="151">
        <v>25000000</v>
      </c>
      <c r="G109" s="144">
        <f t="shared" si="11"/>
        <v>25000000</v>
      </c>
      <c r="H109" s="152">
        <v>0</v>
      </c>
      <c r="I109" s="152">
        <v>0</v>
      </c>
      <c r="J109" s="152">
        <v>0</v>
      </c>
      <c r="K109" s="152">
        <v>0</v>
      </c>
      <c r="L109" s="152">
        <v>0</v>
      </c>
      <c r="M109" s="152">
        <v>25000000</v>
      </c>
      <c r="N109" s="152">
        <v>0</v>
      </c>
      <c r="O109" s="152">
        <v>0</v>
      </c>
      <c r="P109" s="144">
        <f t="shared" si="9"/>
        <v>15001727</v>
      </c>
      <c r="Q109" s="152">
        <v>0</v>
      </c>
      <c r="R109" s="152">
        <v>0</v>
      </c>
      <c r="S109" s="152">
        <v>14120218</v>
      </c>
      <c r="T109" s="152">
        <v>0</v>
      </c>
      <c r="U109" s="152">
        <v>0</v>
      </c>
      <c r="V109" s="152">
        <v>881509</v>
      </c>
      <c r="W109" s="152">
        <v>0</v>
      </c>
      <c r="X109" s="152">
        <v>0</v>
      </c>
    </row>
    <row r="110" spans="1:24" ht="46.5">
      <c r="A110" s="136"/>
      <c r="B110" s="136" t="s">
        <v>590</v>
      </c>
      <c r="C110" s="148"/>
      <c r="D110" s="167" t="s">
        <v>591</v>
      </c>
      <c r="E110" s="152">
        <v>0</v>
      </c>
      <c r="F110" s="151">
        <f>112600000+30000000</f>
        <v>142600000</v>
      </c>
      <c r="G110" s="144">
        <f t="shared" si="11"/>
        <v>142600000</v>
      </c>
      <c r="H110" s="152">
        <v>0</v>
      </c>
      <c r="I110" s="152">
        <v>0</v>
      </c>
      <c r="J110" s="152">
        <v>0</v>
      </c>
      <c r="K110" s="152">
        <v>0</v>
      </c>
      <c r="L110" s="152">
        <v>0</v>
      </c>
      <c r="M110" s="152">
        <v>142600000</v>
      </c>
      <c r="N110" s="152">
        <v>0</v>
      </c>
      <c r="O110" s="152">
        <v>0</v>
      </c>
      <c r="P110" s="144">
        <f t="shared" si="9"/>
        <v>144078952</v>
      </c>
      <c r="Q110" s="152">
        <v>0</v>
      </c>
      <c r="R110" s="152">
        <v>0</v>
      </c>
      <c r="S110" s="152">
        <v>10672557</v>
      </c>
      <c r="T110" s="152">
        <v>0</v>
      </c>
      <c r="U110" s="152">
        <v>0</v>
      </c>
      <c r="V110" s="152">
        <v>128363541</v>
      </c>
      <c r="W110" s="152">
        <v>4238400</v>
      </c>
      <c r="X110" s="152">
        <v>804454</v>
      </c>
    </row>
    <row r="111" spans="1:24" ht="23.25">
      <c r="A111" s="136"/>
      <c r="B111" s="136" t="s">
        <v>592</v>
      </c>
      <c r="C111" s="148"/>
      <c r="D111" s="167" t="s">
        <v>593</v>
      </c>
      <c r="E111" s="152">
        <v>0</v>
      </c>
      <c r="F111" s="152">
        <v>0</v>
      </c>
      <c r="G111" s="144">
        <f t="shared" si="11"/>
        <v>0</v>
      </c>
      <c r="H111" s="152">
        <v>0</v>
      </c>
      <c r="I111" s="152">
        <v>0</v>
      </c>
      <c r="J111" s="152">
        <v>0</v>
      </c>
      <c r="K111" s="152">
        <v>0</v>
      </c>
      <c r="L111" s="152">
        <v>0</v>
      </c>
      <c r="M111" s="152">
        <v>0</v>
      </c>
      <c r="N111" s="152">
        <v>0</v>
      </c>
      <c r="O111" s="152">
        <v>0</v>
      </c>
      <c r="P111" s="144">
        <f t="shared" si="9"/>
        <v>0</v>
      </c>
      <c r="Q111" s="152">
        <v>0</v>
      </c>
      <c r="R111" s="152">
        <v>0</v>
      </c>
      <c r="S111" s="152">
        <v>0</v>
      </c>
      <c r="T111" s="152">
        <v>0</v>
      </c>
      <c r="U111" s="152">
        <v>0</v>
      </c>
      <c r="V111" s="152">
        <v>0</v>
      </c>
      <c r="W111" s="152">
        <v>0</v>
      </c>
      <c r="X111" s="152">
        <v>0</v>
      </c>
    </row>
    <row r="112" spans="1:24" ht="23.25">
      <c r="A112" s="136"/>
      <c r="B112" s="136" t="s">
        <v>594</v>
      </c>
      <c r="C112" s="148"/>
      <c r="D112" s="167" t="s">
        <v>595</v>
      </c>
      <c r="E112" s="152">
        <v>0</v>
      </c>
      <c r="F112" s="151">
        <v>50000000</v>
      </c>
      <c r="G112" s="144">
        <f t="shared" si="11"/>
        <v>50000000</v>
      </c>
      <c r="H112" s="152">
        <v>0</v>
      </c>
      <c r="I112" s="152">
        <v>0</v>
      </c>
      <c r="J112" s="152">
        <v>0</v>
      </c>
      <c r="K112" s="152">
        <v>0</v>
      </c>
      <c r="L112" s="152">
        <v>0</v>
      </c>
      <c r="M112" s="152">
        <v>50000000</v>
      </c>
      <c r="N112" s="152">
        <v>0</v>
      </c>
      <c r="O112" s="152">
        <v>0</v>
      </c>
      <c r="P112" s="144">
        <f t="shared" si="9"/>
        <v>74822910</v>
      </c>
      <c r="Q112" s="152">
        <v>0</v>
      </c>
      <c r="R112" s="152">
        <v>0</v>
      </c>
      <c r="S112" s="152">
        <v>0</v>
      </c>
      <c r="T112" s="152">
        <v>0</v>
      </c>
      <c r="U112" s="152">
        <v>0</v>
      </c>
      <c r="V112" s="152">
        <v>12291049</v>
      </c>
      <c r="W112" s="152">
        <v>62531861</v>
      </c>
      <c r="X112" s="152">
        <v>0</v>
      </c>
    </row>
    <row r="113" spans="1:24" ht="46.5">
      <c r="A113" s="136"/>
      <c r="B113" s="136" t="s">
        <v>596</v>
      </c>
      <c r="C113" s="148"/>
      <c r="D113" s="167" t="s">
        <v>597</v>
      </c>
      <c r="E113" s="152">
        <v>0</v>
      </c>
      <c r="F113" s="152">
        <v>0</v>
      </c>
      <c r="G113" s="144">
        <f t="shared" si="11"/>
        <v>0</v>
      </c>
      <c r="H113" s="152">
        <v>0</v>
      </c>
      <c r="I113" s="152">
        <v>0</v>
      </c>
      <c r="J113" s="152">
        <v>0</v>
      </c>
      <c r="K113" s="152">
        <v>0</v>
      </c>
      <c r="L113" s="152">
        <v>0</v>
      </c>
      <c r="M113" s="152">
        <v>0</v>
      </c>
      <c r="N113" s="152">
        <v>0</v>
      </c>
      <c r="O113" s="152">
        <v>0</v>
      </c>
      <c r="P113" s="144">
        <f t="shared" si="9"/>
        <v>0</v>
      </c>
      <c r="Q113" s="152">
        <v>0</v>
      </c>
      <c r="R113" s="152">
        <v>0</v>
      </c>
      <c r="S113" s="152">
        <v>0</v>
      </c>
      <c r="T113" s="152">
        <v>0</v>
      </c>
      <c r="U113" s="152">
        <v>0</v>
      </c>
      <c r="V113" s="152">
        <v>0</v>
      </c>
      <c r="W113" s="152">
        <v>0</v>
      </c>
      <c r="X113" s="152">
        <v>0</v>
      </c>
    </row>
    <row r="114" spans="1:24" ht="23.25">
      <c r="A114" s="136"/>
      <c r="B114" s="136" t="s">
        <v>598</v>
      </c>
      <c r="C114" s="148"/>
      <c r="D114" s="167" t="s">
        <v>599</v>
      </c>
      <c r="E114" s="152">
        <v>0</v>
      </c>
      <c r="F114" s="151">
        <v>15000000</v>
      </c>
      <c r="G114" s="144">
        <f t="shared" si="11"/>
        <v>15000000</v>
      </c>
      <c r="H114" s="152">
        <v>0</v>
      </c>
      <c r="I114" s="152">
        <v>0</v>
      </c>
      <c r="J114" s="152">
        <v>0</v>
      </c>
      <c r="K114" s="152">
        <v>0</v>
      </c>
      <c r="L114" s="152">
        <v>0</v>
      </c>
      <c r="M114" s="152">
        <v>15000000</v>
      </c>
      <c r="N114" s="152">
        <v>0</v>
      </c>
      <c r="O114" s="152">
        <v>0</v>
      </c>
      <c r="P114" s="144">
        <f t="shared" si="9"/>
        <v>62787414</v>
      </c>
      <c r="Q114" s="152">
        <v>0</v>
      </c>
      <c r="R114" s="152">
        <v>0</v>
      </c>
      <c r="S114" s="152">
        <v>226050</v>
      </c>
      <c r="T114" s="152">
        <v>0</v>
      </c>
      <c r="U114" s="152">
        <v>0</v>
      </c>
      <c r="V114" s="152">
        <v>62561364</v>
      </c>
      <c r="W114" s="152">
        <v>0</v>
      </c>
      <c r="X114" s="152">
        <v>0</v>
      </c>
    </row>
    <row r="115" spans="1:24" ht="23.25">
      <c r="A115" s="136"/>
      <c r="B115" s="136" t="s">
        <v>600</v>
      </c>
      <c r="C115" s="148"/>
      <c r="D115" s="167" t="s">
        <v>601</v>
      </c>
      <c r="E115" s="152">
        <v>0</v>
      </c>
      <c r="F115" s="151">
        <v>100000000</v>
      </c>
      <c r="G115" s="144">
        <f t="shared" si="11"/>
        <v>100000000</v>
      </c>
      <c r="H115" s="152">
        <v>0</v>
      </c>
      <c r="I115" s="152">
        <v>0</v>
      </c>
      <c r="J115" s="152">
        <v>0</v>
      </c>
      <c r="K115" s="152">
        <v>0</v>
      </c>
      <c r="L115" s="152">
        <v>0</v>
      </c>
      <c r="M115" s="152">
        <v>0</v>
      </c>
      <c r="N115" s="152">
        <v>0</v>
      </c>
      <c r="O115" s="152">
        <v>100000000</v>
      </c>
      <c r="P115" s="144">
        <f t="shared" si="9"/>
        <v>101498600</v>
      </c>
      <c r="Q115" s="152">
        <v>0</v>
      </c>
      <c r="R115" s="152">
        <v>0</v>
      </c>
      <c r="S115" s="152">
        <v>0</v>
      </c>
      <c r="T115" s="152">
        <v>0</v>
      </c>
      <c r="U115" s="152">
        <v>0</v>
      </c>
      <c r="V115" s="152">
        <v>1498600</v>
      </c>
      <c r="W115" s="152">
        <v>0</v>
      </c>
      <c r="X115" s="152">
        <v>100000000</v>
      </c>
    </row>
    <row r="116" spans="1:24" ht="23.25">
      <c r="A116" s="136"/>
      <c r="B116" s="136" t="s">
        <v>602</v>
      </c>
      <c r="C116" s="148"/>
      <c r="D116" s="167" t="s">
        <v>603</v>
      </c>
      <c r="E116" s="152">
        <v>0</v>
      </c>
      <c r="F116" s="151">
        <v>11000000</v>
      </c>
      <c r="G116" s="144">
        <f t="shared" si="11"/>
        <v>11000000</v>
      </c>
      <c r="H116" s="152">
        <v>0</v>
      </c>
      <c r="I116" s="152">
        <v>0</v>
      </c>
      <c r="J116" s="152">
        <v>0</v>
      </c>
      <c r="K116" s="152">
        <v>0</v>
      </c>
      <c r="L116" s="152">
        <v>0</v>
      </c>
      <c r="M116" s="152">
        <v>11000000</v>
      </c>
      <c r="N116" s="152">
        <v>0</v>
      </c>
      <c r="O116" s="152">
        <v>0</v>
      </c>
      <c r="P116" s="144">
        <f t="shared" si="9"/>
        <v>10594129</v>
      </c>
      <c r="Q116" s="152">
        <v>0</v>
      </c>
      <c r="R116" s="152">
        <v>0</v>
      </c>
      <c r="S116" s="152">
        <v>2451314</v>
      </c>
      <c r="T116" s="152">
        <v>0</v>
      </c>
      <c r="U116" s="152">
        <v>0</v>
      </c>
      <c r="V116" s="152"/>
      <c r="W116" s="152">
        <v>0</v>
      </c>
      <c r="X116" s="152">
        <v>8142815</v>
      </c>
    </row>
    <row r="117" spans="1:24" ht="56.25" customHeight="1">
      <c r="A117" s="136"/>
      <c r="B117" s="136" t="s">
        <v>604</v>
      </c>
      <c r="C117" s="148"/>
      <c r="D117" s="167" t="s">
        <v>605</v>
      </c>
      <c r="E117" s="152">
        <v>0</v>
      </c>
      <c r="F117" s="152">
        <v>0</v>
      </c>
      <c r="G117" s="144">
        <f t="shared" si="11"/>
        <v>0</v>
      </c>
      <c r="H117" s="152">
        <v>0</v>
      </c>
      <c r="I117" s="152">
        <v>0</v>
      </c>
      <c r="J117" s="152">
        <v>0</v>
      </c>
      <c r="K117" s="152">
        <v>0</v>
      </c>
      <c r="L117" s="152">
        <v>0</v>
      </c>
      <c r="M117" s="152">
        <v>0</v>
      </c>
      <c r="N117" s="152">
        <v>0</v>
      </c>
      <c r="O117" s="152">
        <v>0</v>
      </c>
      <c r="P117" s="144">
        <f t="shared" si="9"/>
        <v>0</v>
      </c>
      <c r="Q117" s="152">
        <v>0</v>
      </c>
      <c r="R117" s="152">
        <v>0</v>
      </c>
      <c r="S117" s="152">
        <v>0</v>
      </c>
      <c r="T117" s="152">
        <v>0</v>
      </c>
      <c r="U117" s="152">
        <v>0</v>
      </c>
      <c r="V117" s="152">
        <v>0</v>
      </c>
      <c r="W117" s="152">
        <v>0</v>
      </c>
      <c r="X117" s="152">
        <v>0</v>
      </c>
    </row>
    <row r="118" spans="1:24" ht="56.25" customHeight="1">
      <c r="A118" s="136"/>
      <c r="B118" s="136" t="s">
        <v>606</v>
      </c>
      <c r="C118" s="148"/>
      <c r="D118" s="167" t="s">
        <v>607</v>
      </c>
      <c r="E118" s="152">
        <v>0</v>
      </c>
      <c r="F118" s="152">
        <v>0</v>
      </c>
      <c r="G118" s="144">
        <f t="shared" si="11"/>
        <v>0</v>
      </c>
      <c r="H118" s="152">
        <v>0</v>
      </c>
      <c r="I118" s="152">
        <v>0</v>
      </c>
      <c r="J118" s="152">
        <v>0</v>
      </c>
      <c r="K118" s="152">
        <v>0</v>
      </c>
      <c r="L118" s="152">
        <v>0</v>
      </c>
      <c r="M118" s="152">
        <v>0</v>
      </c>
      <c r="N118" s="152">
        <v>0</v>
      </c>
      <c r="O118" s="152">
        <v>0</v>
      </c>
      <c r="P118" s="144">
        <f t="shared" si="9"/>
        <v>11503827</v>
      </c>
      <c r="Q118" s="152">
        <v>0</v>
      </c>
      <c r="R118" s="152">
        <v>0</v>
      </c>
      <c r="S118" s="152">
        <v>795906</v>
      </c>
      <c r="T118" s="152">
        <v>0</v>
      </c>
      <c r="U118" s="152">
        <v>0</v>
      </c>
      <c r="V118" s="152">
        <v>10275101</v>
      </c>
      <c r="W118" s="152">
        <v>0</v>
      </c>
      <c r="X118" s="152">
        <v>432820</v>
      </c>
    </row>
    <row r="119" spans="1:24" ht="23.25">
      <c r="A119" s="136"/>
      <c r="B119" s="136" t="s">
        <v>608</v>
      </c>
      <c r="C119" s="148"/>
      <c r="D119" s="167" t="s">
        <v>609</v>
      </c>
      <c r="E119" s="151"/>
      <c r="F119" s="151">
        <v>104606000</v>
      </c>
      <c r="G119" s="144">
        <f t="shared" si="11"/>
        <v>104606000</v>
      </c>
      <c r="H119" s="152">
        <v>0</v>
      </c>
      <c r="I119" s="152">
        <v>0</v>
      </c>
      <c r="J119" s="152">
        <v>0</v>
      </c>
      <c r="K119" s="152">
        <v>0</v>
      </c>
      <c r="L119" s="152">
        <v>0</v>
      </c>
      <c r="M119" s="152">
        <v>104606000</v>
      </c>
      <c r="N119" s="152">
        <v>0</v>
      </c>
      <c r="O119" s="152">
        <v>0</v>
      </c>
      <c r="P119" s="144">
        <f t="shared" si="9"/>
        <v>119246842</v>
      </c>
      <c r="Q119" s="152">
        <v>0</v>
      </c>
      <c r="R119" s="152">
        <v>0</v>
      </c>
      <c r="S119" s="152">
        <v>0</v>
      </c>
      <c r="T119" s="152">
        <v>0</v>
      </c>
      <c r="U119" s="152">
        <v>0</v>
      </c>
      <c r="V119" s="152">
        <v>119246842</v>
      </c>
      <c r="W119" s="152">
        <v>0</v>
      </c>
      <c r="X119" s="152">
        <v>0</v>
      </c>
    </row>
    <row r="120" spans="1:24" ht="55.5" customHeight="1">
      <c r="A120" s="136"/>
      <c r="B120" s="136" t="s">
        <v>610</v>
      </c>
      <c r="C120" s="148"/>
      <c r="D120" s="167" t="s">
        <v>611</v>
      </c>
      <c r="E120" s="151"/>
      <c r="F120" s="151">
        <v>11000000</v>
      </c>
      <c r="G120" s="144">
        <f t="shared" si="11"/>
        <v>11000000</v>
      </c>
      <c r="H120" s="152">
        <v>0</v>
      </c>
      <c r="I120" s="152">
        <v>0</v>
      </c>
      <c r="J120" s="152">
        <v>0</v>
      </c>
      <c r="K120" s="152">
        <v>0</v>
      </c>
      <c r="L120" s="152">
        <v>0</v>
      </c>
      <c r="M120" s="152">
        <v>11000000</v>
      </c>
      <c r="N120" s="152">
        <v>0</v>
      </c>
      <c r="O120" s="152">
        <v>0</v>
      </c>
      <c r="P120" s="144">
        <f t="shared" si="9"/>
        <v>11000000</v>
      </c>
      <c r="Q120" s="152">
        <v>0</v>
      </c>
      <c r="R120" s="152">
        <v>0</v>
      </c>
      <c r="S120" s="152">
        <v>2620</v>
      </c>
      <c r="T120" s="152">
        <v>0</v>
      </c>
      <c r="U120" s="152">
        <v>0</v>
      </c>
      <c r="V120" s="152">
        <v>10997380</v>
      </c>
      <c r="W120" s="152">
        <v>0</v>
      </c>
      <c r="X120" s="152">
        <v>0</v>
      </c>
    </row>
    <row r="121" spans="1:24" ht="46.5">
      <c r="A121" s="136"/>
      <c r="B121" s="136" t="s">
        <v>612</v>
      </c>
      <c r="C121" s="148"/>
      <c r="D121" s="167" t="s">
        <v>613</v>
      </c>
      <c r="E121" s="151"/>
      <c r="F121" s="151">
        <v>95000000</v>
      </c>
      <c r="G121" s="144">
        <f t="shared" si="11"/>
        <v>95000000</v>
      </c>
      <c r="H121" s="152">
        <v>0</v>
      </c>
      <c r="I121" s="152">
        <v>0</v>
      </c>
      <c r="J121" s="152">
        <v>0</v>
      </c>
      <c r="K121" s="152">
        <v>0</v>
      </c>
      <c r="L121" s="152">
        <v>0</v>
      </c>
      <c r="M121" s="152">
        <f>60000000+35000000</f>
        <v>95000000</v>
      </c>
      <c r="N121" s="152">
        <v>0</v>
      </c>
      <c r="O121" s="152">
        <v>0</v>
      </c>
      <c r="P121" s="144">
        <f t="shared" si="9"/>
        <v>58201680</v>
      </c>
      <c r="Q121" s="152">
        <v>0</v>
      </c>
      <c r="R121" s="152">
        <v>0</v>
      </c>
      <c r="S121" s="152">
        <v>3229230</v>
      </c>
      <c r="T121" s="152">
        <v>0</v>
      </c>
      <c r="U121" s="152">
        <v>0</v>
      </c>
      <c r="V121" s="152">
        <v>52688455</v>
      </c>
      <c r="W121" s="152">
        <v>2283995</v>
      </c>
      <c r="X121" s="152">
        <v>0</v>
      </c>
    </row>
    <row r="122" spans="1:24" ht="23.25">
      <c r="A122" s="136"/>
      <c r="B122" s="136" t="s">
        <v>614</v>
      </c>
      <c r="C122" s="148"/>
      <c r="D122" s="167" t="s">
        <v>615</v>
      </c>
      <c r="E122" s="151"/>
      <c r="F122" s="151">
        <v>9000000</v>
      </c>
      <c r="G122" s="144">
        <f t="shared" si="11"/>
        <v>9000000</v>
      </c>
      <c r="H122" s="152">
        <v>0</v>
      </c>
      <c r="I122" s="152">
        <v>0</v>
      </c>
      <c r="J122" s="152">
        <v>0</v>
      </c>
      <c r="K122" s="152">
        <v>0</v>
      </c>
      <c r="L122" s="152">
        <v>0</v>
      </c>
      <c r="M122" s="152">
        <v>9000000</v>
      </c>
      <c r="N122" s="152">
        <v>0</v>
      </c>
      <c r="O122" s="152">
        <v>0</v>
      </c>
      <c r="P122" s="144">
        <f t="shared" si="9"/>
        <v>19808354</v>
      </c>
      <c r="Q122" s="152">
        <v>0</v>
      </c>
      <c r="R122" s="152">
        <v>0</v>
      </c>
      <c r="S122" s="152">
        <v>17808354</v>
      </c>
      <c r="T122" s="152">
        <v>0</v>
      </c>
      <c r="U122" s="152">
        <v>0</v>
      </c>
      <c r="V122" s="152">
        <v>2000000</v>
      </c>
      <c r="W122" s="152">
        <v>0</v>
      </c>
      <c r="X122" s="152">
        <v>0</v>
      </c>
    </row>
    <row r="123" spans="1:24" ht="46.5">
      <c r="A123" s="136"/>
      <c r="B123" s="136" t="s">
        <v>616</v>
      </c>
      <c r="C123" s="148"/>
      <c r="D123" s="167" t="s">
        <v>617</v>
      </c>
      <c r="E123" s="151"/>
      <c r="F123" s="151">
        <v>25000000</v>
      </c>
      <c r="G123" s="144">
        <f t="shared" si="11"/>
        <v>25000000</v>
      </c>
      <c r="H123" s="152">
        <v>0</v>
      </c>
      <c r="I123" s="152">
        <v>0</v>
      </c>
      <c r="J123" s="152">
        <v>0</v>
      </c>
      <c r="K123" s="152">
        <v>0</v>
      </c>
      <c r="L123" s="152">
        <v>0</v>
      </c>
      <c r="M123" s="152">
        <v>25000000</v>
      </c>
      <c r="N123" s="152">
        <v>0</v>
      </c>
      <c r="O123" s="152">
        <v>0</v>
      </c>
      <c r="P123" s="144">
        <f t="shared" si="9"/>
        <v>8063001</v>
      </c>
      <c r="Q123" s="152">
        <v>0</v>
      </c>
      <c r="R123" s="152">
        <v>0</v>
      </c>
      <c r="S123" s="152">
        <v>8063001</v>
      </c>
      <c r="T123" s="152">
        <v>0</v>
      </c>
      <c r="U123" s="152">
        <v>0</v>
      </c>
      <c r="V123" s="152">
        <v>0</v>
      </c>
      <c r="W123" s="152">
        <v>0</v>
      </c>
      <c r="X123" s="152">
        <v>0</v>
      </c>
    </row>
    <row r="124" spans="1:24" ht="23.25">
      <c r="A124" s="136"/>
      <c r="B124" s="136" t="s">
        <v>618</v>
      </c>
      <c r="C124" s="148"/>
      <c r="D124" s="167" t="s">
        <v>619</v>
      </c>
      <c r="E124" s="151"/>
      <c r="F124" s="151">
        <v>60000000</v>
      </c>
      <c r="G124" s="144">
        <f t="shared" si="11"/>
        <v>60000000</v>
      </c>
      <c r="H124" s="152">
        <v>0</v>
      </c>
      <c r="I124" s="152">
        <v>0</v>
      </c>
      <c r="J124" s="152">
        <v>0</v>
      </c>
      <c r="K124" s="152">
        <v>0</v>
      </c>
      <c r="L124" s="152">
        <v>0</v>
      </c>
      <c r="M124" s="152">
        <v>0</v>
      </c>
      <c r="N124" s="152">
        <v>0</v>
      </c>
      <c r="O124" s="152">
        <v>60000000</v>
      </c>
      <c r="P124" s="144">
        <f t="shared" si="9"/>
        <v>9433000</v>
      </c>
      <c r="Q124" s="152">
        <v>28000</v>
      </c>
      <c r="R124" s="152">
        <v>0</v>
      </c>
      <c r="S124" s="152">
        <v>0</v>
      </c>
      <c r="T124" s="152">
        <v>0</v>
      </c>
      <c r="U124" s="152">
        <v>0</v>
      </c>
      <c r="V124" s="152">
        <v>1905000</v>
      </c>
      <c r="W124" s="152">
        <v>0</v>
      </c>
      <c r="X124" s="152">
        <v>7500000</v>
      </c>
    </row>
    <row r="125" spans="1:24" ht="23.25">
      <c r="A125" s="136"/>
      <c r="B125" s="136" t="s">
        <v>620</v>
      </c>
      <c r="C125" s="148"/>
      <c r="D125" s="167" t="s">
        <v>621</v>
      </c>
      <c r="E125" s="151"/>
      <c r="F125" s="151">
        <v>0</v>
      </c>
      <c r="G125" s="144">
        <f t="shared" si="11"/>
        <v>0</v>
      </c>
      <c r="H125" s="152"/>
      <c r="I125" s="152"/>
      <c r="J125" s="152"/>
      <c r="K125" s="152"/>
      <c r="L125" s="152"/>
      <c r="M125" s="152"/>
      <c r="N125" s="152"/>
      <c r="O125" s="152">
        <v>0</v>
      </c>
      <c r="P125" s="144">
        <f t="shared" si="9"/>
        <v>6919830</v>
      </c>
      <c r="Q125" s="152"/>
      <c r="R125" s="152"/>
      <c r="S125" s="152">
        <v>6919830</v>
      </c>
      <c r="T125" s="152"/>
      <c r="U125" s="152"/>
      <c r="V125" s="152"/>
      <c r="W125" s="152"/>
      <c r="X125" s="152">
        <v>0</v>
      </c>
    </row>
    <row r="126" spans="1:24" ht="61.5" customHeight="1">
      <c r="A126" s="136"/>
      <c r="B126" s="136" t="s">
        <v>622</v>
      </c>
      <c r="C126" s="148"/>
      <c r="D126" s="167" t="s">
        <v>623</v>
      </c>
      <c r="E126" s="151"/>
      <c r="F126" s="151">
        <v>35000000</v>
      </c>
      <c r="G126" s="144">
        <f t="shared" si="11"/>
        <v>35000000</v>
      </c>
      <c r="H126" s="152">
        <v>0</v>
      </c>
      <c r="I126" s="152">
        <v>0</v>
      </c>
      <c r="J126" s="152">
        <v>0</v>
      </c>
      <c r="K126" s="152">
        <v>0</v>
      </c>
      <c r="L126" s="152">
        <v>0</v>
      </c>
      <c r="M126" s="152">
        <v>35000000</v>
      </c>
      <c r="N126" s="152">
        <v>0</v>
      </c>
      <c r="O126" s="152">
        <v>0</v>
      </c>
      <c r="P126" s="144">
        <f aca="true" t="shared" si="12" ref="P126:P143">SUM(Q126:X126)</f>
        <v>40482590</v>
      </c>
      <c r="Q126" s="152">
        <v>0</v>
      </c>
      <c r="R126" s="152">
        <v>0</v>
      </c>
      <c r="S126" s="152">
        <v>0</v>
      </c>
      <c r="T126" s="152">
        <v>0</v>
      </c>
      <c r="U126" s="152">
        <v>0</v>
      </c>
      <c r="V126" s="152">
        <v>5482590</v>
      </c>
      <c r="W126" s="152">
        <v>0</v>
      </c>
      <c r="X126" s="152">
        <v>35000000</v>
      </c>
    </row>
    <row r="127" spans="1:24" ht="46.5">
      <c r="A127" s="136"/>
      <c r="B127" s="136" t="s">
        <v>624</v>
      </c>
      <c r="C127" s="148"/>
      <c r="D127" s="167" t="s">
        <v>625</v>
      </c>
      <c r="E127" s="151"/>
      <c r="F127" s="151">
        <v>5000000</v>
      </c>
      <c r="G127" s="144">
        <f t="shared" si="11"/>
        <v>5000000</v>
      </c>
      <c r="H127" s="152">
        <v>0</v>
      </c>
      <c r="I127" s="152">
        <v>0</v>
      </c>
      <c r="J127" s="152">
        <v>0</v>
      </c>
      <c r="K127" s="152">
        <v>0</v>
      </c>
      <c r="L127" s="152">
        <v>0</v>
      </c>
      <c r="M127" s="152">
        <v>5000000</v>
      </c>
      <c r="N127" s="152">
        <v>0</v>
      </c>
      <c r="O127" s="152">
        <v>0</v>
      </c>
      <c r="P127" s="144">
        <f t="shared" si="12"/>
        <v>5000000</v>
      </c>
      <c r="Q127" s="152">
        <v>0</v>
      </c>
      <c r="R127" s="152">
        <v>0</v>
      </c>
      <c r="S127" s="152">
        <v>0</v>
      </c>
      <c r="T127" s="152">
        <v>0</v>
      </c>
      <c r="U127" s="152">
        <v>0</v>
      </c>
      <c r="V127" s="152">
        <v>5000000</v>
      </c>
      <c r="W127" s="152">
        <v>0</v>
      </c>
      <c r="X127" s="152">
        <v>0</v>
      </c>
    </row>
    <row r="128" spans="1:24" ht="23.25">
      <c r="A128" s="136"/>
      <c r="B128" s="136" t="s">
        <v>626</v>
      </c>
      <c r="C128" s="148"/>
      <c r="D128" s="167" t="s">
        <v>627</v>
      </c>
      <c r="E128" s="151"/>
      <c r="F128" s="151">
        <v>11500000</v>
      </c>
      <c r="G128" s="144">
        <f t="shared" si="11"/>
        <v>11500000</v>
      </c>
      <c r="H128" s="152">
        <v>0</v>
      </c>
      <c r="I128" s="152">
        <v>0</v>
      </c>
      <c r="J128" s="152">
        <v>0</v>
      </c>
      <c r="K128" s="152">
        <v>0</v>
      </c>
      <c r="L128" s="152">
        <v>0</v>
      </c>
      <c r="M128" s="152">
        <v>11500000</v>
      </c>
      <c r="N128" s="152">
        <v>0</v>
      </c>
      <c r="O128" s="152">
        <v>0</v>
      </c>
      <c r="P128" s="144">
        <f t="shared" si="12"/>
        <v>12081452</v>
      </c>
      <c r="Q128" s="152">
        <v>0</v>
      </c>
      <c r="R128" s="152">
        <v>0</v>
      </c>
      <c r="S128" s="152">
        <v>0</v>
      </c>
      <c r="T128" s="152">
        <v>0</v>
      </c>
      <c r="U128" s="152">
        <v>0</v>
      </c>
      <c r="V128" s="152">
        <v>581452</v>
      </c>
      <c r="W128" s="152">
        <v>0</v>
      </c>
      <c r="X128" s="152">
        <v>11500000</v>
      </c>
    </row>
    <row r="129" spans="1:24" ht="23.25">
      <c r="A129" s="136"/>
      <c r="B129" s="136" t="s">
        <v>628</v>
      </c>
      <c r="C129" s="148"/>
      <c r="D129" s="167" t="s">
        <v>629</v>
      </c>
      <c r="E129" s="151"/>
      <c r="F129" s="151">
        <v>70000000</v>
      </c>
      <c r="G129" s="144">
        <f t="shared" si="11"/>
        <v>70000000</v>
      </c>
      <c r="H129" s="152">
        <v>0</v>
      </c>
      <c r="I129" s="152">
        <v>0</v>
      </c>
      <c r="J129" s="152">
        <v>0</v>
      </c>
      <c r="K129" s="152">
        <v>0</v>
      </c>
      <c r="L129" s="152">
        <v>0</v>
      </c>
      <c r="M129" s="152">
        <v>70000000</v>
      </c>
      <c r="N129" s="152">
        <v>0</v>
      </c>
      <c r="O129" s="152">
        <v>0</v>
      </c>
      <c r="P129" s="144">
        <f t="shared" si="12"/>
        <v>70000000</v>
      </c>
      <c r="Q129" s="152">
        <v>0</v>
      </c>
      <c r="R129" s="152">
        <v>0</v>
      </c>
      <c r="S129" s="152">
        <v>0</v>
      </c>
      <c r="T129" s="152">
        <v>0</v>
      </c>
      <c r="U129" s="152">
        <v>0</v>
      </c>
      <c r="V129" s="152">
        <v>0</v>
      </c>
      <c r="W129" s="152">
        <v>0</v>
      </c>
      <c r="X129" s="152">
        <v>70000000</v>
      </c>
    </row>
    <row r="130" spans="1:24" ht="23.25">
      <c r="A130" s="136"/>
      <c r="B130" s="136" t="s">
        <v>630</v>
      </c>
      <c r="C130" s="148"/>
      <c r="D130" s="167" t="s">
        <v>631</v>
      </c>
      <c r="E130" s="152">
        <v>0</v>
      </c>
      <c r="F130" s="152">
        <v>0</v>
      </c>
      <c r="G130" s="144">
        <f t="shared" si="11"/>
        <v>0</v>
      </c>
      <c r="H130" s="152">
        <v>0</v>
      </c>
      <c r="I130" s="152">
        <v>0</v>
      </c>
      <c r="J130" s="152">
        <v>0</v>
      </c>
      <c r="K130" s="152">
        <v>0</v>
      </c>
      <c r="L130" s="152">
        <v>0</v>
      </c>
      <c r="M130" s="152">
        <v>0</v>
      </c>
      <c r="N130" s="152">
        <v>0</v>
      </c>
      <c r="O130" s="152">
        <v>0</v>
      </c>
      <c r="P130" s="144">
        <f t="shared" si="12"/>
        <v>0</v>
      </c>
      <c r="Q130" s="152">
        <v>0</v>
      </c>
      <c r="R130" s="152">
        <v>0</v>
      </c>
      <c r="S130" s="152">
        <v>0</v>
      </c>
      <c r="T130" s="152">
        <v>0</v>
      </c>
      <c r="U130" s="152">
        <v>0</v>
      </c>
      <c r="V130" s="152">
        <v>0</v>
      </c>
      <c r="W130" s="152">
        <v>0</v>
      </c>
      <c r="X130" s="152">
        <v>0</v>
      </c>
    </row>
    <row r="131" spans="1:24" ht="23.25">
      <c r="A131" s="136"/>
      <c r="B131" s="136" t="s">
        <v>632</v>
      </c>
      <c r="C131" s="148"/>
      <c r="D131" s="167" t="s">
        <v>633</v>
      </c>
      <c r="E131" s="151"/>
      <c r="F131" s="151">
        <v>0</v>
      </c>
      <c r="G131" s="144">
        <f t="shared" si="11"/>
        <v>0</v>
      </c>
      <c r="H131" s="152">
        <v>0</v>
      </c>
      <c r="I131" s="152">
        <v>0</v>
      </c>
      <c r="J131" s="152">
        <v>0</v>
      </c>
      <c r="K131" s="152">
        <v>0</v>
      </c>
      <c r="L131" s="152">
        <v>0</v>
      </c>
      <c r="M131" s="152">
        <v>0</v>
      </c>
      <c r="N131" s="152">
        <v>0</v>
      </c>
      <c r="O131" s="152">
        <v>0</v>
      </c>
      <c r="P131" s="144">
        <f t="shared" si="12"/>
        <v>13500100</v>
      </c>
      <c r="Q131" s="152">
        <v>0</v>
      </c>
      <c r="R131" s="152">
        <v>0</v>
      </c>
      <c r="S131" s="152">
        <v>0</v>
      </c>
      <c r="T131" s="152">
        <v>0</v>
      </c>
      <c r="U131" s="152">
        <v>0</v>
      </c>
      <c r="V131" s="152">
        <v>13500100</v>
      </c>
      <c r="W131" s="152">
        <v>0</v>
      </c>
      <c r="X131" s="152">
        <v>0</v>
      </c>
    </row>
    <row r="132" spans="1:24" ht="23.25">
      <c r="A132" s="136"/>
      <c r="B132" s="136" t="s">
        <v>634</v>
      </c>
      <c r="C132" s="148"/>
      <c r="D132" s="167" t="s">
        <v>635</v>
      </c>
      <c r="E132" s="151"/>
      <c r="F132" s="151">
        <v>3500000</v>
      </c>
      <c r="G132" s="144">
        <f t="shared" si="11"/>
        <v>3500000</v>
      </c>
      <c r="H132" s="152">
        <v>0</v>
      </c>
      <c r="I132" s="152">
        <v>0</v>
      </c>
      <c r="J132" s="152">
        <v>0</v>
      </c>
      <c r="K132" s="152">
        <v>0</v>
      </c>
      <c r="L132" s="152">
        <v>0</v>
      </c>
      <c r="M132" s="152">
        <v>3500000</v>
      </c>
      <c r="N132" s="152">
        <v>0</v>
      </c>
      <c r="O132" s="152">
        <v>0</v>
      </c>
      <c r="P132" s="144">
        <f t="shared" si="12"/>
        <v>9833610</v>
      </c>
      <c r="Q132" s="152">
        <v>0</v>
      </c>
      <c r="R132" s="152">
        <v>0</v>
      </c>
      <c r="S132" s="152">
        <v>0</v>
      </c>
      <c r="T132" s="152">
        <v>0</v>
      </c>
      <c r="U132" s="152">
        <v>0</v>
      </c>
      <c r="V132" s="152">
        <v>9833610</v>
      </c>
      <c r="W132" s="152">
        <v>0</v>
      </c>
      <c r="X132" s="152">
        <v>0</v>
      </c>
    </row>
    <row r="133" spans="1:24" ht="39.75" customHeight="1">
      <c r="A133" s="136"/>
      <c r="B133" s="136" t="s">
        <v>636</v>
      </c>
      <c r="C133" s="148"/>
      <c r="D133" s="167" t="s">
        <v>637</v>
      </c>
      <c r="E133" s="152">
        <v>0</v>
      </c>
      <c r="F133" s="152">
        <v>20000000</v>
      </c>
      <c r="G133" s="144">
        <f t="shared" si="11"/>
        <v>20000000</v>
      </c>
      <c r="H133" s="152">
        <v>0</v>
      </c>
      <c r="I133" s="152">
        <v>0</v>
      </c>
      <c r="J133" s="152">
        <v>0</v>
      </c>
      <c r="K133" s="152">
        <v>0</v>
      </c>
      <c r="L133" s="152">
        <v>0</v>
      </c>
      <c r="M133" s="152">
        <v>0</v>
      </c>
      <c r="N133" s="152">
        <v>20000000</v>
      </c>
      <c r="O133" s="152">
        <v>0</v>
      </c>
      <c r="P133" s="144">
        <f t="shared" si="12"/>
        <v>271487800</v>
      </c>
      <c r="Q133" s="152">
        <v>0</v>
      </c>
      <c r="R133" s="152">
        <v>0</v>
      </c>
      <c r="S133" s="152">
        <v>252437800</v>
      </c>
      <c r="T133" s="152">
        <v>0</v>
      </c>
      <c r="U133" s="152">
        <v>0</v>
      </c>
      <c r="V133" s="152">
        <v>0</v>
      </c>
      <c r="W133" s="152">
        <v>19050000</v>
      </c>
      <c r="X133" s="152">
        <v>0</v>
      </c>
    </row>
    <row r="134" spans="1:24" ht="46.5">
      <c r="A134" s="136"/>
      <c r="B134" s="136" t="s">
        <v>638</v>
      </c>
      <c r="C134" s="148"/>
      <c r="D134" s="167" t="s">
        <v>639</v>
      </c>
      <c r="E134" s="152">
        <v>0</v>
      </c>
      <c r="F134" s="152">
        <v>0</v>
      </c>
      <c r="G134" s="144">
        <f aca="true" t="shared" si="13" ref="G134:G144">SUM(H134:O134)</f>
        <v>0</v>
      </c>
      <c r="H134" s="152">
        <v>0</v>
      </c>
      <c r="I134" s="152">
        <v>0</v>
      </c>
      <c r="J134" s="152">
        <v>0</v>
      </c>
      <c r="K134" s="152">
        <v>0</v>
      </c>
      <c r="L134" s="152">
        <v>0</v>
      </c>
      <c r="M134" s="152">
        <v>0</v>
      </c>
      <c r="N134" s="152">
        <v>0</v>
      </c>
      <c r="O134" s="152">
        <v>0</v>
      </c>
      <c r="P134" s="144">
        <f t="shared" si="12"/>
        <v>0</v>
      </c>
      <c r="Q134" s="152">
        <v>0</v>
      </c>
      <c r="R134" s="152">
        <v>0</v>
      </c>
      <c r="S134" s="152">
        <v>0</v>
      </c>
      <c r="T134" s="152">
        <v>0</v>
      </c>
      <c r="U134" s="152">
        <v>0</v>
      </c>
      <c r="V134" s="152">
        <v>0</v>
      </c>
      <c r="W134" s="152">
        <v>0</v>
      </c>
      <c r="X134" s="152">
        <v>0</v>
      </c>
    </row>
    <row r="135" spans="1:24" ht="46.5">
      <c r="A135" s="136"/>
      <c r="B135" s="136" t="s">
        <v>640</v>
      </c>
      <c r="C135" s="148"/>
      <c r="D135" s="167" t="s">
        <v>641</v>
      </c>
      <c r="E135" s="152">
        <v>0</v>
      </c>
      <c r="F135" s="151">
        <v>145000000</v>
      </c>
      <c r="G135" s="144">
        <f t="shared" si="13"/>
        <v>145000000</v>
      </c>
      <c r="H135" s="152">
        <v>0</v>
      </c>
      <c r="I135" s="152">
        <v>0</v>
      </c>
      <c r="J135" s="152">
        <v>0</v>
      </c>
      <c r="K135" s="152">
        <v>0</v>
      </c>
      <c r="L135" s="152">
        <v>0</v>
      </c>
      <c r="M135" s="151">
        <v>145000000</v>
      </c>
      <c r="N135" s="152">
        <v>0</v>
      </c>
      <c r="O135" s="152">
        <v>0</v>
      </c>
      <c r="P135" s="144">
        <f t="shared" si="12"/>
        <v>158744602</v>
      </c>
      <c r="Q135" s="152">
        <v>0</v>
      </c>
      <c r="R135" s="152">
        <v>0</v>
      </c>
      <c r="S135" s="152">
        <v>18789650</v>
      </c>
      <c r="T135" s="152">
        <v>0</v>
      </c>
      <c r="U135" s="152">
        <v>0</v>
      </c>
      <c r="V135" s="152">
        <v>139954952</v>
      </c>
      <c r="W135" s="152">
        <v>0</v>
      </c>
      <c r="X135" s="152">
        <v>0</v>
      </c>
    </row>
    <row r="136" spans="1:24" ht="46.5">
      <c r="A136" s="136"/>
      <c r="B136" s="136" t="s">
        <v>642</v>
      </c>
      <c r="C136" s="148"/>
      <c r="D136" s="167" t="s">
        <v>643</v>
      </c>
      <c r="E136" s="152">
        <v>0</v>
      </c>
      <c r="F136" s="152">
        <v>0</v>
      </c>
      <c r="G136" s="144">
        <f t="shared" si="13"/>
        <v>0</v>
      </c>
      <c r="H136" s="152">
        <v>0</v>
      </c>
      <c r="I136" s="152">
        <v>0</v>
      </c>
      <c r="J136" s="152">
        <v>0</v>
      </c>
      <c r="K136" s="152">
        <v>0</v>
      </c>
      <c r="L136" s="152">
        <v>0</v>
      </c>
      <c r="M136" s="152">
        <v>0</v>
      </c>
      <c r="N136" s="152">
        <v>0</v>
      </c>
      <c r="O136" s="152">
        <v>0</v>
      </c>
      <c r="P136" s="144">
        <f t="shared" si="12"/>
        <v>0</v>
      </c>
      <c r="Q136" s="152">
        <v>0</v>
      </c>
      <c r="R136" s="152">
        <v>0</v>
      </c>
      <c r="S136" s="152">
        <v>0</v>
      </c>
      <c r="T136" s="152">
        <v>0</v>
      </c>
      <c r="U136" s="152">
        <v>0</v>
      </c>
      <c r="V136" s="152">
        <v>0</v>
      </c>
      <c r="W136" s="152">
        <v>0</v>
      </c>
      <c r="X136" s="152">
        <v>0</v>
      </c>
    </row>
    <row r="137" spans="1:24" ht="69.75">
      <c r="A137" s="136"/>
      <c r="B137" s="136" t="s">
        <v>644</v>
      </c>
      <c r="C137" s="148"/>
      <c r="D137" s="168" t="s">
        <v>645</v>
      </c>
      <c r="E137" s="152">
        <v>0</v>
      </c>
      <c r="F137" s="152">
        <v>0</v>
      </c>
      <c r="G137" s="144">
        <f t="shared" si="13"/>
        <v>0</v>
      </c>
      <c r="H137" s="152">
        <v>0</v>
      </c>
      <c r="I137" s="152">
        <v>0</v>
      </c>
      <c r="J137" s="152">
        <v>0</v>
      </c>
      <c r="K137" s="152">
        <v>0</v>
      </c>
      <c r="L137" s="152">
        <v>0</v>
      </c>
      <c r="M137" s="152">
        <v>0</v>
      </c>
      <c r="N137" s="152">
        <v>0</v>
      </c>
      <c r="O137" s="169">
        <v>0</v>
      </c>
      <c r="P137" s="144">
        <f t="shared" si="12"/>
        <v>0</v>
      </c>
      <c r="Q137" s="152">
        <v>0</v>
      </c>
      <c r="R137" s="152">
        <v>0</v>
      </c>
      <c r="S137" s="152">
        <v>0</v>
      </c>
      <c r="T137" s="152">
        <v>0</v>
      </c>
      <c r="U137" s="152">
        <v>0</v>
      </c>
      <c r="V137" s="152">
        <v>0</v>
      </c>
      <c r="W137" s="152">
        <v>0</v>
      </c>
      <c r="X137" s="169">
        <v>0</v>
      </c>
    </row>
    <row r="138" spans="1:24" ht="46.5">
      <c r="A138" s="136"/>
      <c r="B138" s="136" t="s">
        <v>646</v>
      </c>
      <c r="C138" s="148"/>
      <c r="D138" s="167" t="s">
        <v>647</v>
      </c>
      <c r="E138" s="152">
        <v>0</v>
      </c>
      <c r="F138" s="152">
        <v>0</v>
      </c>
      <c r="G138" s="144">
        <f t="shared" si="13"/>
        <v>0</v>
      </c>
      <c r="H138" s="152">
        <v>0</v>
      </c>
      <c r="I138" s="152">
        <v>0</v>
      </c>
      <c r="J138" s="152">
        <v>0</v>
      </c>
      <c r="K138" s="152">
        <v>0</v>
      </c>
      <c r="L138" s="152">
        <v>0</v>
      </c>
      <c r="M138" s="152">
        <v>0</v>
      </c>
      <c r="N138" s="152">
        <v>0</v>
      </c>
      <c r="O138" s="152">
        <v>0</v>
      </c>
      <c r="P138" s="144">
        <f t="shared" si="12"/>
        <v>9838654</v>
      </c>
      <c r="Q138" s="152">
        <v>0</v>
      </c>
      <c r="R138" s="152">
        <v>0</v>
      </c>
      <c r="S138" s="152">
        <v>3028585</v>
      </c>
      <c r="T138" s="152">
        <v>0</v>
      </c>
      <c r="U138" s="152">
        <v>0</v>
      </c>
      <c r="V138" s="152">
        <v>2989580</v>
      </c>
      <c r="W138" s="170">
        <v>3820489</v>
      </c>
      <c r="X138" s="171">
        <v>0</v>
      </c>
    </row>
    <row r="139" spans="1:24" ht="46.5">
      <c r="A139" s="136"/>
      <c r="B139" s="136" t="s">
        <v>648</v>
      </c>
      <c r="C139" s="148"/>
      <c r="D139" s="167" t="s">
        <v>649</v>
      </c>
      <c r="E139" s="152">
        <v>0</v>
      </c>
      <c r="F139" s="152">
        <v>0</v>
      </c>
      <c r="G139" s="144">
        <f t="shared" si="13"/>
        <v>0</v>
      </c>
      <c r="H139" s="152">
        <v>0</v>
      </c>
      <c r="I139" s="152">
        <v>0</v>
      </c>
      <c r="J139" s="152">
        <v>0</v>
      </c>
      <c r="K139" s="152">
        <v>0</v>
      </c>
      <c r="L139" s="152">
        <v>0</v>
      </c>
      <c r="M139" s="152">
        <v>0</v>
      </c>
      <c r="N139" s="152">
        <v>0</v>
      </c>
      <c r="O139" s="152">
        <v>0</v>
      </c>
      <c r="P139" s="144">
        <f t="shared" si="12"/>
        <v>8222417</v>
      </c>
      <c r="Q139" s="152">
        <v>0</v>
      </c>
      <c r="R139" s="152">
        <v>0</v>
      </c>
      <c r="S139" s="152">
        <v>2826385</v>
      </c>
      <c r="T139" s="152">
        <v>0</v>
      </c>
      <c r="U139" s="152">
        <v>0</v>
      </c>
      <c r="V139" s="152">
        <v>3051810</v>
      </c>
      <c r="W139" s="170">
        <v>2344222</v>
      </c>
      <c r="X139" s="171">
        <v>0</v>
      </c>
    </row>
    <row r="140" spans="1:24" ht="23.25">
      <c r="A140" s="136"/>
      <c r="B140" s="136" t="s">
        <v>650</v>
      </c>
      <c r="C140" s="148"/>
      <c r="D140" s="167" t="s">
        <v>651</v>
      </c>
      <c r="E140" s="152">
        <v>0</v>
      </c>
      <c r="F140" s="152">
        <v>0</v>
      </c>
      <c r="G140" s="144">
        <f t="shared" si="13"/>
        <v>0</v>
      </c>
      <c r="H140" s="152">
        <v>0</v>
      </c>
      <c r="I140" s="152">
        <v>0</v>
      </c>
      <c r="J140" s="152">
        <v>0</v>
      </c>
      <c r="K140" s="152">
        <v>0</v>
      </c>
      <c r="L140" s="152">
        <v>0</v>
      </c>
      <c r="M140" s="152">
        <v>0</v>
      </c>
      <c r="N140" s="152">
        <v>0</v>
      </c>
      <c r="O140" s="152">
        <v>0</v>
      </c>
      <c r="P140" s="144">
        <f t="shared" si="12"/>
        <v>4460380</v>
      </c>
      <c r="Q140" s="152">
        <v>0</v>
      </c>
      <c r="R140" s="152">
        <v>0</v>
      </c>
      <c r="S140" s="152">
        <v>0</v>
      </c>
      <c r="T140" s="152">
        <v>0</v>
      </c>
      <c r="U140" s="152">
        <v>0</v>
      </c>
      <c r="V140" s="152">
        <v>4460380</v>
      </c>
      <c r="W140" s="170">
        <v>0</v>
      </c>
      <c r="X140" s="171">
        <v>0</v>
      </c>
    </row>
    <row r="141" spans="1:24" ht="23.25">
      <c r="A141" s="136"/>
      <c r="B141" s="136" t="s">
        <v>652</v>
      </c>
      <c r="C141" s="148"/>
      <c r="D141" s="167" t="s">
        <v>653</v>
      </c>
      <c r="E141" s="152">
        <v>0</v>
      </c>
      <c r="F141" s="152">
        <v>0</v>
      </c>
      <c r="G141" s="144">
        <f t="shared" si="13"/>
        <v>0</v>
      </c>
      <c r="H141" s="152">
        <v>0</v>
      </c>
      <c r="I141" s="152">
        <v>0</v>
      </c>
      <c r="J141" s="152">
        <v>0</v>
      </c>
      <c r="K141" s="152">
        <v>0</v>
      </c>
      <c r="L141" s="152">
        <v>0</v>
      </c>
      <c r="M141" s="152">
        <v>0</v>
      </c>
      <c r="N141" s="152">
        <v>0</v>
      </c>
      <c r="O141" s="152">
        <v>0</v>
      </c>
      <c r="P141" s="144">
        <f t="shared" si="12"/>
        <v>10129275</v>
      </c>
      <c r="Q141" s="152">
        <v>0</v>
      </c>
      <c r="R141" s="152">
        <v>0</v>
      </c>
      <c r="S141" s="152">
        <v>0</v>
      </c>
      <c r="T141" s="152">
        <v>0</v>
      </c>
      <c r="U141" s="152">
        <v>0</v>
      </c>
      <c r="V141" s="152">
        <v>0</v>
      </c>
      <c r="W141" s="170">
        <v>10129275</v>
      </c>
      <c r="X141" s="171">
        <v>0</v>
      </c>
    </row>
    <row r="142" spans="1:24" ht="23.25">
      <c r="A142" s="136"/>
      <c r="B142" s="136" t="s">
        <v>654</v>
      </c>
      <c r="C142" s="148"/>
      <c r="D142" s="167" t="s">
        <v>655</v>
      </c>
      <c r="E142" s="152">
        <v>0</v>
      </c>
      <c r="F142" s="152">
        <v>0</v>
      </c>
      <c r="G142" s="144">
        <f t="shared" si="13"/>
        <v>0</v>
      </c>
      <c r="H142" s="152">
        <v>0</v>
      </c>
      <c r="I142" s="152">
        <v>0</v>
      </c>
      <c r="J142" s="152">
        <v>0</v>
      </c>
      <c r="K142" s="152">
        <v>0</v>
      </c>
      <c r="L142" s="152">
        <v>0</v>
      </c>
      <c r="M142" s="152">
        <v>0</v>
      </c>
      <c r="N142" s="152">
        <v>0</v>
      </c>
      <c r="O142" s="152">
        <v>0</v>
      </c>
      <c r="P142" s="144">
        <f t="shared" si="12"/>
        <v>14953450</v>
      </c>
      <c r="Q142" s="152">
        <v>0</v>
      </c>
      <c r="R142" s="152">
        <v>0</v>
      </c>
      <c r="S142" s="152">
        <v>0</v>
      </c>
      <c r="T142" s="152">
        <v>0</v>
      </c>
      <c r="U142" s="152">
        <v>0</v>
      </c>
      <c r="V142" s="152">
        <v>0</v>
      </c>
      <c r="W142" s="170">
        <v>14953450</v>
      </c>
      <c r="X142" s="171">
        <v>0</v>
      </c>
    </row>
    <row r="143" spans="1:24" ht="23.25">
      <c r="A143" s="136"/>
      <c r="B143" s="136" t="s">
        <v>656</v>
      </c>
      <c r="C143" s="148"/>
      <c r="D143" s="167" t="s">
        <v>657</v>
      </c>
      <c r="E143" s="152">
        <v>0</v>
      </c>
      <c r="F143" s="152">
        <v>0</v>
      </c>
      <c r="G143" s="144">
        <f t="shared" si="13"/>
        <v>0</v>
      </c>
      <c r="H143" s="152">
        <v>0</v>
      </c>
      <c r="I143" s="152">
        <v>0</v>
      </c>
      <c r="J143" s="152">
        <v>0</v>
      </c>
      <c r="K143" s="152">
        <v>0</v>
      </c>
      <c r="L143" s="152">
        <v>0</v>
      </c>
      <c r="M143" s="152">
        <v>0</v>
      </c>
      <c r="N143" s="152">
        <v>0</v>
      </c>
      <c r="O143" s="152">
        <v>0</v>
      </c>
      <c r="P143" s="144">
        <f t="shared" si="12"/>
        <v>3406775</v>
      </c>
      <c r="Q143" s="152">
        <v>0</v>
      </c>
      <c r="R143" s="152">
        <v>0</v>
      </c>
      <c r="S143" s="152">
        <v>0</v>
      </c>
      <c r="T143" s="152">
        <v>0</v>
      </c>
      <c r="U143" s="152">
        <v>0</v>
      </c>
      <c r="V143" s="152">
        <v>0</v>
      </c>
      <c r="W143" s="170">
        <v>3406775</v>
      </c>
      <c r="X143" s="171">
        <v>0</v>
      </c>
    </row>
    <row r="144" spans="1:24" ht="23.25">
      <c r="A144" s="136"/>
      <c r="B144" s="136" t="s">
        <v>658</v>
      </c>
      <c r="C144" s="148"/>
      <c r="D144" s="167" t="s">
        <v>659</v>
      </c>
      <c r="E144" s="152">
        <v>0</v>
      </c>
      <c r="F144" s="152">
        <v>0</v>
      </c>
      <c r="G144" s="144">
        <f t="shared" si="13"/>
        <v>0</v>
      </c>
      <c r="H144" s="152">
        <v>0</v>
      </c>
      <c r="I144" s="152">
        <v>0</v>
      </c>
      <c r="J144" s="152">
        <v>0</v>
      </c>
      <c r="K144" s="152">
        <v>0</v>
      </c>
      <c r="L144" s="152">
        <v>0</v>
      </c>
      <c r="M144" s="152">
        <v>0</v>
      </c>
      <c r="N144" s="152">
        <v>0</v>
      </c>
      <c r="O144" s="152">
        <v>0</v>
      </c>
      <c r="P144" s="144">
        <f aca="true" t="shared" si="14" ref="P144:P180">SUM(Q144:X144)</f>
        <v>0</v>
      </c>
      <c r="Q144" s="152">
        <v>0</v>
      </c>
      <c r="R144" s="152">
        <v>0</v>
      </c>
      <c r="S144" s="152">
        <v>0</v>
      </c>
      <c r="T144" s="152">
        <v>0</v>
      </c>
      <c r="U144" s="152">
        <v>0</v>
      </c>
      <c r="V144" s="152">
        <v>0</v>
      </c>
      <c r="W144" s="170">
        <v>0</v>
      </c>
      <c r="X144" s="171">
        <v>0</v>
      </c>
    </row>
    <row r="145" spans="1:24" ht="46.5">
      <c r="A145" s="136"/>
      <c r="B145" s="136" t="s">
        <v>1193</v>
      </c>
      <c r="C145" s="148"/>
      <c r="D145" s="167" t="s">
        <v>1194</v>
      </c>
      <c r="E145" s="152">
        <v>0</v>
      </c>
      <c r="F145" s="152">
        <v>0</v>
      </c>
      <c r="G145" s="144">
        <f aca="true" t="shared" si="15" ref="G145:G180">SUM(H145:O145)</f>
        <v>0</v>
      </c>
      <c r="H145" s="152">
        <v>0</v>
      </c>
      <c r="I145" s="152">
        <v>0</v>
      </c>
      <c r="J145" s="152">
        <v>0</v>
      </c>
      <c r="K145" s="152">
        <v>0</v>
      </c>
      <c r="L145" s="152">
        <v>0</v>
      </c>
      <c r="M145" s="152">
        <v>0</v>
      </c>
      <c r="N145" s="152">
        <v>0</v>
      </c>
      <c r="O145" s="152">
        <v>0</v>
      </c>
      <c r="P145" s="144">
        <f t="shared" si="14"/>
        <v>6267450</v>
      </c>
      <c r="Q145" s="152">
        <v>0</v>
      </c>
      <c r="R145" s="152">
        <v>0</v>
      </c>
      <c r="S145" s="152">
        <v>679450</v>
      </c>
      <c r="T145" s="152">
        <v>0</v>
      </c>
      <c r="U145" s="152">
        <v>0</v>
      </c>
      <c r="V145" s="152">
        <v>5588000</v>
      </c>
      <c r="W145" s="170">
        <v>0</v>
      </c>
      <c r="X145" s="171">
        <v>0</v>
      </c>
    </row>
    <row r="146" spans="1:24" ht="46.5">
      <c r="A146" s="136"/>
      <c r="B146" s="136" t="s">
        <v>1195</v>
      </c>
      <c r="C146" s="148"/>
      <c r="D146" s="167" t="s">
        <v>1196</v>
      </c>
      <c r="E146" s="152">
        <v>0</v>
      </c>
      <c r="F146" s="152">
        <v>0</v>
      </c>
      <c r="G146" s="144">
        <f t="shared" si="15"/>
        <v>0</v>
      </c>
      <c r="H146" s="152">
        <v>0</v>
      </c>
      <c r="I146" s="152">
        <v>0</v>
      </c>
      <c r="J146" s="152">
        <v>0</v>
      </c>
      <c r="K146" s="152">
        <v>0</v>
      </c>
      <c r="L146" s="152">
        <v>0</v>
      </c>
      <c r="M146" s="152">
        <v>0</v>
      </c>
      <c r="N146" s="152">
        <v>0</v>
      </c>
      <c r="O146" s="152">
        <v>0</v>
      </c>
      <c r="P146" s="144">
        <f t="shared" si="14"/>
        <v>23495610</v>
      </c>
      <c r="Q146" s="152">
        <v>0</v>
      </c>
      <c r="R146" s="152">
        <v>0</v>
      </c>
      <c r="S146" s="152">
        <v>0</v>
      </c>
      <c r="T146" s="152">
        <v>0</v>
      </c>
      <c r="U146" s="152">
        <v>0</v>
      </c>
      <c r="V146" s="152">
        <v>23495610</v>
      </c>
      <c r="W146" s="170">
        <v>0</v>
      </c>
      <c r="X146" s="171">
        <v>0</v>
      </c>
    </row>
    <row r="147" spans="1:24" ht="46.5">
      <c r="A147" s="136"/>
      <c r="B147" s="136" t="s">
        <v>1197</v>
      </c>
      <c r="C147" s="148"/>
      <c r="D147" s="167" t="s">
        <v>1198</v>
      </c>
      <c r="E147" s="152">
        <v>0</v>
      </c>
      <c r="F147" s="152">
        <v>0</v>
      </c>
      <c r="G147" s="144">
        <f t="shared" si="15"/>
        <v>0</v>
      </c>
      <c r="H147" s="152">
        <v>0</v>
      </c>
      <c r="I147" s="152">
        <v>0</v>
      </c>
      <c r="J147" s="152">
        <v>0</v>
      </c>
      <c r="K147" s="152">
        <v>0</v>
      </c>
      <c r="L147" s="152">
        <v>0</v>
      </c>
      <c r="M147" s="152">
        <v>0</v>
      </c>
      <c r="N147" s="152">
        <v>0</v>
      </c>
      <c r="O147" s="152">
        <v>0</v>
      </c>
      <c r="P147" s="144">
        <f t="shared" si="14"/>
        <v>0</v>
      </c>
      <c r="Q147" s="152">
        <v>0</v>
      </c>
      <c r="R147" s="152">
        <v>0</v>
      </c>
      <c r="S147" s="152">
        <v>0</v>
      </c>
      <c r="T147" s="152">
        <v>0</v>
      </c>
      <c r="U147" s="152">
        <v>0</v>
      </c>
      <c r="V147" s="152">
        <v>0</v>
      </c>
      <c r="W147" s="170">
        <v>0</v>
      </c>
      <c r="X147" s="171">
        <v>0</v>
      </c>
    </row>
    <row r="148" spans="1:24" ht="46.5">
      <c r="A148" s="136"/>
      <c r="B148" s="136" t="s">
        <v>1199</v>
      </c>
      <c r="C148" s="148"/>
      <c r="D148" s="167" t="s">
        <v>1200</v>
      </c>
      <c r="E148" s="152">
        <v>0</v>
      </c>
      <c r="F148" s="152">
        <v>0</v>
      </c>
      <c r="G148" s="144">
        <f t="shared" si="15"/>
        <v>0</v>
      </c>
      <c r="H148" s="152">
        <v>0</v>
      </c>
      <c r="I148" s="152">
        <v>0</v>
      </c>
      <c r="J148" s="152">
        <v>0</v>
      </c>
      <c r="K148" s="152">
        <v>0</v>
      </c>
      <c r="L148" s="152">
        <v>0</v>
      </c>
      <c r="M148" s="152">
        <v>0</v>
      </c>
      <c r="N148" s="152">
        <v>0</v>
      </c>
      <c r="O148" s="152">
        <v>0</v>
      </c>
      <c r="P148" s="144">
        <f t="shared" si="14"/>
        <v>0</v>
      </c>
      <c r="Q148" s="152">
        <v>0</v>
      </c>
      <c r="R148" s="152">
        <v>0</v>
      </c>
      <c r="S148" s="152">
        <v>0</v>
      </c>
      <c r="T148" s="152">
        <v>0</v>
      </c>
      <c r="U148" s="152">
        <v>0</v>
      </c>
      <c r="V148" s="152">
        <v>0</v>
      </c>
      <c r="W148" s="170">
        <v>0</v>
      </c>
      <c r="X148" s="171">
        <v>0</v>
      </c>
    </row>
    <row r="149" spans="1:24" ht="46.5">
      <c r="A149" s="136"/>
      <c r="B149" s="136" t="s">
        <v>1201</v>
      </c>
      <c r="C149" s="148"/>
      <c r="D149" s="167" t="s">
        <v>1202</v>
      </c>
      <c r="E149" s="152">
        <v>0</v>
      </c>
      <c r="F149" s="152">
        <v>0</v>
      </c>
      <c r="G149" s="144">
        <f t="shared" si="15"/>
        <v>0</v>
      </c>
      <c r="H149" s="152">
        <v>0</v>
      </c>
      <c r="I149" s="152">
        <v>0</v>
      </c>
      <c r="J149" s="152">
        <v>0</v>
      </c>
      <c r="K149" s="152">
        <v>0</v>
      </c>
      <c r="L149" s="152">
        <v>0</v>
      </c>
      <c r="M149" s="152">
        <v>0</v>
      </c>
      <c r="N149" s="152">
        <v>0</v>
      </c>
      <c r="O149" s="152">
        <v>0</v>
      </c>
      <c r="P149" s="144">
        <f t="shared" si="14"/>
        <v>0</v>
      </c>
      <c r="Q149" s="152">
        <v>0</v>
      </c>
      <c r="R149" s="152">
        <v>0</v>
      </c>
      <c r="S149" s="152">
        <v>0</v>
      </c>
      <c r="T149" s="152">
        <v>0</v>
      </c>
      <c r="U149" s="152">
        <v>0</v>
      </c>
      <c r="V149" s="152">
        <v>0</v>
      </c>
      <c r="W149" s="170">
        <v>0</v>
      </c>
      <c r="X149" s="171">
        <v>0</v>
      </c>
    </row>
    <row r="150" spans="1:24" ht="23.25">
      <c r="A150" s="136"/>
      <c r="B150" s="136" t="s">
        <v>1203</v>
      </c>
      <c r="C150" s="148"/>
      <c r="D150" s="167" t="s">
        <v>1204</v>
      </c>
      <c r="E150" s="152">
        <v>0</v>
      </c>
      <c r="F150" s="152">
        <v>0</v>
      </c>
      <c r="G150" s="144">
        <f t="shared" si="15"/>
        <v>0</v>
      </c>
      <c r="H150" s="152">
        <v>0</v>
      </c>
      <c r="I150" s="152">
        <v>0</v>
      </c>
      <c r="J150" s="152">
        <v>0</v>
      </c>
      <c r="K150" s="152">
        <v>0</v>
      </c>
      <c r="L150" s="152">
        <v>0</v>
      </c>
      <c r="M150" s="152">
        <v>0</v>
      </c>
      <c r="N150" s="152">
        <v>0</v>
      </c>
      <c r="O150" s="152">
        <v>0</v>
      </c>
      <c r="P150" s="144">
        <f t="shared" si="14"/>
        <v>0</v>
      </c>
      <c r="Q150" s="152">
        <v>0</v>
      </c>
      <c r="R150" s="152">
        <v>0</v>
      </c>
      <c r="S150" s="152">
        <v>0</v>
      </c>
      <c r="T150" s="152">
        <v>0</v>
      </c>
      <c r="U150" s="152">
        <v>0</v>
      </c>
      <c r="V150" s="152">
        <v>0</v>
      </c>
      <c r="W150" s="170">
        <v>0</v>
      </c>
      <c r="X150" s="171">
        <v>0</v>
      </c>
    </row>
    <row r="151" spans="1:24" ht="46.5">
      <c r="A151" s="136"/>
      <c r="B151" s="136" t="s">
        <v>1205</v>
      </c>
      <c r="C151" s="148"/>
      <c r="D151" s="167" t="s">
        <v>1206</v>
      </c>
      <c r="E151" s="152">
        <v>0</v>
      </c>
      <c r="F151" s="152">
        <v>0</v>
      </c>
      <c r="G151" s="144">
        <f t="shared" si="15"/>
        <v>0</v>
      </c>
      <c r="H151" s="152">
        <v>0</v>
      </c>
      <c r="I151" s="152">
        <v>0</v>
      </c>
      <c r="J151" s="152">
        <v>0</v>
      </c>
      <c r="K151" s="152">
        <v>0</v>
      </c>
      <c r="L151" s="152">
        <v>0</v>
      </c>
      <c r="M151" s="152">
        <v>0</v>
      </c>
      <c r="N151" s="152">
        <v>0</v>
      </c>
      <c r="O151" s="152">
        <v>0</v>
      </c>
      <c r="P151" s="144">
        <f t="shared" si="14"/>
        <v>1270000</v>
      </c>
      <c r="Q151" s="152">
        <v>0</v>
      </c>
      <c r="R151" s="152">
        <v>0</v>
      </c>
      <c r="S151" s="152">
        <v>0</v>
      </c>
      <c r="T151" s="152">
        <v>0</v>
      </c>
      <c r="U151" s="152">
        <v>0</v>
      </c>
      <c r="V151" s="152">
        <v>1270000</v>
      </c>
      <c r="W151" s="170">
        <v>0</v>
      </c>
      <c r="X151" s="171">
        <v>0</v>
      </c>
    </row>
    <row r="152" spans="1:24" ht="69.75">
      <c r="A152" s="136"/>
      <c r="B152" s="136" t="s">
        <v>1207</v>
      </c>
      <c r="C152" s="148"/>
      <c r="D152" s="167" t="s">
        <v>1208</v>
      </c>
      <c r="E152" s="152">
        <v>0</v>
      </c>
      <c r="F152" s="152">
        <v>0</v>
      </c>
      <c r="G152" s="144">
        <f t="shared" si="15"/>
        <v>0</v>
      </c>
      <c r="H152" s="152">
        <v>0</v>
      </c>
      <c r="I152" s="152">
        <v>0</v>
      </c>
      <c r="J152" s="152">
        <v>0</v>
      </c>
      <c r="K152" s="152">
        <v>0</v>
      </c>
      <c r="L152" s="152">
        <v>0</v>
      </c>
      <c r="M152" s="152">
        <v>0</v>
      </c>
      <c r="N152" s="152">
        <v>0</v>
      </c>
      <c r="O152" s="152">
        <v>0</v>
      </c>
      <c r="P152" s="144">
        <f t="shared" si="14"/>
        <v>16790061</v>
      </c>
      <c r="Q152" s="152">
        <v>0</v>
      </c>
      <c r="R152" s="152">
        <v>0</v>
      </c>
      <c r="S152" s="152">
        <v>0</v>
      </c>
      <c r="T152" s="152">
        <v>0</v>
      </c>
      <c r="U152" s="152">
        <v>0</v>
      </c>
      <c r="V152" s="152">
        <v>16790061</v>
      </c>
      <c r="W152" s="170">
        <v>0</v>
      </c>
      <c r="X152" s="171">
        <v>0</v>
      </c>
    </row>
    <row r="153" spans="1:24" ht="46.5">
      <c r="A153" s="136"/>
      <c r="B153" s="136" t="s">
        <v>1209</v>
      </c>
      <c r="C153" s="148"/>
      <c r="D153" s="167" t="s">
        <v>1210</v>
      </c>
      <c r="E153" s="152">
        <v>0</v>
      </c>
      <c r="F153" s="152">
        <v>0</v>
      </c>
      <c r="G153" s="144">
        <f t="shared" si="15"/>
        <v>0</v>
      </c>
      <c r="H153" s="152">
        <v>0</v>
      </c>
      <c r="I153" s="152">
        <v>0</v>
      </c>
      <c r="J153" s="152">
        <v>0</v>
      </c>
      <c r="K153" s="152">
        <v>0</v>
      </c>
      <c r="L153" s="152">
        <v>0</v>
      </c>
      <c r="M153" s="152">
        <v>0</v>
      </c>
      <c r="N153" s="152">
        <v>0</v>
      </c>
      <c r="O153" s="152">
        <v>0</v>
      </c>
      <c r="P153" s="144">
        <f t="shared" si="14"/>
        <v>2488907</v>
      </c>
      <c r="Q153" s="152">
        <v>0</v>
      </c>
      <c r="R153" s="152">
        <v>0</v>
      </c>
      <c r="S153" s="152">
        <v>0</v>
      </c>
      <c r="T153" s="152">
        <v>0</v>
      </c>
      <c r="U153" s="152">
        <v>0</v>
      </c>
      <c r="V153" s="152">
        <v>2488907</v>
      </c>
      <c r="W153" s="170">
        <v>0</v>
      </c>
      <c r="X153" s="171">
        <v>0</v>
      </c>
    </row>
    <row r="154" spans="1:24" ht="46.5">
      <c r="A154" s="136"/>
      <c r="B154" s="136" t="s">
        <v>1211</v>
      </c>
      <c r="C154" s="148"/>
      <c r="D154" s="167" t="s">
        <v>1212</v>
      </c>
      <c r="E154" s="152">
        <v>0</v>
      </c>
      <c r="F154" s="152">
        <v>0</v>
      </c>
      <c r="G154" s="144">
        <f t="shared" si="15"/>
        <v>0</v>
      </c>
      <c r="H154" s="152">
        <v>0</v>
      </c>
      <c r="I154" s="152">
        <v>0</v>
      </c>
      <c r="J154" s="152">
        <v>0</v>
      </c>
      <c r="K154" s="152">
        <v>0</v>
      </c>
      <c r="L154" s="152">
        <v>0</v>
      </c>
      <c r="M154" s="152">
        <v>0</v>
      </c>
      <c r="N154" s="152">
        <v>0</v>
      </c>
      <c r="O154" s="152">
        <v>0</v>
      </c>
      <c r="P154" s="144">
        <f t="shared" si="14"/>
        <v>6185487</v>
      </c>
      <c r="Q154" s="152">
        <v>0</v>
      </c>
      <c r="R154" s="152">
        <v>0</v>
      </c>
      <c r="S154" s="152">
        <v>0</v>
      </c>
      <c r="T154" s="152">
        <v>0</v>
      </c>
      <c r="U154" s="152">
        <v>0</v>
      </c>
      <c r="V154" s="152">
        <v>6185487</v>
      </c>
      <c r="W154" s="170">
        <v>0</v>
      </c>
      <c r="X154" s="171">
        <v>0</v>
      </c>
    </row>
    <row r="155" spans="1:24" ht="46.5">
      <c r="A155" s="136"/>
      <c r="B155" s="136" t="s">
        <v>1213</v>
      </c>
      <c r="C155" s="148"/>
      <c r="D155" s="167" t="s">
        <v>1214</v>
      </c>
      <c r="E155" s="152">
        <v>0</v>
      </c>
      <c r="F155" s="152">
        <v>0</v>
      </c>
      <c r="G155" s="144">
        <f t="shared" si="15"/>
        <v>0</v>
      </c>
      <c r="H155" s="152">
        <v>0</v>
      </c>
      <c r="I155" s="152">
        <v>0</v>
      </c>
      <c r="J155" s="152">
        <v>0</v>
      </c>
      <c r="K155" s="152">
        <v>0</v>
      </c>
      <c r="L155" s="152">
        <v>0</v>
      </c>
      <c r="M155" s="152">
        <v>0</v>
      </c>
      <c r="N155" s="152">
        <v>0</v>
      </c>
      <c r="O155" s="152">
        <v>0</v>
      </c>
      <c r="P155" s="144">
        <f t="shared" si="14"/>
        <v>3630585</v>
      </c>
      <c r="Q155" s="152">
        <v>0</v>
      </c>
      <c r="R155" s="152">
        <v>0</v>
      </c>
      <c r="S155" s="152">
        <v>0</v>
      </c>
      <c r="T155" s="152">
        <v>0</v>
      </c>
      <c r="U155" s="152">
        <v>0</v>
      </c>
      <c r="V155" s="152">
        <v>3630585</v>
      </c>
      <c r="W155" s="170">
        <v>0</v>
      </c>
      <c r="X155" s="171">
        <v>0</v>
      </c>
    </row>
    <row r="156" spans="1:24" ht="46.5">
      <c r="A156" s="136"/>
      <c r="B156" s="136" t="s">
        <v>1215</v>
      </c>
      <c r="C156" s="148"/>
      <c r="D156" s="167" t="s">
        <v>1216</v>
      </c>
      <c r="E156" s="152">
        <v>0</v>
      </c>
      <c r="F156" s="152">
        <v>0</v>
      </c>
      <c r="G156" s="144">
        <f t="shared" si="15"/>
        <v>0</v>
      </c>
      <c r="H156" s="152">
        <v>0</v>
      </c>
      <c r="I156" s="152">
        <v>0</v>
      </c>
      <c r="J156" s="152">
        <v>0</v>
      </c>
      <c r="K156" s="152">
        <v>0</v>
      </c>
      <c r="L156" s="152">
        <v>0</v>
      </c>
      <c r="M156" s="152">
        <v>0</v>
      </c>
      <c r="N156" s="152">
        <v>0</v>
      </c>
      <c r="O156" s="152">
        <v>0</v>
      </c>
      <c r="P156" s="144">
        <f t="shared" si="14"/>
        <v>452800000</v>
      </c>
      <c r="Q156" s="152">
        <v>0</v>
      </c>
      <c r="R156" s="152">
        <v>0</v>
      </c>
      <c r="S156" s="152">
        <v>0</v>
      </c>
      <c r="T156" s="152">
        <v>0</v>
      </c>
      <c r="U156" s="152">
        <v>0</v>
      </c>
      <c r="V156" s="152">
        <v>452800000</v>
      </c>
      <c r="W156" s="170">
        <v>0</v>
      </c>
      <c r="X156" s="171">
        <v>0</v>
      </c>
    </row>
    <row r="157" spans="1:24" ht="46.5">
      <c r="A157" s="136"/>
      <c r="B157" s="136" t="s">
        <v>1217</v>
      </c>
      <c r="C157" s="148"/>
      <c r="D157" s="167" t="s">
        <v>1218</v>
      </c>
      <c r="E157" s="152">
        <v>0</v>
      </c>
      <c r="F157" s="152">
        <v>0</v>
      </c>
      <c r="G157" s="144">
        <f t="shared" si="15"/>
        <v>0</v>
      </c>
      <c r="H157" s="152">
        <v>0</v>
      </c>
      <c r="I157" s="152">
        <v>0</v>
      </c>
      <c r="J157" s="152">
        <v>0</v>
      </c>
      <c r="K157" s="152">
        <v>0</v>
      </c>
      <c r="L157" s="152">
        <v>0</v>
      </c>
      <c r="M157" s="152">
        <v>0</v>
      </c>
      <c r="N157" s="152">
        <v>0</v>
      </c>
      <c r="O157" s="152">
        <v>0</v>
      </c>
      <c r="P157" s="144">
        <f t="shared" si="14"/>
        <v>25484000</v>
      </c>
      <c r="Q157" s="152">
        <v>0</v>
      </c>
      <c r="R157" s="152">
        <v>0</v>
      </c>
      <c r="S157" s="152">
        <v>0</v>
      </c>
      <c r="T157" s="152">
        <v>0</v>
      </c>
      <c r="U157" s="152">
        <v>0</v>
      </c>
      <c r="V157" s="152">
        <v>25484000</v>
      </c>
      <c r="W157" s="170">
        <v>0</v>
      </c>
      <c r="X157" s="171">
        <v>0</v>
      </c>
    </row>
    <row r="158" spans="1:24" ht="23.25">
      <c r="A158" s="136"/>
      <c r="B158" s="136" t="s">
        <v>1219</v>
      </c>
      <c r="C158" s="148"/>
      <c r="D158" s="167" t="s">
        <v>1220</v>
      </c>
      <c r="E158" s="152">
        <v>0</v>
      </c>
      <c r="F158" s="152">
        <v>0</v>
      </c>
      <c r="G158" s="144">
        <f t="shared" si="15"/>
        <v>0</v>
      </c>
      <c r="H158" s="152">
        <v>0</v>
      </c>
      <c r="I158" s="152">
        <v>0</v>
      </c>
      <c r="J158" s="152">
        <v>0</v>
      </c>
      <c r="K158" s="152">
        <v>0</v>
      </c>
      <c r="L158" s="152">
        <v>0</v>
      </c>
      <c r="M158" s="152">
        <v>0</v>
      </c>
      <c r="N158" s="152">
        <v>0</v>
      </c>
      <c r="O158" s="152">
        <v>0</v>
      </c>
      <c r="P158" s="144">
        <f t="shared" si="14"/>
        <v>0</v>
      </c>
      <c r="Q158" s="152">
        <v>0</v>
      </c>
      <c r="R158" s="152">
        <v>0</v>
      </c>
      <c r="S158" s="152">
        <v>0</v>
      </c>
      <c r="T158" s="152">
        <v>0</v>
      </c>
      <c r="U158" s="152">
        <v>0</v>
      </c>
      <c r="V158" s="152">
        <v>0</v>
      </c>
      <c r="W158" s="170">
        <v>0</v>
      </c>
      <c r="X158" s="171">
        <v>0</v>
      </c>
    </row>
    <row r="159" spans="1:24" ht="23.25">
      <c r="A159" s="136"/>
      <c r="B159" s="136" t="s">
        <v>1221</v>
      </c>
      <c r="C159" s="148"/>
      <c r="D159" s="167" t="s">
        <v>1222</v>
      </c>
      <c r="E159" s="152">
        <v>0</v>
      </c>
      <c r="F159" s="152">
        <v>0</v>
      </c>
      <c r="G159" s="144">
        <f t="shared" si="15"/>
        <v>0</v>
      </c>
      <c r="H159" s="152">
        <v>0</v>
      </c>
      <c r="I159" s="152">
        <v>0</v>
      </c>
      <c r="J159" s="152">
        <v>0</v>
      </c>
      <c r="K159" s="152">
        <v>0</v>
      </c>
      <c r="L159" s="152">
        <v>0</v>
      </c>
      <c r="M159" s="152">
        <v>0</v>
      </c>
      <c r="N159" s="152">
        <v>0</v>
      </c>
      <c r="O159" s="152">
        <v>0</v>
      </c>
      <c r="P159" s="144">
        <f t="shared" si="14"/>
        <v>0</v>
      </c>
      <c r="Q159" s="152">
        <v>0</v>
      </c>
      <c r="R159" s="152">
        <v>0</v>
      </c>
      <c r="S159" s="152">
        <v>0</v>
      </c>
      <c r="T159" s="152">
        <v>0</v>
      </c>
      <c r="U159" s="152">
        <v>0</v>
      </c>
      <c r="V159" s="152">
        <v>0</v>
      </c>
      <c r="W159" s="170">
        <v>0</v>
      </c>
      <c r="X159" s="171">
        <v>0</v>
      </c>
    </row>
    <row r="160" spans="1:24" ht="46.5">
      <c r="A160" s="136"/>
      <c r="B160" s="136" t="s">
        <v>1223</v>
      </c>
      <c r="C160" s="148"/>
      <c r="D160" s="167" t="s">
        <v>1224</v>
      </c>
      <c r="E160" s="152">
        <v>0</v>
      </c>
      <c r="F160" s="152">
        <v>0</v>
      </c>
      <c r="G160" s="144">
        <f t="shared" si="15"/>
        <v>0</v>
      </c>
      <c r="H160" s="152">
        <v>0</v>
      </c>
      <c r="I160" s="152">
        <v>0</v>
      </c>
      <c r="J160" s="152">
        <v>0</v>
      </c>
      <c r="K160" s="152">
        <v>0</v>
      </c>
      <c r="L160" s="152">
        <v>0</v>
      </c>
      <c r="M160" s="152">
        <v>0</v>
      </c>
      <c r="N160" s="152">
        <v>0</v>
      </c>
      <c r="O160" s="152">
        <v>0</v>
      </c>
      <c r="P160" s="144">
        <f t="shared" si="14"/>
        <v>0</v>
      </c>
      <c r="Q160" s="152">
        <v>0</v>
      </c>
      <c r="R160" s="152">
        <v>0</v>
      </c>
      <c r="S160" s="152">
        <v>0</v>
      </c>
      <c r="T160" s="152">
        <v>0</v>
      </c>
      <c r="U160" s="152">
        <v>0</v>
      </c>
      <c r="V160" s="152">
        <v>0</v>
      </c>
      <c r="W160" s="170">
        <v>0</v>
      </c>
      <c r="X160" s="171">
        <v>0</v>
      </c>
    </row>
    <row r="161" spans="1:24" ht="46.5">
      <c r="A161" s="136"/>
      <c r="B161" s="136" t="s">
        <v>1225</v>
      </c>
      <c r="C161" s="148"/>
      <c r="D161" s="167" t="s">
        <v>1226</v>
      </c>
      <c r="E161" s="152">
        <v>0</v>
      </c>
      <c r="F161" s="152">
        <v>0</v>
      </c>
      <c r="G161" s="144">
        <f t="shared" si="15"/>
        <v>0</v>
      </c>
      <c r="H161" s="152">
        <v>0</v>
      </c>
      <c r="I161" s="152">
        <v>0</v>
      </c>
      <c r="J161" s="152">
        <v>0</v>
      </c>
      <c r="K161" s="152">
        <v>0</v>
      </c>
      <c r="L161" s="152">
        <v>0</v>
      </c>
      <c r="M161" s="152">
        <v>0</v>
      </c>
      <c r="N161" s="152">
        <v>0</v>
      </c>
      <c r="O161" s="152">
        <v>0</v>
      </c>
      <c r="P161" s="144">
        <f t="shared" si="14"/>
        <v>0</v>
      </c>
      <c r="Q161" s="152">
        <v>0</v>
      </c>
      <c r="R161" s="152">
        <v>0</v>
      </c>
      <c r="S161" s="152">
        <v>0</v>
      </c>
      <c r="T161" s="152">
        <v>0</v>
      </c>
      <c r="U161" s="152">
        <v>0</v>
      </c>
      <c r="V161" s="152">
        <v>0</v>
      </c>
      <c r="W161" s="170">
        <v>0</v>
      </c>
      <c r="X161" s="171">
        <v>0</v>
      </c>
    </row>
    <row r="162" spans="1:24" ht="46.5">
      <c r="A162" s="136"/>
      <c r="B162" s="136" t="s">
        <v>1227</v>
      </c>
      <c r="C162" s="148"/>
      <c r="D162" s="167" t="s">
        <v>1228</v>
      </c>
      <c r="E162" s="152">
        <v>0</v>
      </c>
      <c r="F162" s="152">
        <v>0</v>
      </c>
      <c r="G162" s="144">
        <f t="shared" si="15"/>
        <v>0</v>
      </c>
      <c r="H162" s="152">
        <v>0</v>
      </c>
      <c r="I162" s="152">
        <v>0</v>
      </c>
      <c r="J162" s="152">
        <v>0</v>
      </c>
      <c r="K162" s="152">
        <v>0</v>
      </c>
      <c r="L162" s="152">
        <v>0</v>
      </c>
      <c r="M162" s="152">
        <v>0</v>
      </c>
      <c r="N162" s="152">
        <v>0</v>
      </c>
      <c r="O162" s="152">
        <v>0</v>
      </c>
      <c r="P162" s="144">
        <f t="shared" si="14"/>
        <v>0</v>
      </c>
      <c r="Q162" s="152">
        <v>0</v>
      </c>
      <c r="R162" s="152">
        <v>0</v>
      </c>
      <c r="S162" s="152">
        <v>0</v>
      </c>
      <c r="T162" s="152">
        <v>0</v>
      </c>
      <c r="U162" s="152">
        <v>0</v>
      </c>
      <c r="V162" s="152">
        <v>0</v>
      </c>
      <c r="W162" s="170">
        <v>0</v>
      </c>
      <c r="X162" s="171">
        <v>0</v>
      </c>
    </row>
    <row r="163" spans="1:24" ht="23.25">
      <c r="A163" s="136"/>
      <c r="B163" s="136" t="s">
        <v>1229</v>
      </c>
      <c r="C163" s="148"/>
      <c r="D163" s="167" t="s">
        <v>1230</v>
      </c>
      <c r="E163" s="152">
        <v>0</v>
      </c>
      <c r="F163" s="152">
        <v>0</v>
      </c>
      <c r="G163" s="144">
        <f t="shared" si="15"/>
        <v>0</v>
      </c>
      <c r="H163" s="152">
        <v>0</v>
      </c>
      <c r="I163" s="152">
        <v>0</v>
      </c>
      <c r="J163" s="152">
        <v>0</v>
      </c>
      <c r="K163" s="152">
        <v>0</v>
      </c>
      <c r="L163" s="152">
        <v>0</v>
      </c>
      <c r="M163" s="152">
        <v>0</v>
      </c>
      <c r="N163" s="152">
        <v>0</v>
      </c>
      <c r="O163" s="152">
        <v>0</v>
      </c>
      <c r="P163" s="144">
        <f t="shared" si="14"/>
        <v>0</v>
      </c>
      <c r="Q163" s="152">
        <v>0</v>
      </c>
      <c r="R163" s="152">
        <v>0</v>
      </c>
      <c r="S163" s="152">
        <v>0</v>
      </c>
      <c r="T163" s="152">
        <v>0</v>
      </c>
      <c r="U163" s="152">
        <v>0</v>
      </c>
      <c r="V163" s="152">
        <v>0</v>
      </c>
      <c r="W163" s="170">
        <v>0</v>
      </c>
      <c r="X163" s="171">
        <v>0</v>
      </c>
    </row>
    <row r="164" spans="1:24" ht="23.25">
      <c r="A164" s="136"/>
      <c r="B164" s="136" t="s">
        <v>1231</v>
      </c>
      <c r="C164" s="148"/>
      <c r="D164" s="167" t="s">
        <v>1232</v>
      </c>
      <c r="E164" s="152">
        <v>0</v>
      </c>
      <c r="F164" s="152">
        <v>0</v>
      </c>
      <c r="G164" s="144">
        <f t="shared" si="15"/>
        <v>0</v>
      </c>
      <c r="H164" s="152">
        <v>0</v>
      </c>
      <c r="I164" s="152">
        <v>0</v>
      </c>
      <c r="J164" s="152">
        <v>0</v>
      </c>
      <c r="K164" s="152">
        <v>0</v>
      </c>
      <c r="L164" s="152">
        <v>0</v>
      </c>
      <c r="M164" s="152">
        <v>0</v>
      </c>
      <c r="N164" s="152">
        <v>0</v>
      </c>
      <c r="O164" s="152">
        <v>0</v>
      </c>
      <c r="P164" s="144">
        <f t="shared" si="14"/>
        <v>0</v>
      </c>
      <c r="Q164" s="152">
        <v>0</v>
      </c>
      <c r="R164" s="152">
        <v>0</v>
      </c>
      <c r="S164" s="152">
        <v>0</v>
      </c>
      <c r="T164" s="152">
        <v>0</v>
      </c>
      <c r="U164" s="152">
        <v>0</v>
      </c>
      <c r="V164" s="152">
        <v>0</v>
      </c>
      <c r="W164" s="170">
        <v>0</v>
      </c>
      <c r="X164" s="171">
        <v>0</v>
      </c>
    </row>
    <row r="165" spans="1:24" ht="23.25">
      <c r="A165" s="136"/>
      <c r="B165" s="136" t="s">
        <v>1233</v>
      </c>
      <c r="C165" s="148"/>
      <c r="D165" s="167" t="s">
        <v>1234</v>
      </c>
      <c r="E165" s="152">
        <v>0</v>
      </c>
      <c r="F165" s="152">
        <v>0</v>
      </c>
      <c r="G165" s="144">
        <f t="shared" si="15"/>
        <v>0</v>
      </c>
      <c r="H165" s="152">
        <v>0</v>
      </c>
      <c r="I165" s="152">
        <v>0</v>
      </c>
      <c r="J165" s="152">
        <v>0</v>
      </c>
      <c r="K165" s="152">
        <v>0</v>
      </c>
      <c r="L165" s="152">
        <v>0</v>
      </c>
      <c r="M165" s="152">
        <v>0</v>
      </c>
      <c r="N165" s="152">
        <v>0</v>
      </c>
      <c r="O165" s="152">
        <v>0</v>
      </c>
      <c r="P165" s="144">
        <f t="shared" si="14"/>
        <v>0</v>
      </c>
      <c r="Q165" s="152">
        <v>0</v>
      </c>
      <c r="R165" s="152">
        <v>0</v>
      </c>
      <c r="S165" s="152">
        <v>0</v>
      </c>
      <c r="T165" s="152">
        <v>0</v>
      </c>
      <c r="U165" s="152">
        <v>0</v>
      </c>
      <c r="V165" s="152">
        <v>0</v>
      </c>
      <c r="W165" s="170">
        <v>0</v>
      </c>
      <c r="X165" s="171">
        <v>0</v>
      </c>
    </row>
    <row r="166" spans="1:24" ht="23.25">
      <c r="A166" s="136"/>
      <c r="B166" s="136" t="s">
        <v>1235</v>
      </c>
      <c r="C166" s="148"/>
      <c r="D166" s="167" t="s">
        <v>1236</v>
      </c>
      <c r="E166" s="152">
        <v>0</v>
      </c>
      <c r="F166" s="152">
        <v>0</v>
      </c>
      <c r="G166" s="144">
        <f t="shared" si="15"/>
        <v>0</v>
      </c>
      <c r="H166" s="152">
        <v>0</v>
      </c>
      <c r="I166" s="152">
        <v>0</v>
      </c>
      <c r="J166" s="152">
        <v>0</v>
      </c>
      <c r="K166" s="152">
        <v>0</v>
      </c>
      <c r="L166" s="152">
        <v>0</v>
      </c>
      <c r="M166" s="152">
        <v>0</v>
      </c>
      <c r="N166" s="152">
        <v>0</v>
      </c>
      <c r="O166" s="152">
        <v>0</v>
      </c>
      <c r="P166" s="144">
        <f t="shared" si="14"/>
        <v>0</v>
      </c>
      <c r="Q166" s="152">
        <v>0</v>
      </c>
      <c r="R166" s="152">
        <v>0</v>
      </c>
      <c r="S166" s="152">
        <v>0</v>
      </c>
      <c r="T166" s="152">
        <v>0</v>
      </c>
      <c r="U166" s="152">
        <v>0</v>
      </c>
      <c r="V166" s="152">
        <v>0</v>
      </c>
      <c r="W166" s="170">
        <v>0</v>
      </c>
      <c r="X166" s="171">
        <v>0</v>
      </c>
    </row>
    <row r="167" spans="1:24" ht="23.25">
      <c r="A167" s="136"/>
      <c r="B167" s="136" t="s">
        <v>1237</v>
      </c>
      <c r="C167" s="148"/>
      <c r="D167" s="167" t="s">
        <v>1238</v>
      </c>
      <c r="E167" s="152">
        <v>0</v>
      </c>
      <c r="F167" s="152">
        <v>0</v>
      </c>
      <c r="G167" s="144">
        <f t="shared" si="15"/>
        <v>0</v>
      </c>
      <c r="H167" s="152">
        <v>0</v>
      </c>
      <c r="I167" s="152">
        <v>0</v>
      </c>
      <c r="J167" s="152">
        <v>0</v>
      </c>
      <c r="K167" s="152">
        <v>0</v>
      </c>
      <c r="L167" s="152">
        <v>0</v>
      </c>
      <c r="M167" s="152">
        <v>0</v>
      </c>
      <c r="N167" s="152">
        <v>0</v>
      </c>
      <c r="O167" s="152">
        <v>0</v>
      </c>
      <c r="P167" s="144">
        <f t="shared" si="14"/>
        <v>0</v>
      </c>
      <c r="Q167" s="152">
        <v>0</v>
      </c>
      <c r="R167" s="152">
        <v>0</v>
      </c>
      <c r="S167" s="152">
        <v>0</v>
      </c>
      <c r="T167" s="152">
        <v>0</v>
      </c>
      <c r="U167" s="152">
        <v>0</v>
      </c>
      <c r="V167" s="152">
        <v>0</v>
      </c>
      <c r="W167" s="170">
        <v>0</v>
      </c>
      <c r="X167" s="171">
        <v>0</v>
      </c>
    </row>
    <row r="168" spans="1:24" ht="23.25">
      <c r="A168" s="136"/>
      <c r="B168" s="136" t="s">
        <v>1239</v>
      </c>
      <c r="C168" s="148"/>
      <c r="D168" s="167" t="s">
        <v>1240</v>
      </c>
      <c r="E168" s="152">
        <v>0</v>
      </c>
      <c r="F168" s="152">
        <v>0</v>
      </c>
      <c r="G168" s="144">
        <f t="shared" si="15"/>
        <v>0</v>
      </c>
      <c r="H168" s="152">
        <v>0</v>
      </c>
      <c r="I168" s="152">
        <v>0</v>
      </c>
      <c r="J168" s="152">
        <v>0</v>
      </c>
      <c r="K168" s="152">
        <v>0</v>
      </c>
      <c r="L168" s="152">
        <v>0</v>
      </c>
      <c r="M168" s="152">
        <v>0</v>
      </c>
      <c r="N168" s="152">
        <v>0</v>
      </c>
      <c r="O168" s="152">
        <v>0</v>
      </c>
      <c r="P168" s="144">
        <f t="shared" si="14"/>
        <v>0</v>
      </c>
      <c r="Q168" s="152">
        <v>0</v>
      </c>
      <c r="R168" s="152">
        <v>0</v>
      </c>
      <c r="S168" s="152">
        <v>0</v>
      </c>
      <c r="T168" s="152">
        <v>0</v>
      </c>
      <c r="U168" s="152">
        <v>0</v>
      </c>
      <c r="V168" s="152">
        <v>0</v>
      </c>
      <c r="W168" s="170">
        <v>0</v>
      </c>
      <c r="X168" s="171">
        <v>0</v>
      </c>
    </row>
    <row r="169" spans="1:24" ht="23.25">
      <c r="A169" s="136"/>
      <c r="B169" s="136" t="s">
        <v>1241</v>
      </c>
      <c r="C169" s="148"/>
      <c r="D169" s="167" t="s">
        <v>1242</v>
      </c>
      <c r="E169" s="152">
        <v>0</v>
      </c>
      <c r="F169" s="152">
        <v>0</v>
      </c>
      <c r="G169" s="144">
        <f t="shared" si="15"/>
        <v>0</v>
      </c>
      <c r="H169" s="152">
        <v>0</v>
      </c>
      <c r="I169" s="152">
        <v>0</v>
      </c>
      <c r="J169" s="152">
        <v>0</v>
      </c>
      <c r="K169" s="152">
        <v>0</v>
      </c>
      <c r="L169" s="152">
        <v>0</v>
      </c>
      <c r="M169" s="152">
        <v>0</v>
      </c>
      <c r="N169" s="152">
        <v>0</v>
      </c>
      <c r="O169" s="152">
        <v>0</v>
      </c>
      <c r="P169" s="144">
        <f t="shared" si="14"/>
        <v>0</v>
      </c>
      <c r="Q169" s="152">
        <v>0</v>
      </c>
      <c r="R169" s="152">
        <v>0</v>
      </c>
      <c r="S169" s="152">
        <v>0</v>
      </c>
      <c r="T169" s="152">
        <v>0</v>
      </c>
      <c r="U169" s="152">
        <v>0</v>
      </c>
      <c r="V169" s="152">
        <v>0</v>
      </c>
      <c r="W169" s="170">
        <v>0</v>
      </c>
      <c r="X169" s="171">
        <v>0</v>
      </c>
    </row>
    <row r="170" spans="1:24" ht="23.25">
      <c r="A170" s="136"/>
      <c r="B170" s="136" t="s">
        <v>1243</v>
      </c>
      <c r="C170" s="148"/>
      <c r="D170" s="167" t="s">
        <v>1244</v>
      </c>
      <c r="E170" s="152">
        <v>0</v>
      </c>
      <c r="F170" s="152">
        <v>0</v>
      </c>
      <c r="G170" s="144">
        <f t="shared" si="15"/>
        <v>0</v>
      </c>
      <c r="H170" s="152">
        <v>0</v>
      </c>
      <c r="I170" s="152">
        <v>0</v>
      </c>
      <c r="J170" s="152">
        <v>0</v>
      </c>
      <c r="K170" s="152">
        <v>0</v>
      </c>
      <c r="L170" s="152">
        <v>0</v>
      </c>
      <c r="M170" s="152">
        <v>0</v>
      </c>
      <c r="N170" s="152">
        <v>0</v>
      </c>
      <c r="O170" s="152">
        <v>0</v>
      </c>
      <c r="P170" s="144">
        <f t="shared" si="14"/>
        <v>0</v>
      </c>
      <c r="Q170" s="152">
        <v>0</v>
      </c>
      <c r="R170" s="152">
        <v>0</v>
      </c>
      <c r="S170" s="152">
        <v>0</v>
      </c>
      <c r="T170" s="152">
        <v>0</v>
      </c>
      <c r="U170" s="152">
        <v>0</v>
      </c>
      <c r="V170" s="152">
        <v>0</v>
      </c>
      <c r="W170" s="170">
        <v>0</v>
      </c>
      <c r="X170" s="171">
        <v>0</v>
      </c>
    </row>
    <row r="171" spans="1:24" ht="23.25">
      <c r="A171" s="136"/>
      <c r="B171" s="136" t="s">
        <v>1245</v>
      </c>
      <c r="C171" s="148"/>
      <c r="D171" s="167" t="s">
        <v>1246</v>
      </c>
      <c r="E171" s="152">
        <v>0</v>
      </c>
      <c r="F171" s="152">
        <v>0</v>
      </c>
      <c r="G171" s="144">
        <f t="shared" si="15"/>
        <v>0</v>
      </c>
      <c r="H171" s="152">
        <v>0</v>
      </c>
      <c r="I171" s="152">
        <v>0</v>
      </c>
      <c r="J171" s="152">
        <v>0</v>
      </c>
      <c r="K171" s="152">
        <v>0</v>
      </c>
      <c r="L171" s="152">
        <v>0</v>
      </c>
      <c r="M171" s="152">
        <v>0</v>
      </c>
      <c r="N171" s="152">
        <v>0</v>
      </c>
      <c r="O171" s="152">
        <v>0</v>
      </c>
      <c r="P171" s="144">
        <f t="shared" si="14"/>
        <v>0</v>
      </c>
      <c r="Q171" s="152">
        <v>0</v>
      </c>
      <c r="R171" s="152">
        <v>0</v>
      </c>
      <c r="S171" s="152">
        <v>0</v>
      </c>
      <c r="T171" s="152">
        <v>0</v>
      </c>
      <c r="U171" s="152">
        <v>0</v>
      </c>
      <c r="V171" s="152">
        <v>0</v>
      </c>
      <c r="W171" s="170">
        <v>0</v>
      </c>
      <c r="X171" s="171">
        <v>0</v>
      </c>
    </row>
    <row r="172" spans="1:24" ht="23.25">
      <c r="A172" s="136"/>
      <c r="B172" s="136" t="s">
        <v>1247</v>
      </c>
      <c r="C172" s="148"/>
      <c r="D172" s="167" t="s">
        <v>1248</v>
      </c>
      <c r="E172" s="152">
        <v>0</v>
      </c>
      <c r="F172" s="152">
        <v>0</v>
      </c>
      <c r="G172" s="144">
        <f t="shared" si="15"/>
        <v>0</v>
      </c>
      <c r="H172" s="152">
        <v>0</v>
      </c>
      <c r="I172" s="152">
        <v>0</v>
      </c>
      <c r="J172" s="152">
        <v>0</v>
      </c>
      <c r="K172" s="152">
        <v>0</v>
      </c>
      <c r="L172" s="152">
        <v>0</v>
      </c>
      <c r="M172" s="152">
        <v>0</v>
      </c>
      <c r="N172" s="152">
        <v>0</v>
      </c>
      <c r="O172" s="152">
        <v>0</v>
      </c>
      <c r="P172" s="144">
        <f t="shared" si="14"/>
        <v>0</v>
      </c>
      <c r="Q172" s="152">
        <v>0</v>
      </c>
      <c r="R172" s="152">
        <v>0</v>
      </c>
      <c r="S172" s="152">
        <v>0</v>
      </c>
      <c r="T172" s="152">
        <v>0</v>
      </c>
      <c r="U172" s="152">
        <v>0</v>
      </c>
      <c r="V172" s="152">
        <v>0</v>
      </c>
      <c r="W172" s="170">
        <v>0</v>
      </c>
      <c r="X172" s="171">
        <v>0</v>
      </c>
    </row>
    <row r="173" spans="1:24" ht="23.25">
      <c r="A173" s="136"/>
      <c r="B173" s="136" t="s">
        <v>1249</v>
      </c>
      <c r="C173" s="148"/>
      <c r="D173" s="167" t="s">
        <v>1250</v>
      </c>
      <c r="E173" s="152">
        <v>0</v>
      </c>
      <c r="F173" s="152">
        <v>0</v>
      </c>
      <c r="G173" s="144">
        <f t="shared" si="15"/>
        <v>0</v>
      </c>
      <c r="H173" s="152">
        <v>0</v>
      </c>
      <c r="I173" s="152">
        <v>0</v>
      </c>
      <c r="J173" s="152">
        <v>0</v>
      </c>
      <c r="K173" s="152">
        <v>0</v>
      </c>
      <c r="L173" s="152">
        <v>0</v>
      </c>
      <c r="M173" s="152">
        <v>0</v>
      </c>
      <c r="N173" s="152">
        <v>0</v>
      </c>
      <c r="O173" s="152">
        <v>0</v>
      </c>
      <c r="P173" s="144">
        <f t="shared" si="14"/>
        <v>0</v>
      </c>
      <c r="Q173" s="152">
        <v>0</v>
      </c>
      <c r="R173" s="152">
        <v>0</v>
      </c>
      <c r="S173" s="152">
        <v>0</v>
      </c>
      <c r="T173" s="152">
        <v>0</v>
      </c>
      <c r="U173" s="152">
        <v>0</v>
      </c>
      <c r="V173" s="152">
        <v>0</v>
      </c>
      <c r="W173" s="170">
        <v>0</v>
      </c>
      <c r="X173" s="171">
        <v>0</v>
      </c>
    </row>
    <row r="174" spans="1:24" ht="46.5">
      <c r="A174" s="136"/>
      <c r="B174" s="136" t="s">
        <v>1251</v>
      </c>
      <c r="C174" s="148"/>
      <c r="D174" s="167" t="s">
        <v>1252</v>
      </c>
      <c r="E174" s="152">
        <v>0</v>
      </c>
      <c r="F174" s="152">
        <v>0</v>
      </c>
      <c r="G174" s="144">
        <f t="shared" si="15"/>
        <v>0</v>
      </c>
      <c r="H174" s="152">
        <v>0</v>
      </c>
      <c r="I174" s="152">
        <v>0</v>
      </c>
      <c r="J174" s="152">
        <v>0</v>
      </c>
      <c r="K174" s="152">
        <v>0</v>
      </c>
      <c r="L174" s="152">
        <v>0</v>
      </c>
      <c r="M174" s="152">
        <v>0</v>
      </c>
      <c r="N174" s="152">
        <v>0</v>
      </c>
      <c r="O174" s="152">
        <v>0</v>
      </c>
      <c r="P174" s="144">
        <f t="shared" si="14"/>
        <v>0</v>
      </c>
      <c r="Q174" s="152">
        <v>0</v>
      </c>
      <c r="R174" s="152">
        <v>0</v>
      </c>
      <c r="S174" s="152">
        <v>0</v>
      </c>
      <c r="T174" s="152">
        <v>0</v>
      </c>
      <c r="U174" s="152">
        <v>0</v>
      </c>
      <c r="V174" s="152">
        <v>0</v>
      </c>
      <c r="W174" s="170">
        <v>0</v>
      </c>
      <c r="X174" s="171">
        <v>0</v>
      </c>
    </row>
    <row r="175" spans="1:24" ht="46.5">
      <c r="A175" s="136"/>
      <c r="B175" s="136" t="s">
        <v>1253</v>
      </c>
      <c r="C175" s="148"/>
      <c r="D175" s="167" t="s">
        <v>1254</v>
      </c>
      <c r="E175" s="152">
        <v>0</v>
      </c>
      <c r="F175" s="152">
        <v>0</v>
      </c>
      <c r="G175" s="144">
        <f t="shared" si="15"/>
        <v>0</v>
      </c>
      <c r="H175" s="152">
        <v>0</v>
      </c>
      <c r="I175" s="152">
        <v>0</v>
      </c>
      <c r="J175" s="152">
        <v>0</v>
      </c>
      <c r="K175" s="152">
        <v>0</v>
      </c>
      <c r="L175" s="152">
        <v>0</v>
      </c>
      <c r="M175" s="152">
        <v>0</v>
      </c>
      <c r="N175" s="152">
        <v>0</v>
      </c>
      <c r="O175" s="152">
        <v>0</v>
      </c>
      <c r="P175" s="144">
        <f t="shared" si="14"/>
        <v>0</v>
      </c>
      <c r="Q175" s="152">
        <v>0</v>
      </c>
      <c r="R175" s="152">
        <v>0</v>
      </c>
      <c r="S175" s="152">
        <v>0</v>
      </c>
      <c r="T175" s="152">
        <v>0</v>
      </c>
      <c r="U175" s="152">
        <v>0</v>
      </c>
      <c r="V175" s="152">
        <v>0</v>
      </c>
      <c r="W175" s="170">
        <v>0</v>
      </c>
      <c r="X175" s="171">
        <v>0</v>
      </c>
    </row>
    <row r="176" spans="1:24" ht="23.25">
      <c r="A176" s="136"/>
      <c r="B176" s="136" t="s">
        <v>1255</v>
      </c>
      <c r="C176" s="148"/>
      <c r="D176" s="167" t="s">
        <v>1256</v>
      </c>
      <c r="E176" s="152">
        <v>0</v>
      </c>
      <c r="F176" s="152">
        <v>0</v>
      </c>
      <c r="G176" s="144">
        <f t="shared" si="15"/>
        <v>0</v>
      </c>
      <c r="H176" s="152">
        <v>0</v>
      </c>
      <c r="I176" s="152">
        <v>0</v>
      </c>
      <c r="J176" s="152">
        <v>0</v>
      </c>
      <c r="K176" s="152">
        <v>0</v>
      </c>
      <c r="L176" s="152">
        <v>0</v>
      </c>
      <c r="M176" s="152">
        <v>0</v>
      </c>
      <c r="N176" s="152">
        <v>0</v>
      </c>
      <c r="O176" s="152">
        <v>0</v>
      </c>
      <c r="P176" s="144">
        <f t="shared" si="14"/>
        <v>0</v>
      </c>
      <c r="Q176" s="152">
        <v>0</v>
      </c>
      <c r="R176" s="152">
        <v>0</v>
      </c>
      <c r="S176" s="152">
        <v>0</v>
      </c>
      <c r="T176" s="152">
        <v>0</v>
      </c>
      <c r="U176" s="152">
        <v>0</v>
      </c>
      <c r="V176" s="152">
        <v>0</v>
      </c>
      <c r="W176" s="170">
        <v>0</v>
      </c>
      <c r="X176" s="171">
        <v>0</v>
      </c>
    </row>
    <row r="177" spans="1:24" ht="46.5">
      <c r="A177" s="136"/>
      <c r="B177" s="136" t="s">
        <v>1257</v>
      </c>
      <c r="C177" s="148"/>
      <c r="D177" s="167" t="s">
        <v>1258</v>
      </c>
      <c r="E177" s="152">
        <v>0</v>
      </c>
      <c r="F177" s="152">
        <v>0</v>
      </c>
      <c r="G177" s="144">
        <f t="shared" si="15"/>
        <v>0</v>
      </c>
      <c r="H177" s="152">
        <v>0</v>
      </c>
      <c r="I177" s="152">
        <v>0</v>
      </c>
      <c r="J177" s="152">
        <v>0</v>
      </c>
      <c r="K177" s="152">
        <v>0</v>
      </c>
      <c r="L177" s="152">
        <v>0</v>
      </c>
      <c r="M177" s="152">
        <v>0</v>
      </c>
      <c r="N177" s="152">
        <v>0</v>
      </c>
      <c r="O177" s="152">
        <v>0</v>
      </c>
      <c r="P177" s="144">
        <f t="shared" si="14"/>
        <v>0</v>
      </c>
      <c r="Q177" s="152">
        <v>0</v>
      </c>
      <c r="R177" s="152">
        <v>0</v>
      </c>
      <c r="S177" s="152">
        <v>0</v>
      </c>
      <c r="T177" s="152">
        <v>0</v>
      </c>
      <c r="U177" s="152">
        <v>0</v>
      </c>
      <c r="V177" s="152">
        <v>0</v>
      </c>
      <c r="W177" s="170">
        <v>0</v>
      </c>
      <c r="X177" s="171">
        <v>0</v>
      </c>
    </row>
    <row r="178" spans="1:24" ht="46.5">
      <c r="A178" s="136"/>
      <c r="B178" s="136" t="s">
        <v>1259</v>
      </c>
      <c r="C178" s="148"/>
      <c r="D178" s="167" t="s">
        <v>1260</v>
      </c>
      <c r="E178" s="152">
        <v>0</v>
      </c>
      <c r="F178" s="152">
        <v>0</v>
      </c>
      <c r="G178" s="144">
        <f t="shared" si="15"/>
        <v>0</v>
      </c>
      <c r="H178" s="152">
        <v>0</v>
      </c>
      <c r="I178" s="152">
        <v>0</v>
      </c>
      <c r="J178" s="152">
        <v>0</v>
      </c>
      <c r="K178" s="152">
        <v>0</v>
      </c>
      <c r="L178" s="152">
        <v>0</v>
      </c>
      <c r="M178" s="152">
        <v>0</v>
      </c>
      <c r="N178" s="152">
        <v>0</v>
      </c>
      <c r="O178" s="152">
        <v>0</v>
      </c>
      <c r="P178" s="144">
        <f t="shared" si="14"/>
        <v>0</v>
      </c>
      <c r="Q178" s="152">
        <v>0</v>
      </c>
      <c r="R178" s="152">
        <v>0</v>
      </c>
      <c r="S178" s="152">
        <v>0</v>
      </c>
      <c r="T178" s="152">
        <v>0</v>
      </c>
      <c r="U178" s="152">
        <v>0</v>
      </c>
      <c r="V178" s="152">
        <v>0</v>
      </c>
      <c r="W178" s="170">
        <v>0</v>
      </c>
      <c r="X178" s="171">
        <v>0</v>
      </c>
    </row>
    <row r="179" spans="1:24" ht="23.25">
      <c r="A179" s="136"/>
      <c r="B179" s="136" t="s">
        <v>1261</v>
      </c>
      <c r="C179" s="148"/>
      <c r="D179" s="167" t="s">
        <v>1262</v>
      </c>
      <c r="E179" s="152">
        <v>0</v>
      </c>
      <c r="F179" s="152">
        <v>0</v>
      </c>
      <c r="G179" s="144">
        <f t="shared" si="15"/>
        <v>0</v>
      </c>
      <c r="H179" s="152">
        <v>0</v>
      </c>
      <c r="I179" s="152">
        <v>0</v>
      </c>
      <c r="J179" s="152">
        <v>0</v>
      </c>
      <c r="K179" s="152">
        <v>0</v>
      </c>
      <c r="L179" s="152">
        <v>0</v>
      </c>
      <c r="M179" s="152">
        <v>0</v>
      </c>
      <c r="N179" s="152">
        <v>0</v>
      </c>
      <c r="O179" s="152">
        <v>0</v>
      </c>
      <c r="P179" s="144">
        <f t="shared" si="14"/>
        <v>0</v>
      </c>
      <c r="Q179" s="152">
        <v>0</v>
      </c>
      <c r="R179" s="152">
        <v>0</v>
      </c>
      <c r="S179" s="152">
        <v>0</v>
      </c>
      <c r="T179" s="152">
        <v>0</v>
      </c>
      <c r="U179" s="152">
        <v>0</v>
      </c>
      <c r="V179" s="152">
        <v>0</v>
      </c>
      <c r="W179" s="170">
        <v>0</v>
      </c>
      <c r="X179" s="171">
        <v>0</v>
      </c>
    </row>
    <row r="180" spans="1:24" ht="46.5">
      <c r="A180" s="136"/>
      <c r="B180" s="136" t="s">
        <v>1263</v>
      </c>
      <c r="C180" s="148"/>
      <c r="D180" s="167" t="s">
        <v>1264</v>
      </c>
      <c r="E180" s="152">
        <v>0</v>
      </c>
      <c r="F180" s="152">
        <v>0</v>
      </c>
      <c r="G180" s="144">
        <f t="shared" si="15"/>
        <v>0</v>
      </c>
      <c r="H180" s="152">
        <v>0</v>
      </c>
      <c r="I180" s="152">
        <v>0</v>
      </c>
      <c r="J180" s="152">
        <v>0</v>
      </c>
      <c r="K180" s="152">
        <v>0</v>
      </c>
      <c r="L180" s="152">
        <v>0</v>
      </c>
      <c r="M180" s="152">
        <v>0</v>
      </c>
      <c r="N180" s="152">
        <v>0</v>
      </c>
      <c r="O180" s="152">
        <v>0</v>
      </c>
      <c r="P180" s="144">
        <f t="shared" si="14"/>
        <v>0</v>
      </c>
      <c r="Q180" s="152">
        <v>0</v>
      </c>
      <c r="R180" s="152">
        <v>0</v>
      </c>
      <c r="S180" s="152">
        <v>0</v>
      </c>
      <c r="T180" s="152">
        <v>0</v>
      </c>
      <c r="U180" s="152">
        <v>0</v>
      </c>
      <c r="V180" s="152">
        <v>0</v>
      </c>
      <c r="W180" s="170">
        <v>0</v>
      </c>
      <c r="X180" s="171">
        <v>0</v>
      </c>
    </row>
    <row r="181" spans="1:24" ht="23.25">
      <c r="A181" s="136" t="s">
        <v>68</v>
      </c>
      <c r="B181" s="136"/>
      <c r="C181" s="136"/>
      <c r="D181" s="172" t="s">
        <v>48</v>
      </c>
      <c r="E181" s="173"/>
      <c r="F181" s="173"/>
      <c r="G181" s="139">
        <f>SUM(H181:O181)</f>
        <v>0</v>
      </c>
      <c r="H181" s="174">
        <v>0</v>
      </c>
      <c r="I181" s="174">
        <v>0</v>
      </c>
      <c r="J181" s="174">
        <v>0</v>
      </c>
      <c r="K181" s="174">
        <v>0</v>
      </c>
      <c r="L181" s="174">
        <v>0</v>
      </c>
      <c r="M181" s="174">
        <v>0</v>
      </c>
      <c r="N181" s="175">
        <v>0</v>
      </c>
      <c r="O181" s="176">
        <v>0</v>
      </c>
      <c r="P181" s="139">
        <f>SUM(Q181:X181)</f>
        <v>0</v>
      </c>
      <c r="Q181" s="174">
        <v>0</v>
      </c>
      <c r="R181" s="174">
        <v>0</v>
      </c>
      <c r="S181" s="174">
        <v>0</v>
      </c>
      <c r="T181" s="174">
        <v>0</v>
      </c>
      <c r="U181" s="174">
        <v>0</v>
      </c>
      <c r="V181" s="174">
        <v>0</v>
      </c>
      <c r="W181" s="175">
        <v>0</v>
      </c>
      <c r="X181" s="176">
        <v>0</v>
      </c>
    </row>
    <row r="182" spans="1:24" ht="48.75" customHeight="1">
      <c r="A182" s="286" t="s">
        <v>364</v>
      </c>
      <c r="B182" s="286"/>
      <c r="C182" s="286"/>
      <c r="D182" s="286"/>
      <c r="E182" s="139">
        <f>E10+E11+E181</f>
        <v>20576517247</v>
      </c>
      <c r="F182" s="139">
        <f>F181+F11+F10</f>
        <v>2095818877</v>
      </c>
      <c r="G182" s="139">
        <f>SUM(H182:O182)</f>
        <v>22672336124</v>
      </c>
      <c r="H182" s="140">
        <f aca="true" t="shared" si="16" ref="H182:O182">H10+H11+H181</f>
        <v>0</v>
      </c>
      <c r="I182" s="140">
        <f t="shared" si="16"/>
        <v>0</v>
      </c>
      <c r="J182" s="140">
        <f t="shared" si="16"/>
        <v>0</v>
      </c>
      <c r="K182" s="140">
        <f t="shared" si="16"/>
        <v>0</v>
      </c>
      <c r="L182" s="140">
        <f t="shared" si="16"/>
        <v>0</v>
      </c>
      <c r="M182" s="140">
        <f t="shared" si="16"/>
        <v>15066159650</v>
      </c>
      <c r="N182" s="177">
        <f t="shared" si="16"/>
        <v>7446176474</v>
      </c>
      <c r="O182" s="140">
        <f t="shared" si="16"/>
        <v>160000000</v>
      </c>
      <c r="P182" s="139">
        <f>SUM(Q182:X182)</f>
        <v>26078724107</v>
      </c>
      <c r="Q182" s="140">
        <f aca="true" t="shared" si="17" ref="Q182:X182">Q10+Q11+Q181</f>
        <v>2438674</v>
      </c>
      <c r="R182" s="140">
        <f t="shared" si="17"/>
        <v>481948</v>
      </c>
      <c r="S182" s="140">
        <f t="shared" si="17"/>
        <v>966035074</v>
      </c>
      <c r="T182" s="140">
        <f t="shared" si="17"/>
        <v>0</v>
      </c>
      <c r="U182" s="140">
        <f t="shared" si="17"/>
        <v>50806121</v>
      </c>
      <c r="V182" s="140">
        <f t="shared" si="17"/>
        <v>15554421428</v>
      </c>
      <c r="W182" s="177">
        <f t="shared" si="17"/>
        <v>4532800037</v>
      </c>
      <c r="X182" s="140">
        <f t="shared" si="17"/>
        <v>4971740825</v>
      </c>
    </row>
    <row r="186" spans="4:33" s="229" customFormat="1" ht="23.25">
      <c r="D186" s="230"/>
      <c r="F186" s="229" t="s">
        <v>1281</v>
      </c>
      <c r="G186" s="229">
        <f>SUM(H186:O186)</f>
        <v>22672336124</v>
      </c>
      <c r="H186" s="229">
        <v>0</v>
      </c>
      <c r="I186" s="229">
        <v>0</v>
      </c>
      <c r="J186" s="229">
        <v>0</v>
      </c>
      <c r="K186" s="229">
        <v>0</v>
      </c>
      <c r="L186" s="229">
        <v>0</v>
      </c>
      <c r="M186" s="229">
        <v>15066159650</v>
      </c>
      <c r="N186" s="229">
        <v>7446176474</v>
      </c>
      <c r="O186" s="229">
        <v>160000000</v>
      </c>
      <c r="P186" s="229">
        <f>SUM(Q186:X186)</f>
        <v>26078724107</v>
      </c>
      <c r="Q186" s="229">
        <v>2438674</v>
      </c>
      <c r="R186" s="229">
        <v>481948</v>
      </c>
      <c r="S186" s="229">
        <v>966035074</v>
      </c>
      <c r="U186" s="229">
        <v>50806121</v>
      </c>
      <c r="V186" s="229">
        <v>15554421428</v>
      </c>
      <c r="W186" s="229">
        <v>4532800037</v>
      </c>
      <c r="X186" s="229">
        <v>4971740825</v>
      </c>
      <c r="Y186" s="128"/>
      <c r="Z186" s="128"/>
      <c r="AA186" s="128"/>
      <c r="AB186" s="128"/>
      <c r="AC186" s="128"/>
      <c r="AD186" s="128"/>
      <c r="AE186" s="128"/>
      <c r="AF186" s="128"/>
      <c r="AG186" s="128"/>
    </row>
    <row r="187" spans="4:33" s="229" customFormat="1" ht="23.25">
      <c r="D187" s="230"/>
      <c r="Y187" s="128"/>
      <c r="Z187" s="128"/>
      <c r="AA187" s="128"/>
      <c r="AB187" s="128"/>
      <c r="AC187" s="128"/>
      <c r="AD187" s="128"/>
      <c r="AE187" s="128"/>
      <c r="AF187" s="128"/>
      <c r="AG187" s="128"/>
    </row>
    <row r="188" spans="4:33" s="229" customFormat="1" ht="23.25">
      <c r="D188" s="230"/>
      <c r="F188" s="229" t="s">
        <v>1145</v>
      </c>
      <c r="G188" s="229">
        <f>G182-G186</f>
        <v>0</v>
      </c>
      <c r="H188" s="229">
        <f>H182-H186</f>
        <v>0</v>
      </c>
      <c r="I188" s="229">
        <f aca="true" t="shared" si="18" ref="I188:X188">I182-I186</f>
        <v>0</v>
      </c>
      <c r="J188" s="229">
        <f t="shared" si="18"/>
        <v>0</v>
      </c>
      <c r="K188" s="229">
        <f t="shared" si="18"/>
        <v>0</v>
      </c>
      <c r="L188" s="229">
        <f t="shared" si="18"/>
        <v>0</v>
      </c>
      <c r="M188" s="229">
        <f t="shared" si="18"/>
        <v>0</v>
      </c>
      <c r="N188" s="229">
        <f t="shared" si="18"/>
        <v>0</v>
      </c>
      <c r="O188" s="229">
        <f t="shared" si="18"/>
        <v>0</v>
      </c>
      <c r="P188" s="229">
        <f t="shared" si="18"/>
        <v>0</v>
      </c>
      <c r="Q188" s="229">
        <f t="shared" si="18"/>
        <v>0</v>
      </c>
      <c r="R188" s="229">
        <f t="shared" si="18"/>
        <v>0</v>
      </c>
      <c r="S188" s="229">
        <f t="shared" si="18"/>
        <v>0</v>
      </c>
      <c r="T188" s="229">
        <f t="shared" si="18"/>
        <v>0</v>
      </c>
      <c r="U188" s="229">
        <f t="shared" si="18"/>
        <v>0</v>
      </c>
      <c r="V188" s="229">
        <f t="shared" si="18"/>
        <v>0</v>
      </c>
      <c r="W188" s="229">
        <f t="shared" si="18"/>
        <v>0</v>
      </c>
      <c r="X188" s="229">
        <f t="shared" si="18"/>
        <v>0</v>
      </c>
      <c r="Y188" s="128"/>
      <c r="Z188" s="128"/>
      <c r="AA188" s="128"/>
      <c r="AB188" s="128"/>
      <c r="AC188" s="128"/>
      <c r="AD188" s="128"/>
      <c r="AE188" s="128"/>
      <c r="AF188" s="128"/>
      <c r="AG188" s="128"/>
    </row>
  </sheetData>
  <sheetProtection selectLockedCells="1" selectUnlockedCells="1"/>
  <mergeCells count="32">
    <mergeCell ref="A1:X1"/>
    <mergeCell ref="A2:X2"/>
    <mergeCell ref="A3:X3"/>
    <mergeCell ref="A4:X4"/>
    <mergeCell ref="A7:A9"/>
    <mergeCell ref="B7:B9"/>
    <mergeCell ref="P7:P9"/>
    <mergeCell ref="Q7:X7"/>
    <mergeCell ref="H8:L8"/>
    <mergeCell ref="M8:O8"/>
    <mergeCell ref="Q8:U8"/>
    <mergeCell ref="V8:X8"/>
    <mergeCell ref="A12:D12"/>
    <mergeCell ref="A14:D14"/>
    <mergeCell ref="A16:D16"/>
    <mergeCell ref="A18:D18"/>
    <mergeCell ref="A20:D20"/>
    <mergeCell ref="H7:O7"/>
    <mergeCell ref="C7:C9"/>
    <mergeCell ref="D7:D9"/>
    <mergeCell ref="E7:F8"/>
    <mergeCell ref="G7:G9"/>
    <mergeCell ref="A79:D79"/>
    <mergeCell ref="A84:D84"/>
    <mergeCell ref="A105:D105"/>
    <mergeCell ref="A182:D182"/>
    <mergeCell ref="A32:D32"/>
    <mergeCell ref="A39:D39"/>
    <mergeCell ref="A43:D43"/>
    <mergeCell ref="A63:D63"/>
    <mergeCell ref="A75:D75"/>
    <mergeCell ref="A77:D77"/>
  </mergeCells>
  <printOptions horizontalCentered="1"/>
  <pageMargins left="0.43333333333333335" right="0.43333333333333335" top="0.5513888888888889" bottom="0.5513888888888889" header="0.5118055555555555" footer="0.5118055555555555"/>
  <pageSetup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0"/>
  <sheetViews>
    <sheetView view="pageBreakPreview" zoomScale="60" zoomScaleNormal="74" zoomScalePageLayoutView="0" workbookViewId="0" topLeftCell="A1">
      <selection activeCell="A1" sqref="A1:U1"/>
    </sheetView>
  </sheetViews>
  <sheetFormatPr defaultColWidth="9.140625" defaultRowHeight="18" customHeight="1"/>
  <cols>
    <col min="1" max="1" width="7.00390625" style="178" customWidth="1"/>
    <col min="2" max="2" width="10.7109375" style="178" customWidth="1"/>
    <col min="3" max="3" width="33.57421875" style="178" customWidth="1"/>
    <col min="4" max="4" width="18.7109375" style="178" customWidth="1"/>
    <col min="5" max="5" width="14.57421875" style="178" customWidth="1"/>
    <col min="6" max="6" width="17.8515625" style="178" customWidth="1"/>
    <col min="7" max="7" width="16.7109375" style="178" customWidth="1"/>
    <col min="8" max="9" width="14.57421875" style="178" customWidth="1"/>
    <col min="10" max="10" width="16.7109375" style="178" customWidth="1"/>
    <col min="11" max="11" width="19.140625" style="178" customWidth="1"/>
    <col min="12" max="12" width="17.8515625" style="178" customWidth="1"/>
    <col min="13" max="13" width="19.421875" style="178" customWidth="1"/>
    <col min="14" max="14" width="14.8515625" style="178" customWidth="1"/>
    <col min="15" max="15" width="16.8515625" style="178" customWidth="1"/>
    <col min="16" max="16" width="18.28125" style="178" customWidth="1"/>
    <col min="17" max="17" width="14.7109375" style="178" customWidth="1"/>
    <col min="18" max="18" width="13.8515625" style="178" customWidth="1"/>
    <col min="19" max="19" width="16.8515625" style="178" customWidth="1"/>
    <col min="20" max="20" width="17.7109375" style="178" customWidth="1"/>
    <col min="21" max="21" width="13.7109375" style="178" customWidth="1"/>
    <col min="22" max="22" width="15.140625" style="178" customWidth="1"/>
    <col min="23" max="23" width="13.7109375" style="178" customWidth="1"/>
    <col min="24" max="24" width="14.57421875" style="178" customWidth="1"/>
    <col min="25" max="25" width="18.8515625" style="178" customWidth="1"/>
    <col min="26" max="28" width="9.140625" style="178" customWidth="1"/>
    <col min="29" max="29" width="20.28125" style="178" customWidth="1"/>
    <col min="30" max="16384" width="9.140625" style="178" customWidth="1"/>
  </cols>
  <sheetData>
    <row r="1" spans="1:21" ht="15.75" customHeight="1">
      <c r="A1" s="248" t="s">
        <v>1289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5.75" customHeight="1">
      <c r="A2" s="249" t="s">
        <v>660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8" customHeight="1">
      <c r="A3" s="293" t="s">
        <v>70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8" customHeight="1">
      <c r="A4" s="294" t="s">
        <v>661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30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U5" s="3" t="s">
        <v>2</v>
      </c>
      <c r="AD5" s="3"/>
    </row>
    <row r="6" spans="1:21" ht="12.75" customHeight="1">
      <c r="A6" s="179" t="s">
        <v>3</v>
      </c>
      <c r="B6" s="179" t="s">
        <v>4</v>
      </c>
      <c r="C6" s="179" t="s">
        <v>5</v>
      </c>
      <c r="D6" s="179" t="s">
        <v>6</v>
      </c>
      <c r="E6" s="179" t="s">
        <v>7</v>
      </c>
      <c r="F6" s="179" t="s">
        <v>8</v>
      </c>
      <c r="G6" s="179" t="s">
        <v>9</v>
      </c>
      <c r="H6" s="179" t="s">
        <v>10</v>
      </c>
      <c r="I6" s="179" t="s">
        <v>11</v>
      </c>
      <c r="J6" s="179" t="s">
        <v>12</v>
      </c>
      <c r="K6" s="179" t="s">
        <v>13</v>
      </c>
      <c r="L6" s="179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51" t="s">
        <v>25</v>
      </c>
      <c r="B7" s="251" t="s">
        <v>191</v>
      </c>
      <c r="C7" s="252" t="s">
        <v>26</v>
      </c>
      <c r="D7" s="252" t="s">
        <v>27</v>
      </c>
      <c r="E7" s="279" t="s">
        <v>28</v>
      </c>
      <c r="F7" s="279"/>
      <c r="G7" s="279"/>
      <c r="H7" s="279"/>
      <c r="I7" s="279"/>
      <c r="J7" s="279"/>
      <c r="K7" s="279"/>
      <c r="L7" s="279"/>
      <c r="M7" s="252" t="s">
        <v>29</v>
      </c>
      <c r="N7" s="279" t="s">
        <v>30</v>
      </c>
      <c r="O7" s="279"/>
      <c r="P7" s="279"/>
      <c r="Q7" s="279"/>
      <c r="R7" s="279"/>
      <c r="S7" s="279"/>
      <c r="T7" s="279"/>
      <c r="U7" s="279"/>
    </row>
    <row r="8" spans="1:21" ht="12.75" customHeight="1">
      <c r="A8" s="251"/>
      <c r="B8" s="251"/>
      <c r="C8" s="252"/>
      <c r="D8" s="252"/>
      <c r="E8" s="247" t="s">
        <v>31</v>
      </c>
      <c r="F8" s="247"/>
      <c r="G8" s="247"/>
      <c r="H8" s="247"/>
      <c r="I8" s="247"/>
      <c r="J8" s="247" t="s">
        <v>32</v>
      </c>
      <c r="K8" s="247"/>
      <c r="L8" s="247"/>
      <c r="M8" s="252"/>
      <c r="N8" s="247" t="s">
        <v>31</v>
      </c>
      <c r="O8" s="247"/>
      <c r="P8" s="247"/>
      <c r="Q8" s="247"/>
      <c r="R8" s="247"/>
      <c r="S8" s="247" t="s">
        <v>32</v>
      </c>
      <c r="T8" s="247"/>
      <c r="U8" s="247"/>
    </row>
    <row r="9" spans="1:21" ht="76.5" customHeight="1">
      <c r="A9" s="251"/>
      <c r="B9" s="251"/>
      <c r="C9" s="252"/>
      <c r="D9" s="25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5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20.25" customHeight="1">
      <c r="A10" s="180" t="s">
        <v>71</v>
      </c>
      <c r="B10" s="12"/>
      <c r="C10" s="181" t="s">
        <v>44</v>
      </c>
      <c r="D10" s="25">
        <f aca="true" t="shared" si="0" ref="D10:D20">SUM(E10:L10)</f>
        <v>339034826</v>
      </c>
      <c r="E10" s="182">
        <f aca="true" t="shared" si="1" ref="E10:L10">SUM(E11:E17)</f>
        <v>0</v>
      </c>
      <c r="F10" s="182">
        <f t="shared" si="1"/>
        <v>0</v>
      </c>
      <c r="G10" s="182">
        <f t="shared" si="1"/>
        <v>66718990</v>
      </c>
      <c r="H10" s="182">
        <f t="shared" si="1"/>
        <v>0</v>
      </c>
      <c r="I10" s="182">
        <f t="shared" si="1"/>
        <v>0</v>
      </c>
      <c r="J10" s="182">
        <f t="shared" si="1"/>
        <v>89648318</v>
      </c>
      <c r="K10" s="182">
        <f t="shared" si="1"/>
        <v>182667518</v>
      </c>
      <c r="L10" s="182">
        <f t="shared" si="1"/>
        <v>0</v>
      </c>
      <c r="M10" s="25">
        <f aca="true" t="shared" si="2" ref="M10:M20">SUM(N10:U10)</f>
        <v>477295357</v>
      </c>
      <c r="N10" s="182">
        <f aca="true" t="shared" si="3" ref="N10:U10">SUM(N11:N17)</f>
        <v>0</v>
      </c>
      <c r="O10" s="182">
        <f t="shared" si="3"/>
        <v>0</v>
      </c>
      <c r="P10" s="182">
        <f t="shared" si="3"/>
        <v>204979521</v>
      </c>
      <c r="Q10" s="182">
        <f t="shared" si="3"/>
        <v>0</v>
      </c>
      <c r="R10" s="182">
        <f t="shared" si="3"/>
        <v>0</v>
      </c>
      <c r="S10" s="182">
        <f t="shared" si="3"/>
        <v>89648318</v>
      </c>
      <c r="T10" s="182">
        <f t="shared" si="3"/>
        <v>182667518</v>
      </c>
      <c r="U10" s="182">
        <f t="shared" si="3"/>
        <v>0</v>
      </c>
    </row>
    <row r="11" spans="1:21" ht="58.5" customHeight="1">
      <c r="A11" s="12"/>
      <c r="B11" s="12" t="s">
        <v>662</v>
      </c>
      <c r="C11" s="19" t="s">
        <v>663</v>
      </c>
      <c r="D11" s="124">
        <f t="shared" si="0"/>
        <v>13979696</v>
      </c>
      <c r="E11" s="125">
        <v>0</v>
      </c>
      <c r="F11" s="125">
        <v>0</v>
      </c>
      <c r="G11" s="125">
        <v>13979696</v>
      </c>
      <c r="H11" s="125">
        <v>0</v>
      </c>
      <c r="I11" s="125">
        <v>0</v>
      </c>
      <c r="J11" s="125">
        <v>0</v>
      </c>
      <c r="K11" s="125">
        <v>0</v>
      </c>
      <c r="L11" s="183">
        <v>0</v>
      </c>
      <c r="M11" s="124">
        <f t="shared" si="2"/>
        <v>55789476</v>
      </c>
      <c r="N11" s="125">
        <v>0</v>
      </c>
      <c r="O11" s="125">
        <v>0</v>
      </c>
      <c r="P11" s="125">
        <v>55789476</v>
      </c>
      <c r="Q11" s="125">
        <v>0</v>
      </c>
      <c r="R11" s="125">
        <v>0</v>
      </c>
      <c r="S11" s="125">
        <v>0</v>
      </c>
      <c r="T11" s="125">
        <v>0</v>
      </c>
      <c r="U11" s="183">
        <v>0</v>
      </c>
    </row>
    <row r="12" spans="1:21" ht="30" customHeight="1">
      <c r="A12" s="12"/>
      <c r="B12" s="12" t="s">
        <v>664</v>
      </c>
      <c r="C12" s="19" t="s">
        <v>665</v>
      </c>
      <c r="D12" s="124">
        <f t="shared" si="0"/>
        <v>14961010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14961010</v>
      </c>
      <c r="L12" s="183">
        <v>0</v>
      </c>
      <c r="M12" s="124">
        <f t="shared" si="2"/>
        <v>14961010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14961010</v>
      </c>
      <c r="U12" s="183">
        <v>0</v>
      </c>
    </row>
    <row r="13" spans="1:21" ht="45" customHeight="1">
      <c r="A13" s="12"/>
      <c r="B13" s="12" t="s">
        <v>666</v>
      </c>
      <c r="C13" s="19" t="s">
        <v>667</v>
      </c>
      <c r="D13" s="124">
        <f t="shared" si="0"/>
        <v>10170451</v>
      </c>
      <c r="E13" s="125">
        <v>0</v>
      </c>
      <c r="F13" s="125">
        <v>0</v>
      </c>
      <c r="G13" s="125">
        <v>10170451</v>
      </c>
      <c r="H13" s="125">
        <v>0</v>
      </c>
      <c r="I13" s="125">
        <v>0</v>
      </c>
      <c r="J13" s="125">
        <v>0</v>
      </c>
      <c r="K13" s="125">
        <v>0</v>
      </c>
      <c r="L13" s="183">
        <v>0</v>
      </c>
      <c r="M13" s="124">
        <f t="shared" si="2"/>
        <v>63547216</v>
      </c>
      <c r="N13" s="125">
        <v>0</v>
      </c>
      <c r="O13" s="125">
        <v>0</v>
      </c>
      <c r="P13" s="125">
        <v>63547216</v>
      </c>
      <c r="Q13" s="125">
        <v>0</v>
      </c>
      <c r="R13" s="125">
        <v>0</v>
      </c>
      <c r="S13" s="125">
        <v>0</v>
      </c>
      <c r="T13" s="125">
        <v>0</v>
      </c>
      <c r="U13" s="183">
        <v>0</v>
      </c>
    </row>
    <row r="14" spans="1:21" ht="30" customHeight="1">
      <c r="A14" s="12"/>
      <c r="B14" s="12" t="s">
        <v>668</v>
      </c>
      <c r="C14" s="19" t="s">
        <v>669</v>
      </c>
      <c r="D14" s="124">
        <f t="shared" si="0"/>
        <v>80407189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73119297</v>
      </c>
      <c r="K14" s="125">
        <v>7287892</v>
      </c>
      <c r="L14" s="183">
        <v>0</v>
      </c>
      <c r="M14" s="124">
        <f t="shared" si="2"/>
        <v>80407189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73119297</v>
      </c>
      <c r="T14" s="125">
        <v>7287892</v>
      </c>
      <c r="U14" s="183">
        <v>0</v>
      </c>
    </row>
    <row r="15" spans="1:21" ht="45" customHeight="1">
      <c r="A15" s="12"/>
      <c r="B15" s="12" t="s">
        <v>670</v>
      </c>
      <c r="C15" s="19" t="s">
        <v>671</v>
      </c>
      <c r="D15" s="124">
        <f t="shared" si="0"/>
        <v>39519005</v>
      </c>
      <c r="E15" s="125">
        <v>0</v>
      </c>
      <c r="F15" s="125">
        <v>0</v>
      </c>
      <c r="G15" s="125">
        <v>39519005</v>
      </c>
      <c r="H15" s="125">
        <v>0</v>
      </c>
      <c r="I15" s="125">
        <v>0</v>
      </c>
      <c r="J15" s="125">
        <v>0</v>
      </c>
      <c r="K15" s="125">
        <v>0</v>
      </c>
      <c r="L15" s="183">
        <v>0</v>
      </c>
      <c r="M15" s="124">
        <f t="shared" si="2"/>
        <v>82592991</v>
      </c>
      <c r="N15" s="125">
        <v>0</v>
      </c>
      <c r="O15" s="125">
        <v>0</v>
      </c>
      <c r="P15" s="125">
        <v>82592991</v>
      </c>
      <c r="Q15" s="125">
        <v>0</v>
      </c>
      <c r="R15" s="125">
        <v>0</v>
      </c>
      <c r="S15" s="125">
        <v>0</v>
      </c>
      <c r="T15" s="125">
        <v>0</v>
      </c>
      <c r="U15" s="183">
        <v>0</v>
      </c>
    </row>
    <row r="16" spans="1:21" ht="45" customHeight="1">
      <c r="A16" s="12"/>
      <c r="B16" s="12" t="s">
        <v>672</v>
      </c>
      <c r="C16" s="19" t="s">
        <v>673</v>
      </c>
      <c r="D16" s="124">
        <f t="shared" si="0"/>
        <v>19578859</v>
      </c>
      <c r="E16" s="125">
        <v>0</v>
      </c>
      <c r="F16" s="125">
        <v>0</v>
      </c>
      <c r="G16" s="125">
        <v>3049838</v>
      </c>
      <c r="H16" s="125">
        <v>0</v>
      </c>
      <c r="I16" s="125">
        <v>0</v>
      </c>
      <c r="J16" s="125">
        <v>16529021</v>
      </c>
      <c r="K16" s="125">
        <v>0</v>
      </c>
      <c r="L16" s="183">
        <v>0</v>
      </c>
      <c r="M16" s="124">
        <f t="shared" si="2"/>
        <v>19578859</v>
      </c>
      <c r="N16" s="125">
        <v>0</v>
      </c>
      <c r="O16" s="125">
        <v>0</v>
      </c>
      <c r="P16" s="125">
        <v>3049838</v>
      </c>
      <c r="Q16" s="125">
        <v>0</v>
      </c>
      <c r="R16" s="125">
        <v>0</v>
      </c>
      <c r="S16" s="125">
        <v>16529021</v>
      </c>
      <c r="T16" s="125">
        <v>0</v>
      </c>
      <c r="U16" s="183">
        <v>0</v>
      </c>
    </row>
    <row r="17" spans="1:21" ht="18" customHeight="1">
      <c r="A17" s="12"/>
      <c r="B17" s="12" t="s">
        <v>674</v>
      </c>
      <c r="C17" s="19" t="s">
        <v>675</v>
      </c>
      <c r="D17" s="124">
        <f t="shared" si="0"/>
        <v>160418616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160418616</v>
      </c>
      <c r="L17" s="183">
        <v>0</v>
      </c>
      <c r="M17" s="124">
        <f t="shared" si="2"/>
        <v>160418616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160418616</v>
      </c>
      <c r="U17" s="183">
        <v>0</v>
      </c>
    </row>
    <row r="18" spans="1:21" ht="18" customHeight="1">
      <c r="A18" s="184" t="s">
        <v>72</v>
      </c>
      <c r="B18" s="12"/>
      <c r="C18" s="181" t="s">
        <v>46</v>
      </c>
      <c r="D18" s="25">
        <f t="shared" si="0"/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25">
        <f t="shared" si="2"/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</row>
    <row r="19" spans="1:21" ht="31.5" customHeight="1">
      <c r="A19" s="180" t="s">
        <v>73</v>
      </c>
      <c r="B19" s="12"/>
      <c r="C19" s="181" t="s">
        <v>48</v>
      </c>
      <c r="D19" s="25">
        <f t="shared" si="0"/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25">
        <v>0</v>
      </c>
      <c r="M19" s="25">
        <f t="shared" si="2"/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25">
        <v>0</v>
      </c>
    </row>
    <row r="20" spans="1:21" ht="37.5" customHeight="1">
      <c r="A20" s="278" t="s">
        <v>364</v>
      </c>
      <c r="B20" s="278"/>
      <c r="C20" s="278"/>
      <c r="D20" s="25">
        <f t="shared" si="0"/>
        <v>339034826</v>
      </c>
      <c r="E20" s="182">
        <f aca="true" t="shared" si="4" ref="E20:L20">E10+E18+E19</f>
        <v>0</v>
      </c>
      <c r="F20" s="182">
        <f t="shared" si="4"/>
        <v>0</v>
      </c>
      <c r="G20" s="182">
        <f t="shared" si="4"/>
        <v>66718990</v>
      </c>
      <c r="H20" s="182">
        <f t="shared" si="4"/>
        <v>0</v>
      </c>
      <c r="I20" s="182">
        <f t="shared" si="4"/>
        <v>0</v>
      </c>
      <c r="J20" s="182">
        <f t="shared" si="4"/>
        <v>89648318</v>
      </c>
      <c r="K20" s="182">
        <f t="shared" si="4"/>
        <v>182667518</v>
      </c>
      <c r="L20" s="182">
        <f t="shared" si="4"/>
        <v>0</v>
      </c>
      <c r="M20" s="25">
        <f t="shared" si="2"/>
        <v>477295357</v>
      </c>
      <c r="N20" s="182">
        <f aca="true" t="shared" si="5" ref="N20:U20">N10+N18+N19</f>
        <v>0</v>
      </c>
      <c r="O20" s="182">
        <f t="shared" si="5"/>
        <v>0</v>
      </c>
      <c r="P20" s="182">
        <f t="shared" si="5"/>
        <v>204979521</v>
      </c>
      <c r="Q20" s="182">
        <f t="shared" si="5"/>
        <v>0</v>
      </c>
      <c r="R20" s="182">
        <f t="shared" si="5"/>
        <v>0</v>
      </c>
      <c r="S20" s="182">
        <f t="shared" si="5"/>
        <v>89648318</v>
      </c>
      <c r="T20" s="182">
        <f t="shared" si="5"/>
        <v>182667518</v>
      </c>
      <c r="U20" s="182">
        <f t="shared" si="5"/>
        <v>0</v>
      </c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A20:C20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2018-04-05T09:26:40Z</cp:lastPrinted>
  <dcterms:modified xsi:type="dcterms:W3CDTF">2018-04-27T08:23:09Z</dcterms:modified>
  <cp:category/>
  <cp:version/>
  <cp:contentType/>
  <cp:contentStatus/>
</cp:coreProperties>
</file>