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32760" windowWidth="12660" windowHeight="12900" tabRatio="973" firstSheet="24" activeTab="68"/>
  </bookViews>
  <sheets>
    <sheet name="TARTALOMJEGYZÉK" sheetId="1" r:id="rId1"/>
    <sheet name="ALAPADATOK" sheetId="2" r:id="rId2"/>
    <sheet name="KV_ÖSSZEFÜGGÉSEK" sheetId="3" r:id="rId3"/>
    <sheet name="KV_1.1.sz.mell." sheetId="4" r:id="rId4"/>
    <sheet name="KV_1.2.sz.mell." sheetId="5" r:id="rId5"/>
    <sheet name="KV_1.3.sz.mell." sheetId="6" r:id="rId6"/>
    <sheet name="KV_1.4.sz.mell." sheetId="7" r:id="rId7"/>
    <sheet name="KV_2.1.sz.mell." sheetId="8" r:id="rId8"/>
    <sheet name="KV_2.2.sz.mell." sheetId="9" r:id="rId9"/>
    <sheet name="KV_ELLENŐRZÉS" sheetId="10" r:id="rId10"/>
    <sheet name="KV_3.sz.mell." sheetId="11" r:id="rId11"/>
    <sheet name="KV_4.sz.mell." sheetId="12" r:id="rId12"/>
    <sheet name="KV_5.sz.mell." sheetId="13" r:id="rId13"/>
    <sheet name="KV_6.sz.mell." sheetId="14" r:id="rId14"/>
    <sheet name="KV_7.sz.mell." sheetId="15" r:id="rId15"/>
    <sheet name="KV_8.sz.mell." sheetId="16" r:id="rId16"/>
    <sheet name="KV_9.1.sz.mell" sheetId="17" r:id="rId17"/>
    <sheet name="KV_9.1.1.sz.mell" sheetId="18" r:id="rId18"/>
    <sheet name="KV_9.1.2.sz.mell." sheetId="19" r:id="rId19"/>
    <sheet name="KV_9.1.3.sz.mell" sheetId="20" r:id="rId20"/>
    <sheet name="KV_9.2.sz.mell" sheetId="21" r:id="rId21"/>
    <sheet name="KV_9.2.1.sz.mell" sheetId="22" r:id="rId22"/>
    <sheet name="KV_9.2.2.sz.mell" sheetId="23" state="hidden" r:id="rId23"/>
    <sheet name="KV_9.2.3.sz.mell" sheetId="24" state="hidden" r:id="rId24"/>
    <sheet name="KV_9.3.sz.mell" sheetId="25" r:id="rId25"/>
    <sheet name="KV_9.3.1.sz.mell" sheetId="26" r:id="rId26"/>
    <sheet name="KV_9.3.2.sz.mell" sheetId="27" state="hidden" r:id="rId27"/>
    <sheet name="KV_9.3.3.sz.mell" sheetId="28" state="hidden" r:id="rId28"/>
    <sheet name="KV_9.4.sz.mell" sheetId="29" r:id="rId29"/>
    <sheet name="KV_9.4.1.sz.mell" sheetId="30" r:id="rId30"/>
    <sheet name="KV_9.4.2.sz.mell" sheetId="31" state="hidden" r:id="rId31"/>
    <sheet name="KV_9.4.3.sz.mell" sheetId="32" state="hidden" r:id="rId32"/>
    <sheet name="KV_9.5.sz.mell" sheetId="33" r:id="rId33"/>
    <sheet name="KV_9.5.1.sz.mell" sheetId="34" r:id="rId34"/>
    <sheet name="KV_9.5.2.sz.mell" sheetId="35" r:id="rId35"/>
    <sheet name="KV_9.5.3.sz.mell" sheetId="36" state="hidden" r:id="rId36"/>
    <sheet name="KV_9.6.sz.mell" sheetId="37" state="hidden" r:id="rId37"/>
    <sheet name="KV_9.6.1.sz.mell" sheetId="38" state="hidden" r:id="rId38"/>
    <sheet name="KV_9.6.2.sz.mell" sheetId="39" state="hidden" r:id="rId39"/>
    <sheet name="KV_9.6.3.sz.mell" sheetId="40" state="hidden" r:id="rId40"/>
    <sheet name="KV_9.7.sz.mell" sheetId="41" state="hidden" r:id="rId41"/>
    <sheet name="KV_9.7.1.sz.mell" sheetId="42" state="hidden" r:id="rId42"/>
    <sheet name="KV_9.7.2.sz.mell" sheetId="43" state="hidden" r:id="rId43"/>
    <sheet name="KV_9.7.3.sz.mell" sheetId="44" state="hidden" r:id="rId44"/>
    <sheet name="KV_9.8.sz.mell" sheetId="45" state="hidden" r:id="rId45"/>
    <sheet name="KV_9.8.1.sz.mell" sheetId="46" state="hidden" r:id="rId46"/>
    <sheet name="KV_9.8.2.sz.mell" sheetId="47" state="hidden" r:id="rId47"/>
    <sheet name="KV_9.8.3.sz.mell" sheetId="48" state="hidden" r:id="rId48"/>
    <sheet name="KV_9.9.sz.mell" sheetId="49" state="hidden" r:id="rId49"/>
    <sheet name="KV_9.9.1.sz.mell" sheetId="50" state="hidden" r:id="rId50"/>
    <sheet name="KV_9.9.2.sz.mell" sheetId="51" state="hidden" r:id="rId51"/>
    <sheet name="KV_9.9.3.sz.mell" sheetId="52" state="hidden" r:id="rId52"/>
    <sheet name="KV_9.10.sz.mell" sheetId="53" state="hidden" r:id="rId53"/>
    <sheet name="KV_9.10.1.sz.mell" sheetId="54" state="hidden" r:id="rId54"/>
    <sheet name="KV_9.10.2.sz.mell" sheetId="55" state="hidden" r:id="rId55"/>
    <sheet name="KV_9.10.3.sz.mell" sheetId="56" state="hidden" r:id="rId56"/>
    <sheet name="KV_9.11.sz.mell" sheetId="57" state="hidden" r:id="rId57"/>
    <sheet name="KV_9.11.1.sz.mell" sheetId="58" state="hidden" r:id="rId58"/>
    <sheet name="KV_9.11.2.sz.mell" sheetId="59" state="hidden" r:id="rId59"/>
    <sheet name="KV_9.11.3.sz.mell" sheetId="60" state="hidden" r:id="rId60"/>
    <sheet name="KV_9.12.sz.mell" sheetId="61" state="hidden" r:id="rId61"/>
    <sheet name="KV_9.12.1.sz.mell" sheetId="62" state="hidden" r:id="rId62"/>
    <sheet name="KV_9.12.2.sz.mell" sheetId="63" state="hidden" r:id="rId63"/>
    <sheet name="KV_9.12.3.sz.mell" sheetId="64" state="hidden" r:id="rId64"/>
    <sheet name="KV_10.sz.mell" sheetId="65" r:id="rId65"/>
    <sheet name="KV_111.sz.tájékoztató_t." sheetId="66" state="hidden" r:id="rId66"/>
    <sheet name="KV_1.sz.tájékoztató_t." sheetId="67" r:id="rId67"/>
    <sheet name="KV_2.sz.tájékoztató_t." sheetId="68" r:id="rId68"/>
    <sheet name="KV_3.sz.tájékoztató_t." sheetId="69" r:id="rId69"/>
    <sheet name="Munka1" sheetId="70" r:id="rId70"/>
  </sheets>
  <definedNames>
    <definedName name="_xlfn.IFERROR" hidden="1">#NAME?</definedName>
    <definedName name="_xlnm.Print_Titles" localSheetId="17">'KV_9.1.1.sz.mell'!$1:$6</definedName>
    <definedName name="_xlnm.Print_Titles" localSheetId="18">'KV_9.1.2.sz.mell.'!$1:$6</definedName>
    <definedName name="_xlnm.Print_Titles" localSheetId="19">'KV_9.1.3.sz.mell'!$1:$6</definedName>
    <definedName name="_xlnm.Print_Titles" localSheetId="16">'KV_9.1.sz.mell'!$1:$6</definedName>
    <definedName name="_xlnm.Print_Titles" localSheetId="53">'KV_9.10.1.sz.mell'!$1:$6</definedName>
    <definedName name="_xlnm.Print_Titles" localSheetId="54">'KV_9.10.2.sz.mell'!$1:$6</definedName>
    <definedName name="_xlnm.Print_Titles" localSheetId="55">'KV_9.10.3.sz.mell'!$1:$6</definedName>
    <definedName name="_xlnm.Print_Titles" localSheetId="52">'KV_9.10.sz.mell'!$1:$6</definedName>
    <definedName name="_xlnm.Print_Titles" localSheetId="57">'KV_9.11.1.sz.mell'!$1:$6</definedName>
    <definedName name="_xlnm.Print_Titles" localSheetId="58">'KV_9.11.2.sz.mell'!$1:$6</definedName>
    <definedName name="_xlnm.Print_Titles" localSheetId="59">'KV_9.11.3.sz.mell'!$1:$6</definedName>
    <definedName name="_xlnm.Print_Titles" localSheetId="56">'KV_9.11.sz.mell'!$1:$6</definedName>
    <definedName name="_xlnm.Print_Titles" localSheetId="61">'KV_9.12.1.sz.mell'!$1:$6</definedName>
    <definedName name="_xlnm.Print_Titles" localSheetId="62">'KV_9.12.2.sz.mell'!$1:$6</definedName>
    <definedName name="_xlnm.Print_Titles" localSheetId="63">'KV_9.12.3.sz.mell'!$1:$6</definedName>
    <definedName name="_xlnm.Print_Titles" localSheetId="60">'KV_9.12.sz.mell'!$1:$6</definedName>
    <definedName name="_xlnm.Print_Titles" localSheetId="21">'KV_9.2.1.sz.mell'!$1:$6</definedName>
    <definedName name="_xlnm.Print_Titles" localSheetId="22">'KV_9.2.2.sz.mell'!$1:$6</definedName>
    <definedName name="_xlnm.Print_Titles" localSheetId="23">'KV_9.2.3.sz.mell'!$1:$6</definedName>
    <definedName name="_xlnm.Print_Titles" localSheetId="20">'KV_9.2.sz.mell'!$1:$6</definedName>
    <definedName name="_xlnm.Print_Titles" localSheetId="25">'KV_9.3.1.sz.mell'!$1:$6</definedName>
    <definedName name="_xlnm.Print_Titles" localSheetId="26">'KV_9.3.2.sz.mell'!$1:$6</definedName>
    <definedName name="_xlnm.Print_Titles" localSheetId="27">'KV_9.3.3.sz.mell'!$1:$6</definedName>
    <definedName name="_xlnm.Print_Titles" localSheetId="24">'KV_9.3.sz.mell'!$1:$6</definedName>
    <definedName name="_xlnm.Print_Titles" localSheetId="29">'KV_9.4.1.sz.mell'!$1:$6</definedName>
    <definedName name="_xlnm.Print_Titles" localSheetId="30">'KV_9.4.2.sz.mell'!$1:$6</definedName>
    <definedName name="_xlnm.Print_Titles" localSheetId="31">'KV_9.4.3.sz.mell'!$1:$6</definedName>
    <definedName name="_xlnm.Print_Titles" localSheetId="28">'KV_9.4.sz.mell'!$1:$6</definedName>
    <definedName name="_xlnm.Print_Titles" localSheetId="33">'KV_9.5.1.sz.mell'!$1:$6</definedName>
    <definedName name="_xlnm.Print_Titles" localSheetId="34">'KV_9.5.2.sz.mell'!$1:$6</definedName>
    <definedName name="_xlnm.Print_Titles" localSheetId="35">'KV_9.5.3.sz.mell'!$1:$6</definedName>
    <definedName name="_xlnm.Print_Titles" localSheetId="32">'KV_9.5.sz.mell'!$1:$6</definedName>
    <definedName name="_xlnm.Print_Titles" localSheetId="37">'KV_9.6.1.sz.mell'!$1:$6</definedName>
    <definedName name="_xlnm.Print_Titles" localSheetId="38">'KV_9.6.2.sz.mell'!$1:$6</definedName>
    <definedName name="_xlnm.Print_Titles" localSheetId="39">'KV_9.6.3.sz.mell'!$1:$6</definedName>
    <definedName name="_xlnm.Print_Titles" localSheetId="36">'KV_9.6.sz.mell'!$1:$6</definedName>
    <definedName name="_xlnm.Print_Titles" localSheetId="41">'KV_9.7.1.sz.mell'!$1:$6</definedName>
    <definedName name="_xlnm.Print_Titles" localSheetId="42">'KV_9.7.2.sz.mell'!$1:$6</definedName>
    <definedName name="_xlnm.Print_Titles" localSheetId="43">'KV_9.7.3.sz.mell'!$1:$6</definedName>
    <definedName name="_xlnm.Print_Titles" localSheetId="40">'KV_9.7.sz.mell'!$1:$6</definedName>
    <definedName name="_xlnm.Print_Titles" localSheetId="45">'KV_9.8.1.sz.mell'!$1:$6</definedName>
    <definedName name="_xlnm.Print_Titles" localSheetId="46">'KV_9.8.2.sz.mell'!$1:$6</definedName>
    <definedName name="_xlnm.Print_Titles" localSheetId="47">'KV_9.8.3.sz.mell'!$1:$6</definedName>
    <definedName name="_xlnm.Print_Titles" localSheetId="44">'KV_9.8.sz.mell'!$1:$6</definedName>
    <definedName name="_xlnm.Print_Titles" localSheetId="49">'KV_9.9.1.sz.mell'!$1:$6</definedName>
    <definedName name="_xlnm.Print_Titles" localSheetId="50">'KV_9.9.2.sz.mell'!$1:$6</definedName>
    <definedName name="_xlnm.Print_Titles" localSheetId="51">'KV_9.9.3.sz.mell'!$1:$6</definedName>
    <definedName name="_xlnm.Print_Titles" localSheetId="48">'KV_9.9.sz.mell'!$1:$6</definedName>
    <definedName name="_xlnm.Print_Area" localSheetId="3">'KV_1.1.sz.mell.'!$A$1:$C$164</definedName>
    <definedName name="_xlnm.Print_Area" localSheetId="4">'KV_1.2.sz.mell.'!$A$1:$C$164</definedName>
    <definedName name="_xlnm.Print_Area" localSheetId="5">'KV_1.3.sz.mell.'!$A$1:$C$164</definedName>
    <definedName name="_xlnm.Print_Area" localSheetId="6">'KV_1.4.sz.mell.'!$A$1:$C$164</definedName>
    <definedName name="_xlnm.Print_Area" localSheetId="65">'KV_111.sz.tájékoztató_t.'!$A$1:$E$157</definedName>
    <definedName name="_xlnm.Print_Area" localSheetId="0">'TARTALOMJEGYZÉK'!$A$1:$C$44</definedName>
  </definedNames>
  <calcPr fullCalcOnLoad="1"/>
</workbook>
</file>

<file path=xl/sharedStrings.xml><?xml version="1.0" encoding="utf-8"?>
<sst xmlns="http://schemas.openxmlformats.org/spreadsheetml/2006/main" count="8279" uniqueCount="695">
  <si>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</si>
  <si>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</si>
  <si>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</si>
  <si>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</si>
  <si>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</si>
  <si>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</si>
  <si>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</si>
  <si>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</si>
  <si>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</si>
  <si>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</si>
  <si>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</si>
  <si>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</si>
  <si>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</si>
  <si>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</si>
  <si>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</si>
  <si>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</si>
  <si>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</si>
  <si>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</si>
  <si>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</si>
  <si>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</si>
  <si>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</si>
  <si>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</si>
  <si>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</si>
  <si>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</si>
  <si>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</si>
  <si>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</si>
  <si>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</si>
  <si>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</si>
  <si>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</si>
  <si>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</si>
  <si>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</si>
  <si>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</si>
  <si>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</si>
  <si>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</si>
  <si>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</si>
  <si>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</si>
  <si>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</si>
  <si>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</si>
  <si>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</si>
  <si>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</si>
  <si>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</si>
  <si>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</si>
  <si>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</si>
  <si>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</si>
  <si>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</si>
  <si>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</si>
  <si>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</si>
  <si>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</si>
  <si>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</si>
  <si>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</si>
  <si>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</si>
  <si>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</si>
  <si>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</si>
  <si>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</si>
  <si>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</si>
  <si>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</si>
  <si>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</si>
  <si>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</si>
  <si>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</si>
  <si>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</si>
  <si>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</si>
  <si>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</si>
  <si>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</si>
  <si>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</si>
  <si>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</si>
  <si>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</si>
  <si>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</si>
  <si>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</si>
  <si>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</si>
  <si>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</si>
  <si>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</si>
  <si>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</si>
  <si>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</si>
  <si>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</si>
  <si>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</si>
  <si>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</si>
  <si>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</si>
  <si>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</si>
  <si>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</si>
  <si>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</si>
  <si>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</si>
  <si>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</si>
  <si>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</si>
  <si>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</si>
  <si>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</si>
  <si>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</si>
  <si>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</si>
  <si>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</si>
  <si>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</si>
  <si>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</si>
  <si>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</si>
  <si>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</si>
  <si>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</si>
  <si>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</si>
  <si>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</si>
  <si>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</si>
  <si>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</si>
  <si>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</si>
  <si>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</si>
  <si>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</si>
  <si>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</si>
  <si>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</si>
  <si>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</si>
  <si>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</si>
  <si>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</si>
  <si>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</si>
  <si>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</si>
  <si>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</si>
  <si>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</si>
  <si>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</si>
  <si>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</si>
  <si>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</si>
  <si>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</si>
  <si>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</si>
  <si>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</si>
  <si>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</si>
  <si>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</si>
  <si>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</si>
  <si>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</si>
  <si>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</si>
  <si>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</si>
  <si>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</si>
  <si>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</si>
  <si>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</si>
  <si>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</si>
  <si>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</si>
  <si>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</si>
  <si>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</si>
  <si>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</si>
  <si>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</si>
  <si>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</si>
  <si>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</si>
  <si>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</si>
  <si>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</si>
  <si>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</si>
  <si>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</si>
  <si>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</si>
  <si>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</si>
  <si>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</si>
  <si>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</si>
  <si>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</si>
  <si>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</si>
  <si>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</si>
  <si>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</si>
  <si>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</si>
  <si>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</si>
  <si>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</si>
  <si>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</si>
  <si>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</si>
  <si>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</si>
  <si>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</si>
  <si>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</si>
  <si>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</si>
  <si>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</si>
  <si>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</si>
  <si>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</si>
  <si>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</si>
  <si>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</si>
  <si>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</si>
  <si>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</si>
  <si>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</si>
  <si>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</si>
  <si>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</si>
  <si>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</si>
  <si>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</si>
  <si>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</si>
  <si>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</si>
  <si>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</si>
  <si>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</si>
  <si>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</si>
  <si>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</si>
  <si>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</si>
  <si>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</si>
  <si>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</si>
  <si>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</si>
  <si>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</si>
  <si>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</si>
  <si>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</si>
  <si>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</si>
  <si>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</si>
  <si>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</si>
  <si>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</si>
  <si>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</si>
  <si>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</si>
  <si>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</si>
  <si>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</si>
  <si>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</si>
  <si>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</si>
  <si>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</si>
  <si>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</si>
  <si>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</si>
  <si>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</si>
  <si>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</si>
  <si>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</si>
  <si>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</si>
  <si>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Költségvetési szerv neve: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</si>
  <si>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</si>
  <si>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</si>
  <si>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</si>
  <si>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</si>
  <si>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</si>
  <si>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</si>
  <si>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</si>
  <si>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</si>
  <si>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</si>
  <si>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</si>
  <si>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</si>
  <si>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</si>
  <si>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</si>
  <si>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</si>
  <si>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</si>
  <si>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</si>
  <si>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</si>
  <si>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</si>
  <si>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</si>
  <si>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</si>
  <si>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</si>
  <si>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</si>
  <si>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</si>
  <si>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</si>
  <si>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</si>
  <si>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</si>
  <si>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</si>
  <si>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</si>
  <si>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</si>
  <si>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</si>
  <si>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</si>
  <si>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</si>
  <si>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</si>
  <si>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</si>
  <si>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</si>
  <si>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</si>
  <si>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</si>
  <si>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</si>
  <si>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</si>
  <si>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</si>
  <si>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</si>
  <si>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</si>
  <si>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</si>
  <si>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</si>
  <si>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</si>
  <si>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</si>
  <si>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</si>
  <si>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</si>
  <si>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</si>
  <si>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</si>
  <si>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</si>
  <si>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</si>
  <si>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</si>
  <si>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</si>
  <si>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</si>
  <si>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</si>
  <si>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</si>
  <si>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</si>
  <si>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</si>
  <si>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</si>
  <si>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</si>
  <si>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</si>
  <si>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</si>
  <si>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</si>
  <si>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</si>
  <si>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</si>
  <si>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</si>
  <si>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</si>
  <si>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</si>
  <si>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</si>
  <si>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</si>
  <si>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</si>
  <si>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</si>
  <si>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</si>
  <si>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</si>
  <si>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</si>
  <si>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</si>
  <si>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</si>
  <si>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</si>
  <si>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</si>
  <si>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</si>
  <si>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</si>
  <si>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</si>
  <si>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</si>
  <si>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</si>
  <si>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</si>
  <si>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</si>
  <si>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</si>
  <si>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</si>
  <si>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</si>
  <si>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</si>
  <si>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</si>
  <si>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</si>
  <si>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</si>
  <si>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</si>
  <si>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</si>
  <si>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</si>
  <si>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</si>
  <si>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</si>
  <si>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</si>
  <si>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</si>
  <si>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</si>
  <si>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</si>
  <si>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</si>
  <si>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</si>
  <si>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</si>
  <si>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</si>
  <si>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</si>
  <si>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</si>
  <si>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</si>
  <si>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</si>
  <si>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</si>
  <si>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</si>
  <si>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</si>
  <si>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</si>
  <si>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</si>
  <si>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</si>
  <si>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</si>
  <si>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</si>
  <si>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</si>
  <si>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</si>
  <si>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</si>
  <si>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</si>
  <si>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</si>
  <si>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</si>
  <si>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</si>
  <si>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</si>
  <si>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</si>
  <si>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</si>
  <si>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</si>
  <si>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</si>
  <si>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</si>
  <si>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</si>
  <si>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</si>
  <si>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</si>
  <si>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</si>
  <si>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</si>
  <si>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</si>
  <si>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</si>
  <si>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</si>
  <si>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</si>
  <si>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</si>
  <si>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</si>
  <si>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</si>
  <si>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</si>
  <si>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</si>
  <si>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</si>
  <si>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</si>
  <si>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</si>
  <si>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</si>
  <si>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</si>
  <si>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</si>
  <si>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</si>
  <si>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</si>
  <si>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</si>
  <si>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</si>
  <si>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</si>
  <si>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</si>
  <si>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</si>
  <si>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</si>
  <si>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</si>
  <si>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</si>
  <si>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</si>
  <si>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</si>
  <si>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</si>
  <si>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</si>
  <si>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</si>
  <si>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</si>
  <si>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</si>
  <si>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</si>
  <si>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</si>
  <si>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</si>
  <si>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</si>
  <si>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</si>
  <si>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</si>
  <si>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</si>
  <si>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</si>
  <si>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</si>
  <si>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</si>
  <si>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</si>
  <si>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</si>
  <si>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</si>
  <si>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</si>
  <si>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</si>
  <si>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</si>
  <si>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</si>
  <si>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</si>
  <si>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</si>
  <si>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</si>
  <si>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</si>
  <si>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</si>
  <si>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</si>
  <si>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</si>
  <si>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</si>
  <si>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</si>
  <si>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</si>
  <si>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</si>
  <si>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</si>
  <si>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</si>
  <si>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</si>
  <si>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</si>
  <si>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</si>
  <si>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</si>
  <si>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</si>
  <si>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</si>
  <si>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</si>
  <si>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</si>
  <si>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</si>
  <si>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</si>
  <si>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</si>
  <si>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</si>
  <si>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</si>
  <si>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</si>
  <si>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</si>
  <si>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</si>
  <si>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</si>
  <si>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</si>
  <si>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</si>
  <si>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</si>
  <si>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</si>
  <si>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</si>
  <si>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</si>
  <si>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</si>
  <si>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</si>
  <si>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</si>
  <si>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</si>
  <si>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</si>
  <si>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</si>
  <si>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</si>
  <si>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</si>
  <si>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</si>
  <si>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</si>
  <si>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</si>
  <si>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</si>
  <si>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</si>
  <si>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</si>
  <si>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</si>
  <si>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</si>
  <si>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</si>
  <si>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</si>
  <si>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</si>
  <si>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</si>
  <si>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</si>
  <si>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</si>
  <si>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</si>
  <si>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</si>
  <si>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</si>
  <si>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</si>
  <si>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</si>
  <si>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</si>
  <si>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</si>
  <si>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</si>
  <si>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</si>
  <si>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</si>
  <si>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</si>
  <si>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</si>
  <si>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</si>
  <si>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</si>
  <si>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</si>
  <si>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</si>
  <si>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</si>
  <si>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</si>
  <si>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</si>
  <si>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</si>
  <si>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</si>
  <si>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</si>
  <si>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</si>
  <si>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</si>
  <si>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</si>
  <si>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</si>
  <si>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</si>
  <si>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</si>
  <si>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</si>
  <si>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</si>
  <si>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</si>
  <si>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</si>
  <si>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</si>
  <si>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</si>
  <si>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</si>
  <si>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</si>
  <si>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</si>
  <si>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</si>
  <si>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</si>
  <si>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</si>
  <si>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</si>
  <si>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</si>
  <si>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</si>
  <si>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</si>
  <si>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</si>
  <si>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</si>
  <si>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</si>
  <si>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</si>
  <si>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</si>
  <si>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</si>
  <si>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</si>
  <si>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</si>
  <si>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</si>
  <si>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</si>
  <si>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</si>
  <si>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</si>
  <si>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</si>
  <si>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</si>
  <si>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</si>
  <si>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</si>
  <si>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</si>
  <si>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</si>
  <si>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</si>
  <si>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</si>
  <si>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</si>
  <si>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</si>
  <si>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</si>
  <si>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</si>
  <si>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</si>
  <si>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</si>
  <si>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</si>
  <si>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</si>
  <si>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</si>
  <si>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</si>
  <si>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</si>
  <si>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</si>
  <si>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</si>
  <si>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</si>
  <si>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</si>
  <si>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</si>
  <si>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</si>
  <si>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</si>
  <si>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</si>
  <si>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</si>
  <si>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</si>
  <si>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</si>
  <si>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</si>
  <si>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</si>
  <si>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</si>
  <si>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</si>
  <si>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</si>
  <si>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</si>
  <si>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</si>
  <si>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</si>
  <si>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</si>
  <si>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</si>
  <si>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</si>
  <si>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</si>
  <si>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</si>
  <si>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</si>
  <si>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</si>
  <si>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</si>
  <si>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</si>
  <si>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</si>
  <si>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ÖSSZEVONT MÉRLEGE</t>
  </si>
  <si>
    <t>KÖTELEZŐ FELADATOK MÉRLEGE</t>
  </si>
  <si>
    <t>ÖNKÉNT VÁLLALT FELADATOK MÉRLEGE</t>
  </si>
  <si>
    <t>ÁLLAMIGAZGATÁSI FELADATOK MÉRLEGE</t>
  </si>
  <si>
    <t>Tartalomjegyzék</t>
  </si>
  <si>
    <t>Ugrás</t>
  </si>
  <si>
    <t>ALAPADATOK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</si>
  <si>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</si>
  <si>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</si>
  <si>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</si>
  <si>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</si>
  <si>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</si>
  <si>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</si>
  <si>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</si>
  <si>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</si>
  <si>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</si>
  <si>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</si>
  <si>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6 kvi név</t>
  </si>
  <si>
    <t>7 kvi név</t>
  </si>
  <si>
    <t>8 kvi név</t>
  </si>
  <si>
    <t>9 kvi név</t>
  </si>
  <si>
    <t>10 kvi név</t>
  </si>
  <si>
    <t>05</t>
  </si>
  <si>
    <t>06</t>
  </si>
  <si>
    <t>07</t>
  </si>
  <si>
    <t>08</t>
  </si>
  <si>
    <t>09</t>
  </si>
  <si>
    <t>10</t>
  </si>
  <si>
    <t>11</t>
  </si>
  <si>
    <t>12</t>
  </si>
  <si>
    <t>A dokumentációs rendszerben található táblázatok listája</t>
  </si>
  <si>
    <t>Dokumentum neve</t>
  </si>
  <si>
    <t>Alapadatok</t>
  </si>
  <si>
    <t>Adatok megadása</t>
  </si>
  <si>
    <t>Összefüggések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</si>
  <si>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</si>
  <si>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</si>
  <si>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</si>
  <si>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</si>
  <si>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</si>
  <si>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</si>
  <si>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</si>
  <si>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</si>
  <si>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</si>
  <si>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</si>
  <si>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</si>
  <si>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</si>
  <si>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</si>
  <si>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</si>
  <si>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</si>
  <si>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</si>
  <si>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</si>
  <si>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</si>
  <si>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</si>
  <si>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</si>
  <si>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</si>
  <si>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</si>
  <si>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</si>
  <si>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</si>
  <si>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</si>
  <si>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</si>
  <si>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</si>
  <si>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</si>
  <si>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</si>
  <si>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</si>
  <si>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</si>
  <si>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</si>
  <si>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</si>
  <si>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</si>
  <si>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Polgármesteri/Közös hivatal költségvetési táblái (9.2.1., 9.2.2., 9.2.3.)</t>
  </si>
  <si>
    <t>9.3. melléklet</t>
  </si>
  <si>
    <t>9.4. melléklet</t>
  </si>
  <si>
    <t>/</t>
  </si>
  <si>
    <t>(</t>
  </si>
  <si>
    <t>)</t>
  </si>
  <si>
    <t>a</t>
  </si>
  <si>
    <t>önkormányzati rendelethez</t>
  </si>
  <si>
    <t>9.5. melléklet</t>
  </si>
  <si>
    <t>9.6. melléklet</t>
  </si>
  <si>
    <t>9.7. melléklet</t>
  </si>
  <si>
    <t>9.8. melléklet</t>
  </si>
  <si>
    <t>9.9. melléklet</t>
  </si>
  <si>
    <t>9.10. melléklet</t>
  </si>
  <si>
    <t>9.11. melléklet</t>
  </si>
  <si>
    <t>9.12. melléklet</t>
  </si>
  <si>
    <t>10. melléklet</t>
  </si>
  <si>
    <t>1. számú tájékoztató tábla</t>
  </si>
  <si>
    <t>2. számú tájékoztató tábla</t>
  </si>
  <si>
    <t>3.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</si>
  <si>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</si>
  <si>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</si>
  <si>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</si>
  <si>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</si>
  <si>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Adatszolgáltatás az elismert tartozásállományról</t>
  </si>
  <si>
    <t>Az önkormányzat által adott közvetett támogatások (kedvezmények)</t>
  </si>
  <si>
    <t>Európai uniós támogatással megvalósuló projektek</t>
  </si>
  <si>
    <t>Előterjesztéskor</t>
  </si>
  <si>
    <t>Egyéb</t>
  </si>
  <si>
    <t>Telekadó</t>
  </si>
  <si>
    <t>Kommunális adó</t>
  </si>
  <si>
    <t>Mellékletben külön?</t>
  </si>
  <si>
    <t>.</t>
  </si>
  <si>
    <t>Támogatási szerződés szerinti bevételek, kiadások</t>
  </si>
  <si>
    <t>Évenkénti ütemezés</t>
  </si>
  <si>
    <t>B=(C+D+E)</t>
  </si>
  <si>
    <t xml:space="preserve">Önkormányzaton kívüli EU-s projekthez történő hozzájárulás </t>
  </si>
  <si>
    <t xml:space="preserve">Összesen: </t>
  </si>
  <si>
    <r>
      <t>EU-s projekt neve, azonosítója:</t>
    </r>
    <r>
      <rPr>
        <sz val="11"/>
        <rFont val="Times New Roman"/>
        <family val="1"/>
      </rPr>
      <t xml:space="preserve"> </t>
    </r>
  </si>
  <si>
    <t xml:space="preserve">* Amennyiben több projekt megvalósítása történi egy időben akkor azokat külön-külön, projektenként be kell mutatni!  </t>
  </si>
  <si>
    <t>Igen</t>
  </si>
  <si>
    <t>Táblázatok adatainak összefüggései</t>
  </si>
  <si>
    <t>Adósságot keletkeztető ügyletek táblázata</t>
  </si>
  <si>
    <t xml:space="preserve">* Magyarország gazdasági stabilitásáról szóló 2011. évi CXCIV. törvény 8. § (2) bekezdése szerinti adósságot keletkezető ügyletek.
</t>
  </si>
  <si>
    <t>ADÓSSÁGOT KELETKEZTETŐ ÜGYLETEK VÁRHATÓ EGYÜTTES ÖSSZEGE*</t>
  </si>
  <si>
    <t xml:space="preserve">bevételei, kiadásai, hozzájárulások  </t>
  </si>
  <si>
    <t>Összes tervezett
 forrás, kiadás</t>
  </si>
  <si>
    <t>BORSODNÁDASD VÁROS ÖNKORMÁNYZATA</t>
  </si>
  <si>
    <t xml:space="preserve"> Polgármesteri Hivatal</t>
  </si>
  <si>
    <t>Borsodnádasdi Mesekert Óvoda</t>
  </si>
  <si>
    <t>Borsodnádasdi Szociális Alapszolgáltatási Központ</t>
  </si>
  <si>
    <t>Borsodnádasdi Közösségi Ház és Könyvtár</t>
  </si>
  <si>
    <t>ÁHT belüli megelőlegezés visszfizetése</t>
  </si>
  <si>
    <t>Közbiztonsági kamerarendszer kiépítése</t>
  </si>
  <si>
    <t>2020</t>
  </si>
  <si>
    <t>MFP-ÖTU/2019 útfelújítás (Móricz, Rákóczi út)</t>
  </si>
  <si>
    <t>MFP-OUF/2019 óvoda udvar fejlesztés</t>
  </si>
  <si>
    <t>TOP-1.2.1-16 Turisztika</t>
  </si>
  <si>
    <t>TOP-1.4.1-15 Óvodabővítés</t>
  </si>
  <si>
    <t>2018</t>
  </si>
  <si>
    <t>TOP-2.1.2-15 Zöld város</t>
  </si>
  <si>
    <t>kerkítés</t>
  </si>
  <si>
    <t>2017</t>
  </si>
  <si>
    <t>Általános felújítások ( ingatlan, jármű ,gépek,berendezések)</t>
  </si>
  <si>
    <r>
      <t>EU-s projekt neve, azonosítója:</t>
    </r>
    <r>
      <rPr>
        <sz val="11"/>
        <rFont val="Times New Roman"/>
        <family val="1"/>
      </rPr>
      <t>*TOP-1.2.1-16  Turisztika</t>
    </r>
  </si>
  <si>
    <t>Borsodnádasd Város Önkormányzata</t>
  </si>
  <si>
    <t>55400132-16834343</t>
  </si>
  <si>
    <t>Éves eredeti kiadási előirányzat: 5075000 Ft</t>
  </si>
  <si>
    <t>30 napon túli elismert tartozásállomány összesen: 5075000 Ft</t>
  </si>
  <si>
    <t>Ózd Kistérségi Többcélú Társulás</t>
  </si>
  <si>
    <t>működési támogatás</t>
  </si>
  <si>
    <t xml:space="preserve">Nádasd Települések </t>
  </si>
  <si>
    <t>Enita Busz Kft</t>
  </si>
  <si>
    <t>Sajó-Bódva Hull.kezelési Társulás</t>
  </si>
  <si>
    <t>Észak.Borsodi Leader Unio Egyesület</t>
  </si>
  <si>
    <t>Bursa ösztöndíj</t>
  </si>
  <si>
    <t>Civik szervetek</t>
  </si>
  <si>
    <r>
      <t>EU-s projekt neve, azonosítója:</t>
    </r>
    <r>
      <rPr>
        <sz val="11"/>
        <rFont val="Times New Roman"/>
        <family val="1"/>
      </rPr>
      <t xml:space="preserve"> TOP-1.4.1-15 Óvodabővítés</t>
    </r>
  </si>
  <si>
    <t>Óvodabővítés</t>
  </si>
  <si>
    <r>
      <t>EU-s projekt neve, azonosítója:</t>
    </r>
    <r>
      <rPr>
        <sz val="11"/>
        <rFont val="Times New Roman"/>
        <family val="1"/>
      </rPr>
      <t xml:space="preserve"> TOP-2.1.2-15 Zöld város</t>
    </r>
  </si>
  <si>
    <t>Forint</t>
  </si>
  <si>
    <t>II.14.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</si>
</sst>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#,##0.0"/>
  </numFmts>
  <fonts count="9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9"/>
      <name val="Times New Roman CE"/>
      <family val="0"/>
    </font>
    <font>
      <b/>
      <i/>
      <sz val="8"/>
      <name val="Times New Roman"/>
      <family val="1"/>
    </font>
    <font>
      <i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8"/>
      <color indexed="10"/>
      <name val="Times New Roman CE"/>
      <family val="0"/>
    </font>
    <font>
      <sz val="12"/>
      <color indexed="10"/>
      <name val="Times New Roman CE"/>
      <family val="0"/>
    </font>
    <font>
      <i/>
      <sz val="12"/>
      <color indexed="8"/>
      <name val="Calibri"/>
      <family val="2"/>
    </font>
    <font>
      <sz val="10"/>
      <color indexed="9"/>
      <name val="Times New Roman CE"/>
      <family val="0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b/>
      <i/>
      <sz val="11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8"/>
      <color rgb="FFFF0000"/>
      <name val="Times New Roman CE"/>
      <family val="0"/>
    </font>
    <font>
      <sz val="12"/>
      <color rgb="FFFF0000"/>
      <name val="Times New Roman CE"/>
      <family val="0"/>
    </font>
    <font>
      <i/>
      <sz val="12"/>
      <color theme="1"/>
      <name val="Calibri"/>
      <family val="2"/>
    </font>
    <font>
      <sz val="10"/>
      <color theme="0"/>
      <name val="Times New Roman CE"/>
      <family val="0"/>
    </font>
    <font>
      <b/>
      <sz val="14"/>
      <color rgb="FF000000"/>
      <name val="Times New Roman"/>
      <family val="1"/>
    </font>
    <font>
      <b/>
      <sz val="12"/>
      <color rgb="FFFF0000"/>
      <name val="Times New Roman CE"/>
      <family val="0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0" fillId="22" borderId="7" applyNumberFormat="0" applyFont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80" fillId="29" borderId="0" applyNumberFormat="0" applyBorder="0" applyAlignment="0" applyProtection="0"/>
    <xf numFmtId="0" fontId="81" fillId="30" borderId="8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86" fillId="32" borderId="0" applyNumberFormat="0" applyBorder="0" applyAlignment="0" applyProtection="0"/>
    <xf numFmtId="0" fontId="87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3">
    <xf numFmtId="0" fontId="0" fillId="0" borderId="0" xfId="0" applyAlignment="1">
      <alignment/>
    </xf>
    <xf numFmtId="0" fontId="0" fillId="0" borderId="0" xfId="60" applyFont="1" applyFill="1">
      <alignment/>
      <protection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60" applyFont="1" applyFill="1" applyBorder="1" applyAlignment="1" applyProtection="1">
      <alignment horizontal="center" vertical="center" wrapText="1"/>
      <protection/>
    </xf>
    <xf numFmtId="0" fontId="6" fillId="0" borderId="0" xfId="60" applyFont="1" applyFill="1" applyBorder="1" applyAlignment="1" applyProtection="1">
      <alignment vertical="center" wrapText="1"/>
      <protection/>
    </xf>
    <xf numFmtId="0" fontId="17" fillId="0" borderId="10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vertical="center" wrapText="1" indent="1"/>
      <protection/>
    </xf>
    <xf numFmtId="0" fontId="17" fillId="0" borderId="12" xfId="60" applyFont="1" applyFill="1" applyBorder="1" applyAlignment="1" applyProtection="1">
      <alignment horizontal="left" vertical="center" wrapText="1" indent="1"/>
      <protection/>
    </xf>
    <xf numFmtId="0" fontId="17" fillId="0" borderId="13" xfId="60" applyFont="1" applyFill="1" applyBorder="1" applyAlignment="1" applyProtection="1">
      <alignment horizontal="left" vertical="center" wrapText="1" indent="1"/>
      <protection/>
    </xf>
    <xf numFmtId="0" fontId="17" fillId="0" borderId="14" xfId="60" applyFont="1" applyFill="1" applyBorder="1" applyAlignment="1" applyProtection="1">
      <alignment horizontal="left" vertical="center" wrapText="1" indent="1"/>
      <protection/>
    </xf>
    <xf numFmtId="0" fontId="17" fillId="0" borderId="15" xfId="60" applyFont="1" applyFill="1" applyBorder="1" applyAlignment="1" applyProtection="1">
      <alignment horizontal="left" vertical="center" wrapText="1" indent="1"/>
      <protection/>
    </xf>
    <xf numFmtId="49" fontId="17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60" applyFont="1" applyFill="1" applyBorder="1" applyAlignment="1" applyProtection="1">
      <alignment horizontal="left" vertical="center" wrapText="1" indent="1"/>
      <protection/>
    </xf>
    <xf numFmtId="0" fontId="15" fillId="0" borderId="22" xfId="60" applyFont="1" applyFill="1" applyBorder="1" applyAlignment="1" applyProtection="1">
      <alignment horizontal="left" vertical="center" wrapText="1" indent="1"/>
      <protection/>
    </xf>
    <xf numFmtId="0" fontId="15" fillId="0" borderId="23" xfId="60" applyFont="1" applyFill="1" applyBorder="1" applyAlignment="1" applyProtection="1">
      <alignment horizontal="left" vertical="center" wrapText="1" indent="1"/>
      <protection/>
    </xf>
    <xf numFmtId="0" fontId="15" fillId="0" borderId="24" xfId="60" applyFont="1" applyFill="1" applyBorder="1" applyAlignment="1" applyProtection="1">
      <alignment horizontal="left" vertical="center" wrapText="1" indent="1"/>
      <protection/>
    </xf>
    <xf numFmtId="0" fontId="7" fillId="0" borderId="22" xfId="60" applyFont="1" applyFill="1" applyBorder="1" applyAlignment="1" applyProtection="1">
      <alignment horizontal="center" vertical="center" wrapText="1"/>
      <protection/>
    </xf>
    <xf numFmtId="0" fontId="7" fillId="0" borderId="23" xfId="60" applyFont="1" applyFill="1" applyBorder="1" applyAlignment="1" applyProtection="1">
      <alignment horizontal="center" vertical="center" wrapText="1"/>
      <protection/>
    </xf>
    <xf numFmtId="166" fontId="17" fillId="0" borderId="11" xfId="0" applyNumberFormat="1" applyFont="1" applyFill="1" applyBorder="1" applyAlignment="1" applyProtection="1">
      <alignment vertical="center" wrapText="1"/>
      <protection locked="0"/>
    </xf>
    <xf numFmtId="166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60" applyFont="1" applyFill="1" applyBorder="1" applyAlignment="1" applyProtection="1">
      <alignment vertical="center" wrapText="1"/>
      <protection/>
    </xf>
    <xf numFmtId="0" fontId="15" fillId="0" borderId="25" xfId="60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60" applyFont="1" applyFill="1" applyBorder="1" applyAlignment="1" applyProtection="1">
      <alignment horizontal="center" vertical="center" wrapText="1"/>
      <protection/>
    </xf>
    <xf numFmtId="0" fontId="15" fillId="0" borderId="23" xfId="6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61" applyFont="1" applyFill="1" applyBorder="1" applyAlignment="1" applyProtection="1">
      <alignment horizontal="left" vertical="center" indent="1"/>
      <protection/>
    </xf>
    <xf numFmtId="0" fontId="2" fillId="0" borderId="0" xfId="60" applyFill="1">
      <alignment/>
      <protection/>
    </xf>
    <xf numFmtId="0" fontId="17" fillId="0" borderId="0" xfId="60" applyFont="1" applyFill="1">
      <alignment/>
      <protection/>
    </xf>
    <xf numFmtId="0" fontId="18" fillId="0" borderId="0" xfId="60" applyFont="1" applyFill="1">
      <alignment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Alignment="1">
      <alignment horizontal="center" vertical="center" wrapText="1"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6" fontId="7" fillId="0" borderId="26" xfId="0" applyNumberFormat="1" applyFont="1" applyFill="1" applyBorder="1" applyAlignment="1" applyProtection="1">
      <alignment horizontal="center" vertical="center" wrapText="1"/>
      <protection/>
    </xf>
    <xf numFmtId="166" fontId="15" fillId="0" borderId="27" xfId="0" applyNumberFormat="1" applyFont="1" applyFill="1" applyBorder="1" applyAlignment="1" applyProtection="1">
      <alignment horizontal="center" vertical="center" wrapText="1"/>
      <protection/>
    </xf>
    <xf numFmtId="166" fontId="15" fillId="0" borderId="28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17" fillId="0" borderId="29" xfId="0" applyNumberFormat="1" applyFont="1" applyFill="1" applyBorder="1" applyAlignment="1" applyProtection="1">
      <alignment vertical="center" wrapText="1"/>
      <protection/>
    </xf>
    <xf numFmtId="166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0" xfId="0" applyNumberFormat="1" applyFont="1" applyFill="1" applyBorder="1" applyAlignment="1" applyProtection="1">
      <alignment vertical="center" wrapText="1"/>
      <protection/>
    </xf>
    <xf numFmtId="166" fontId="15" fillId="0" borderId="23" xfId="0" applyNumberFormat="1" applyFont="1" applyFill="1" applyBorder="1" applyAlignment="1" applyProtection="1">
      <alignment vertical="center" wrapText="1"/>
      <protection/>
    </xf>
    <xf numFmtId="166" fontId="15" fillId="0" borderId="26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166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14" fillId="0" borderId="11" xfId="0" applyNumberFormat="1" applyFont="1" applyFill="1" applyBorder="1" applyAlignment="1" applyProtection="1">
      <alignment vertical="center" wrapText="1"/>
      <protection locked="0"/>
    </xf>
    <xf numFmtId="166" fontId="14" fillId="0" borderId="29" xfId="0" applyNumberFormat="1" applyFont="1" applyFill="1" applyBorder="1" applyAlignment="1" applyProtection="1">
      <alignment vertical="center" wrapText="1"/>
      <protection/>
    </xf>
    <xf numFmtId="166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4" fillId="0" borderId="15" xfId="0" applyNumberFormat="1" applyFont="1" applyFill="1" applyBorder="1" applyAlignment="1" applyProtection="1">
      <alignment vertical="center" wrapText="1"/>
      <protection locked="0"/>
    </xf>
    <xf numFmtId="166" fontId="14" fillId="0" borderId="30" xfId="0" applyNumberFormat="1" applyFont="1" applyFill="1" applyBorder="1" applyAlignment="1" applyProtection="1">
      <alignment vertical="center" wrapText="1"/>
      <protection/>
    </xf>
    <xf numFmtId="166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6" fontId="9" fillId="0" borderId="0" xfId="0" applyNumberFormat="1" applyFont="1" applyFill="1" applyAlignment="1">
      <alignment horizontal="center" vertical="center" wrapText="1"/>
    </xf>
    <xf numFmtId="166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1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6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2" xfId="0" applyFont="1" applyFill="1" applyBorder="1" applyAlignment="1" applyProtection="1">
      <alignment vertical="center" wrapText="1"/>
      <protection locked="0"/>
    </xf>
    <xf numFmtId="166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1" applyFont="1" applyFill="1" applyBorder="1" applyAlignment="1" applyProtection="1">
      <alignment horizontal="center" vertical="center" wrapText="1"/>
      <protection/>
    </xf>
    <xf numFmtId="0" fontId="7" fillId="0" borderId="25" xfId="61" applyFont="1" applyFill="1" applyBorder="1" applyAlignment="1" applyProtection="1">
      <alignment horizontal="center" vertical="center"/>
      <protection/>
    </xf>
    <xf numFmtId="0" fontId="7" fillId="0" borderId="34" xfId="61" applyFont="1" applyFill="1" applyBorder="1" applyAlignment="1" applyProtection="1">
      <alignment horizontal="center" vertical="center"/>
      <protection/>
    </xf>
    <xf numFmtId="0" fontId="2" fillId="0" borderId="0" xfId="61" applyFill="1" applyProtection="1">
      <alignment/>
      <protection/>
    </xf>
    <xf numFmtId="0" fontId="17" fillId="0" borderId="22" xfId="61" applyFont="1" applyFill="1" applyBorder="1" applyAlignment="1" applyProtection="1">
      <alignment horizontal="left" vertical="center" indent="1"/>
      <protection/>
    </xf>
    <xf numFmtId="0" fontId="2" fillId="0" borderId="0" xfId="61" applyFill="1" applyAlignment="1" applyProtection="1">
      <alignment vertical="center"/>
      <protection/>
    </xf>
    <xf numFmtId="0" fontId="17" fillId="0" borderId="16" xfId="61" applyFont="1" applyFill="1" applyBorder="1" applyAlignment="1" applyProtection="1">
      <alignment horizontal="left" vertical="center" indent="1"/>
      <protection/>
    </xf>
    <xf numFmtId="166" fontId="17" fillId="0" borderId="35" xfId="61" applyNumberFormat="1" applyFont="1" applyFill="1" applyBorder="1" applyAlignment="1" applyProtection="1">
      <alignment vertical="center"/>
      <protection/>
    </xf>
    <xf numFmtId="0" fontId="17" fillId="0" borderId="17" xfId="61" applyFont="1" applyFill="1" applyBorder="1" applyAlignment="1" applyProtection="1">
      <alignment horizontal="left" vertical="center" indent="1"/>
      <protection/>
    </xf>
    <xf numFmtId="166" fontId="17" fillId="0" borderId="29" xfId="61" applyNumberFormat="1" applyFont="1" applyFill="1" applyBorder="1" applyAlignment="1" applyProtection="1">
      <alignment vertical="center"/>
      <protection/>
    </xf>
    <xf numFmtId="0" fontId="2" fillId="0" borderId="0" xfId="61" applyFill="1" applyAlignment="1" applyProtection="1">
      <alignment vertical="center"/>
      <protection locked="0"/>
    </xf>
    <xf numFmtId="166" fontId="17" fillId="0" borderId="31" xfId="61" applyNumberFormat="1" applyFont="1" applyFill="1" applyBorder="1" applyAlignment="1" applyProtection="1">
      <alignment vertical="center"/>
      <protection/>
    </xf>
    <xf numFmtId="166" fontId="15" fillId="0" borderId="26" xfId="61" applyNumberFormat="1" applyFont="1" applyFill="1" applyBorder="1" applyAlignment="1" applyProtection="1">
      <alignment vertical="center"/>
      <protection/>
    </xf>
    <xf numFmtId="0" fontId="17" fillId="0" borderId="18" xfId="61" applyFont="1" applyFill="1" applyBorder="1" applyAlignment="1" applyProtection="1">
      <alignment horizontal="left" vertical="center" indent="1"/>
      <protection/>
    </xf>
    <xf numFmtId="0" fontId="15" fillId="0" borderId="22" xfId="61" applyFont="1" applyFill="1" applyBorder="1" applyAlignment="1" applyProtection="1">
      <alignment horizontal="left" vertical="center" indent="1"/>
      <protection/>
    </xf>
    <xf numFmtId="166" fontId="15" fillId="0" borderId="26" xfId="61" applyNumberFormat="1" applyFont="1" applyFill="1" applyBorder="1" applyProtection="1">
      <alignment/>
      <protection/>
    </xf>
    <xf numFmtId="0" fontId="2" fillId="0" borderId="0" xfId="61" applyFill="1" applyProtection="1">
      <alignment/>
      <protection locked="0"/>
    </xf>
    <xf numFmtId="0" fontId="0" fillId="0" borderId="0" xfId="61" applyFont="1" applyFill="1" applyProtection="1">
      <alignment/>
      <protection/>
    </xf>
    <xf numFmtId="0" fontId="4" fillId="0" borderId="0" xfId="61" applyFont="1" applyFill="1" applyProtection="1">
      <alignment/>
      <protection locked="0"/>
    </xf>
    <xf numFmtId="0" fontId="6" fillId="0" borderId="0" xfId="61" applyFont="1" applyFill="1" applyProtection="1">
      <alignment/>
      <protection locked="0"/>
    </xf>
    <xf numFmtId="166" fontId="15" fillId="33" borderId="23" xfId="0" applyNumberFormat="1" applyFont="1" applyFill="1" applyBorder="1" applyAlignment="1" applyProtection="1">
      <alignment vertical="center" wrapText="1"/>
      <protection/>
    </xf>
    <xf numFmtId="166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60" applyFont="1" applyFill="1" applyBorder="1" applyAlignment="1" applyProtection="1">
      <alignment horizontal="left" vertical="center" wrapText="1" indent="1"/>
      <protection/>
    </xf>
    <xf numFmtId="0" fontId="6" fillId="0" borderId="0" xfId="60" applyFont="1" applyFill="1">
      <alignment/>
      <protection/>
    </xf>
    <xf numFmtId="166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8" fillId="0" borderId="0" xfId="0" applyFont="1" applyAlignment="1">
      <alignment horizontal="center"/>
    </xf>
    <xf numFmtId="0" fontId="15" fillId="0" borderId="23" xfId="60" applyFont="1" applyFill="1" applyBorder="1" applyAlignment="1" applyProtection="1">
      <alignment horizontal="left" vertical="center" wrapText="1"/>
      <protection/>
    </xf>
    <xf numFmtId="166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166" fontId="16" fillId="0" borderId="37" xfId="60" applyNumberFormat="1" applyFont="1" applyFill="1" applyBorder="1" applyAlignment="1" applyProtection="1">
      <alignment horizontal="left" vertical="center"/>
      <protection/>
    </xf>
    <xf numFmtId="0" fontId="17" fillId="0" borderId="28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indent="6"/>
      <protection/>
    </xf>
    <xf numFmtId="0" fontId="17" fillId="0" borderId="11" xfId="60" applyFont="1" applyFill="1" applyBorder="1" applyAlignment="1" applyProtection="1">
      <alignment horizontal="left" vertical="center" wrapText="1" indent="6"/>
      <protection/>
    </xf>
    <xf numFmtId="0" fontId="17" fillId="0" borderId="15" xfId="60" applyFont="1" applyFill="1" applyBorder="1" applyAlignment="1" applyProtection="1">
      <alignment horizontal="left" vertical="center" wrapText="1" indent="6"/>
      <protection/>
    </xf>
    <xf numFmtId="0" fontId="17" fillId="0" borderId="32" xfId="60" applyFont="1" applyFill="1" applyBorder="1" applyAlignment="1" applyProtection="1">
      <alignment horizontal="left" vertical="center" wrapText="1" indent="6"/>
      <protection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0" fillId="0" borderId="0" xfId="60" applyFont="1" applyFill="1" applyBorder="1">
      <alignment/>
      <protection/>
    </xf>
    <xf numFmtId="0" fontId="1" fillId="0" borderId="0" xfId="60" applyFont="1" applyFill="1">
      <alignment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8" xfId="60" applyFont="1" applyFill="1" applyBorder="1" applyAlignment="1">
      <alignment horizontal="center" vertical="center"/>
      <protection/>
    </xf>
    <xf numFmtId="0" fontId="0" fillId="0" borderId="22" xfId="60" applyFont="1" applyFill="1" applyBorder="1" applyAlignment="1">
      <alignment horizontal="center" vertical="center"/>
      <protection/>
    </xf>
    <xf numFmtId="0" fontId="0" fillId="0" borderId="23" xfId="60" applyFont="1" applyFill="1" applyBorder="1" applyAlignment="1">
      <alignment horizontal="center" vertical="center"/>
      <protection/>
    </xf>
    <xf numFmtId="0" fontId="0" fillId="0" borderId="26" xfId="60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3" fillId="0" borderId="23" xfId="60" applyFont="1" applyFill="1" applyBorder="1">
      <alignment/>
      <protection/>
    </xf>
    <xf numFmtId="0" fontId="7" fillId="0" borderId="38" xfId="6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6" fontId="17" fillId="0" borderId="12" xfId="0" applyNumberFormat="1" applyFont="1" applyFill="1" applyBorder="1" applyAlignment="1" applyProtection="1">
      <alignment vertical="center"/>
      <protection locked="0"/>
    </xf>
    <xf numFmtId="166" fontId="17" fillId="0" borderId="11" xfId="0" applyNumberFormat="1" applyFont="1" applyFill="1" applyBorder="1" applyAlignment="1" applyProtection="1">
      <alignment vertical="center"/>
      <protection locked="0"/>
    </xf>
    <xf numFmtId="166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60" applyFont="1" applyFill="1" applyBorder="1" applyProtection="1">
      <alignment/>
      <protection locked="0"/>
    </xf>
    <xf numFmtId="0" fontId="0" fillId="0" borderId="11" xfId="60" applyFont="1" applyFill="1" applyBorder="1" applyProtection="1">
      <alignment/>
      <protection locked="0"/>
    </xf>
    <xf numFmtId="0" fontId="0" fillId="0" borderId="15" xfId="60" applyFont="1" applyFill="1" applyBorder="1" applyProtection="1">
      <alignment/>
      <protection locked="0"/>
    </xf>
    <xf numFmtId="0" fontId="17" fillId="0" borderId="22" xfId="60" applyFont="1" applyFill="1" applyBorder="1" applyAlignment="1" applyProtection="1">
      <alignment horizontal="center" vertical="center"/>
      <protection/>
    </xf>
    <xf numFmtId="0" fontId="17" fillId="0" borderId="20" xfId="60" applyFont="1" applyFill="1" applyBorder="1" applyAlignment="1" applyProtection="1">
      <alignment horizontal="center" vertical="center"/>
      <protection/>
    </xf>
    <xf numFmtId="0" fontId="17" fillId="0" borderId="17" xfId="60" applyFont="1" applyFill="1" applyBorder="1" applyAlignment="1" applyProtection="1">
      <alignment horizontal="center" vertical="center"/>
      <protection/>
    </xf>
    <xf numFmtId="0" fontId="17" fillId="0" borderId="19" xfId="60" applyFont="1" applyFill="1" applyBorder="1" applyAlignment="1" applyProtection="1">
      <alignment horizontal="center" vertical="center"/>
      <protection/>
    </xf>
    <xf numFmtId="168" fontId="15" fillId="0" borderId="26" xfId="40" applyNumberFormat="1" applyFont="1" applyFill="1" applyBorder="1" applyAlignment="1" applyProtection="1">
      <alignment/>
      <protection/>
    </xf>
    <xf numFmtId="168" fontId="17" fillId="0" borderId="39" xfId="40" applyNumberFormat="1" applyFont="1" applyFill="1" applyBorder="1" applyAlignment="1" applyProtection="1">
      <alignment/>
      <protection locked="0"/>
    </xf>
    <xf numFmtId="168" fontId="17" fillId="0" borderId="29" xfId="40" applyNumberFormat="1" applyFont="1" applyFill="1" applyBorder="1" applyAlignment="1" applyProtection="1">
      <alignment/>
      <protection locked="0"/>
    </xf>
    <xf numFmtId="168" fontId="17" fillId="0" borderId="30" xfId="40" applyNumberFormat="1" applyFont="1" applyFill="1" applyBorder="1" applyAlignment="1" applyProtection="1">
      <alignment/>
      <protection locked="0"/>
    </xf>
    <xf numFmtId="0" fontId="17" fillId="0" borderId="13" xfId="60" applyFont="1" applyFill="1" applyBorder="1" applyProtection="1">
      <alignment/>
      <protection locked="0"/>
    </xf>
    <xf numFmtId="0" fontId="17" fillId="0" borderId="11" xfId="60" applyFont="1" applyFill="1" applyBorder="1" applyProtection="1">
      <alignment/>
      <protection locked="0"/>
    </xf>
    <xf numFmtId="0" fontId="17" fillId="0" borderId="15" xfId="60" applyFont="1" applyFill="1" applyBorder="1" applyProtection="1">
      <alignment/>
      <protection locked="0"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center" vertical="center" wrapText="1"/>
      <protection/>
    </xf>
    <xf numFmtId="166" fontId="7" fillId="0" borderId="23" xfId="0" applyNumberFormat="1" applyFont="1" applyFill="1" applyBorder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left" vertical="center" wrapText="1"/>
      <protection/>
    </xf>
    <xf numFmtId="166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0" fillId="0" borderId="36" xfId="0" applyFont="1" applyFill="1" applyBorder="1" applyAlignment="1" applyProtection="1">
      <alignment horizontal="left" vertical="center" wrapText="1" indent="1"/>
      <protection/>
    </xf>
    <xf numFmtId="0" fontId="20" fillId="0" borderId="14" xfId="0" applyFont="1" applyFill="1" applyBorder="1" applyAlignment="1" applyProtection="1">
      <alignment horizontal="left" vertical="center" wrapText="1" indent="1"/>
      <protection/>
    </xf>
    <xf numFmtId="0" fontId="20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6" fontId="15" fillId="0" borderId="28" xfId="0" applyNumberFormat="1" applyFont="1" applyFill="1" applyBorder="1" applyAlignment="1" applyProtection="1">
      <alignment vertical="center" wrapText="1"/>
      <protection/>
    </xf>
    <xf numFmtId="166" fontId="15" fillId="0" borderId="4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6" fontId="0" fillId="34" borderId="4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166" fontId="2" fillId="0" borderId="0" xfId="0" applyNumberFormat="1" applyFont="1" applyFill="1" applyAlignment="1" applyProtection="1">
      <alignment horizontal="left" vertical="center" wrapText="1"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166" fontId="14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166" fontId="7" fillId="0" borderId="44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4" fillId="0" borderId="45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5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7" fillId="0" borderId="18" xfId="0" applyFont="1" applyFill="1" applyBorder="1" applyAlignment="1" applyProtection="1">
      <alignment horizontal="center" vertical="center"/>
      <protection/>
    </xf>
    <xf numFmtId="166" fontId="15" fillId="0" borderId="31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6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6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6" fontId="15" fillId="0" borderId="23" xfId="0" applyNumberFormat="1" applyFont="1" applyFill="1" applyBorder="1" applyAlignment="1" applyProtection="1">
      <alignment vertical="center"/>
      <protection/>
    </xf>
    <xf numFmtId="166" fontId="15" fillId="0" borderId="26" xfId="0" applyNumberFormat="1" applyFont="1" applyFill="1" applyBorder="1" applyAlignment="1" applyProtection="1">
      <alignment vertical="center"/>
      <protection/>
    </xf>
    <xf numFmtId="0" fontId="0" fillId="0" borderId="48" xfId="0" applyFill="1" applyBorder="1" applyAlignment="1" applyProtection="1">
      <alignment/>
      <protection/>
    </xf>
    <xf numFmtId="0" fontId="5" fillId="0" borderId="48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6" fontId="15" fillId="0" borderId="38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61" applyFont="1" applyFill="1" applyBorder="1" applyAlignment="1" applyProtection="1">
      <alignment horizontal="left" vertical="center" inden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indent="1"/>
      <protection/>
    </xf>
    <xf numFmtId="0" fontId="7" fillId="0" borderId="23" xfId="61" applyFont="1" applyFill="1" applyBorder="1" applyAlignment="1" applyProtection="1">
      <alignment horizontal="left" indent="1"/>
      <protection/>
    </xf>
    <xf numFmtId="166" fontId="17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6" fontId="15" fillId="0" borderId="34" xfId="60" applyNumberFormat="1" applyFont="1" applyFill="1" applyBorder="1" applyAlignment="1" applyProtection="1">
      <alignment horizontal="right" vertical="center" wrapText="1" indent="1"/>
      <protection/>
    </xf>
    <xf numFmtId="166" fontId="15" fillId="0" borderId="26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39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6" xfId="60" applyNumberFormat="1" applyFont="1" applyFill="1" applyBorder="1" applyAlignment="1" applyProtection="1">
      <alignment horizontal="right" vertical="center" wrapText="1" indent="1"/>
      <protection/>
    </xf>
    <xf numFmtId="166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6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7" xfId="0" applyFont="1" applyFill="1" applyBorder="1" applyAlignment="1" applyProtection="1">
      <alignment horizontal="right" vertical="center"/>
      <protection/>
    </xf>
    <xf numFmtId="166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0" xfId="0" applyNumberFormat="1" applyFont="1" applyFill="1" applyAlignment="1" applyProtection="1">
      <alignment horizontal="centerContinuous" vertical="center" wrapText="1"/>
      <protection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5" fillId="0" borderId="41" xfId="0" applyNumberFormat="1" applyFont="1" applyFill="1" applyBorder="1" applyAlignment="1" applyProtection="1">
      <alignment horizontal="center" vertical="center" wrapText="1"/>
      <protection/>
    </xf>
    <xf numFmtId="166" fontId="15" fillId="0" borderId="22" xfId="0" applyNumberFormat="1" applyFont="1" applyFill="1" applyBorder="1" applyAlignment="1" applyProtection="1">
      <alignment horizontal="center" vertical="center" wrapText="1"/>
      <protection/>
    </xf>
    <xf numFmtId="166" fontId="15" fillId="0" borderId="23" xfId="0" applyNumberFormat="1" applyFont="1" applyFill="1" applyBorder="1" applyAlignment="1" applyProtection="1">
      <alignment horizontal="center" vertical="center" wrapText="1"/>
      <protection/>
    </xf>
    <xf numFmtId="166" fontId="15" fillId="0" borderId="26" xfId="0" applyNumberFormat="1" applyFont="1" applyFill="1" applyBorder="1" applyAlignment="1" applyProtection="1">
      <alignment horizontal="center" vertical="center" wrapText="1"/>
      <protection/>
    </xf>
    <xf numFmtId="166" fontId="15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52" xfId="0" applyNumberForma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53" xfId="0" applyNumberForma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54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41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55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6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38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8" fontId="17" fillId="0" borderId="56" xfId="40" applyNumberFormat="1" applyFont="1" applyFill="1" applyBorder="1" applyAlignment="1" applyProtection="1">
      <alignment/>
      <protection locked="0"/>
    </xf>
    <xf numFmtId="168" fontId="17" fillId="0" borderId="49" xfId="40" applyNumberFormat="1" applyFont="1" applyFill="1" applyBorder="1" applyAlignment="1" applyProtection="1">
      <alignment/>
      <protection locked="0"/>
    </xf>
    <xf numFmtId="168" fontId="17" fillId="0" borderId="44" xfId="40" applyNumberFormat="1" applyFont="1" applyFill="1" applyBorder="1" applyAlignment="1" applyProtection="1">
      <alignment/>
      <protection locked="0"/>
    </xf>
    <xf numFmtId="0" fontId="17" fillId="0" borderId="12" xfId="60" applyFont="1" applyFill="1" applyBorder="1" applyProtection="1">
      <alignment/>
      <protection/>
    </xf>
    <xf numFmtId="166" fontId="7" fillId="0" borderId="44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8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6" fontId="15" fillId="0" borderId="38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39" xfId="0" applyNumberFormat="1" applyFont="1" applyFill="1" applyBorder="1" applyAlignment="1" applyProtection="1">
      <alignment horizontal="right" vertical="center"/>
      <protection/>
    </xf>
    <xf numFmtId="49" fontId="7" fillId="0" borderId="57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58" xfId="60" applyFont="1" applyFill="1" applyBorder="1" applyAlignment="1" applyProtection="1">
      <alignment horizontal="center" vertical="center" wrapText="1"/>
      <protection/>
    </xf>
    <xf numFmtId="0" fontId="6" fillId="0" borderId="58" xfId="60" applyFont="1" applyFill="1" applyBorder="1" applyAlignment="1" applyProtection="1">
      <alignment vertical="center" wrapText="1"/>
      <protection/>
    </xf>
    <xf numFmtId="166" fontId="6" fillId="0" borderId="58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58" xfId="60" applyFont="1" applyFill="1" applyBorder="1" applyAlignment="1" applyProtection="1">
      <alignment horizontal="right" vertical="center" wrapText="1" indent="1"/>
      <protection locked="0"/>
    </xf>
    <xf numFmtId="166" fontId="17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2" fillId="0" borderId="0" xfId="60" applyFont="1" applyFill="1">
      <alignment/>
      <protection/>
    </xf>
    <xf numFmtId="0" fontId="2" fillId="0" borderId="0" xfId="60" applyFont="1" applyFill="1" applyAlignment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32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55" xfId="0" applyNumberFormat="1" applyFill="1" applyBorder="1" applyAlignment="1" applyProtection="1">
      <alignment horizontal="left" vertical="center" wrapText="1" indent="1"/>
      <protection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5" xfId="60" applyNumberFormat="1" applyFont="1" applyFill="1" applyBorder="1" applyAlignment="1" applyProtection="1">
      <alignment horizontal="right" vertical="center" wrapText="1" indent="1"/>
      <protection/>
    </xf>
    <xf numFmtId="166" fontId="15" fillId="0" borderId="23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7" fillId="0" borderId="60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15" fillId="0" borderId="24" xfId="60" applyFont="1" applyFill="1" applyBorder="1" applyAlignment="1" applyProtection="1">
      <alignment horizontal="center" vertical="center" wrapText="1"/>
      <protection/>
    </xf>
    <xf numFmtId="0" fontId="17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7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166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60" applyFont="1" applyFill="1" applyProtection="1">
      <alignment/>
      <protection/>
    </xf>
    <xf numFmtId="0" fontId="6" fillId="0" borderId="0" xfId="60" applyFont="1" applyFill="1" applyProtection="1">
      <alignment/>
      <protection/>
    </xf>
    <xf numFmtId="0" fontId="2" fillId="0" borderId="0" xfId="60" applyFill="1" applyBorder="1" applyProtection="1">
      <alignment/>
      <protection/>
    </xf>
    <xf numFmtId="166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60" applyNumberFormat="1" applyFont="1" applyFill="1" applyBorder="1" applyAlignment="1" applyProtection="1">
      <alignment horizontal="center" vertical="center" wrapText="1"/>
      <protection/>
    </xf>
    <xf numFmtId="49" fontId="17" fillId="0" borderId="17" xfId="60" applyNumberFormat="1" applyFont="1" applyFill="1" applyBorder="1" applyAlignment="1" applyProtection="1">
      <alignment horizontal="center" vertical="center" wrapText="1"/>
      <protection/>
    </xf>
    <xf numFmtId="49" fontId="17" fillId="0" borderId="19" xfId="60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49" fontId="17" fillId="0" borderId="20" xfId="60" applyNumberFormat="1" applyFont="1" applyFill="1" applyBorder="1" applyAlignment="1" applyProtection="1">
      <alignment horizontal="center" vertical="center" wrapText="1"/>
      <protection/>
    </xf>
    <xf numFmtId="49" fontId="17" fillId="0" borderId="16" xfId="60" applyNumberFormat="1" applyFont="1" applyFill="1" applyBorder="1" applyAlignment="1" applyProtection="1">
      <alignment horizontal="center" vertical="center" wrapText="1"/>
      <protection/>
    </xf>
    <xf numFmtId="49" fontId="17" fillId="0" borderId="21" xfId="6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166" fontId="15" fillId="0" borderId="38" xfId="60" applyNumberFormat="1" applyFont="1" applyFill="1" applyBorder="1" applyAlignment="1" applyProtection="1">
      <alignment horizontal="right" vertical="center" wrapText="1" indent="1"/>
      <protection/>
    </xf>
    <xf numFmtId="0" fontId="15" fillId="0" borderId="38" xfId="60" applyFont="1" applyFill="1" applyBorder="1" applyAlignment="1" applyProtection="1">
      <alignment horizontal="center" vertical="center" wrapText="1"/>
      <protection/>
    </xf>
    <xf numFmtId="0" fontId="7" fillId="0" borderId="61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6" fontId="17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 applyProtection="1">
      <alignment vertical="center" wrapText="1"/>
      <protection/>
    </xf>
    <xf numFmtId="0" fontId="21" fillId="0" borderId="27" xfId="0" applyFont="1" applyBorder="1" applyAlignment="1" applyProtection="1">
      <alignment vertical="center" wrapText="1"/>
      <protection/>
    </xf>
    <xf numFmtId="166" fontId="15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60" applyFont="1" applyFill="1" applyBorder="1" applyAlignment="1">
      <alignment horizontal="center" vertical="center"/>
      <protection/>
    </xf>
    <xf numFmtId="0" fontId="4" fillId="0" borderId="0" xfId="60" applyFont="1" applyFill="1">
      <alignment/>
      <protection/>
    </xf>
    <xf numFmtId="0" fontId="15" fillId="0" borderId="22" xfId="60" applyFont="1" applyFill="1" applyBorder="1" applyAlignment="1" applyProtection="1">
      <alignment horizontal="center" vertical="center"/>
      <protection/>
    </xf>
    <xf numFmtId="166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61" applyFont="1" applyFill="1" applyBorder="1" applyAlignment="1" applyProtection="1">
      <alignment horizontal="left" vertical="center" wrapText="1" indent="1"/>
      <protection/>
    </xf>
    <xf numFmtId="174" fontId="3" fillId="0" borderId="15" xfId="60" applyNumberFormat="1" applyFont="1" applyFill="1" applyBorder="1" applyAlignment="1">
      <alignment horizontal="center" vertical="center" wrapText="1"/>
      <protection/>
    </xf>
    <xf numFmtId="0" fontId="20" fillId="0" borderId="15" xfId="0" applyFont="1" applyBorder="1" applyAlignment="1" applyProtection="1">
      <alignment vertical="center" wrapText="1"/>
      <protection/>
    </xf>
    <xf numFmtId="0" fontId="15" fillId="0" borderId="27" xfId="60" applyFont="1" applyFill="1" applyBorder="1" applyAlignment="1" applyProtection="1">
      <alignment horizontal="left" vertical="center" wrapText="1" indent="1"/>
      <protection/>
    </xf>
    <xf numFmtId="0" fontId="15" fillId="0" borderId="28" xfId="60" applyFont="1" applyFill="1" applyBorder="1" applyAlignment="1" applyProtection="1">
      <alignment vertical="center" wrapText="1"/>
      <protection/>
    </xf>
    <xf numFmtId="166" fontId="15" fillId="0" borderId="40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32" xfId="60" applyFont="1" applyFill="1" applyBorder="1" applyAlignment="1" applyProtection="1">
      <alignment horizontal="left" vertical="center" wrapText="1" indent="7"/>
      <protection/>
    </xf>
    <xf numFmtId="166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60" applyFont="1" applyFill="1" applyBorder="1" applyAlignment="1" applyProtection="1">
      <alignment horizontal="left" vertical="center" wrapText="1"/>
      <protection/>
    </xf>
    <xf numFmtId="166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5" fillId="0" borderId="22" xfId="60" applyNumberFormat="1" applyFont="1" applyFill="1" applyBorder="1" applyAlignment="1" applyProtection="1">
      <alignment horizontal="center" vertical="center" wrapText="1"/>
      <protection/>
    </xf>
    <xf numFmtId="166" fontId="15" fillId="0" borderId="62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63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57" xfId="60" applyNumberFormat="1" applyFont="1" applyFill="1" applyBorder="1" applyAlignment="1" applyProtection="1">
      <alignment horizontal="right" vertical="center" wrapText="1" indent="1"/>
      <protection/>
    </xf>
    <xf numFmtId="166" fontId="21" fillId="0" borderId="38" xfId="0" applyNumberFormat="1" applyFont="1" applyBorder="1" applyAlignment="1" applyProtection="1">
      <alignment horizontal="right" vertical="center" wrapText="1" indent="1"/>
      <protection/>
    </xf>
    <xf numFmtId="166" fontId="21" fillId="0" borderId="38" xfId="0" applyNumberFormat="1" applyFont="1" applyBorder="1" applyAlignment="1" applyProtection="1">
      <alignment horizontal="right" vertical="center" wrapText="1" indent="1"/>
      <protection locked="0"/>
    </xf>
    <xf numFmtId="166" fontId="19" fillId="0" borderId="38" xfId="0" applyNumberFormat="1" applyFont="1" applyBorder="1" applyAlignment="1" applyProtection="1" quotePrefix="1">
      <alignment horizontal="right" vertical="center" wrapText="1" indent="1"/>
      <protection/>
    </xf>
    <xf numFmtId="166" fontId="17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8" xfId="60" applyNumberFormat="1" applyFont="1" applyFill="1" applyBorder="1" applyAlignment="1" applyProtection="1">
      <alignment horizontal="right" vertical="center" wrapText="1" indent="1"/>
      <protection/>
    </xf>
    <xf numFmtId="166" fontId="21" fillId="0" borderId="23" xfId="0" applyNumberFormat="1" applyFont="1" applyBorder="1" applyAlignment="1" applyProtection="1">
      <alignment horizontal="right" vertical="center" wrapText="1" indent="1"/>
      <protection/>
    </xf>
    <xf numFmtId="166" fontId="21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9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20" fillId="0" borderId="15" xfId="0" applyFont="1" applyBorder="1" applyAlignment="1" applyProtection="1">
      <alignment horizontal="left" indent="1"/>
      <protection/>
    </xf>
    <xf numFmtId="0" fontId="15" fillId="0" borderId="23" xfId="60" applyFont="1" applyFill="1" applyBorder="1" applyAlignment="1" applyProtection="1">
      <alignment horizontal="center" vertical="center"/>
      <protection/>
    </xf>
    <xf numFmtId="0" fontId="15" fillId="0" borderId="26" xfId="60" applyFont="1" applyFill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/>
      <protection/>
    </xf>
    <xf numFmtId="166" fontId="15" fillId="0" borderId="40" xfId="0" applyNumberFormat="1" applyFont="1" applyFill="1" applyBorder="1" applyAlignment="1" applyProtection="1">
      <alignment horizontal="center" vertical="center" wrapText="1"/>
      <protection/>
    </xf>
    <xf numFmtId="166" fontId="15" fillId="0" borderId="40" xfId="0" applyNumberFormat="1" applyFont="1" applyFill="1" applyBorder="1" applyAlignment="1" applyProtection="1">
      <alignment horizontal="center" vertical="center" wrapText="1"/>
      <protection/>
    </xf>
    <xf numFmtId="168" fontId="29" fillId="0" borderId="12" xfId="40" applyNumberFormat="1" applyFont="1" applyFill="1" applyBorder="1" applyAlignment="1" applyProtection="1">
      <alignment/>
      <protection locked="0"/>
    </xf>
    <xf numFmtId="168" fontId="29" fillId="0" borderId="31" xfId="40" applyNumberFormat="1" applyFont="1" applyFill="1" applyBorder="1" applyAlignment="1">
      <alignment/>
    </xf>
    <xf numFmtId="168" fontId="29" fillId="0" borderId="11" xfId="40" applyNumberFormat="1" applyFont="1" applyFill="1" applyBorder="1" applyAlignment="1" applyProtection="1">
      <alignment/>
      <protection locked="0"/>
    </xf>
    <xf numFmtId="168" fontId="29" fillId="0" borderId="29" xfId="40" applyNumberFormat="1" applyFont="1" applyFill="1" applyBorder="1" applyAlignment="1">
      <alignment/>
    </xf>
    <xf numFmtId="168" fontId="29" fillId="0" borderId="15" xfId="40" applyNumberFormat="1" applyFont="1" applyFill="1" applyBorder="1" applyAlignment="1" applyProtection="1">
      <alignment/>
      <protection locked="0"/>
    </xf>
    <xf numFmtId="168" fontId="30" fillId="0" borderId="23" xfId="60" applyNumberFormat="1" applyFont="1" applyFill="1" applyBorder="1">
      <alignment/>
      <protection/>
    </xf>
    <xf numFmtId="168" fontId="30" fillId="0" borderId="26" xfId="60" applyNumberFormat="1" applyFont="1" applyFill="1" applyBorder="1">
      <alignment/>
      <protection/>
    </xf>
    <xf numFmtId="166" fontId="31" fillId="0" borderId="10" xfId="61" applyNumberFormat="1" applyFont="1" applyFill="1" applyBorder="1" applyAlignment="1" applyProtection="1">
      <alignment vertical="center"/>
      <protection locked="0"/>
    </xf>
    <xf numFmtId="166" fontId="31" fillId="0" borderId="11" xfId="61" applyNumberFormat="1" applyFont="1" applyFill="1" applyBorder="1" applyAlignment="1" applyProtection="1">
      <alignment vertical="center"/>
      <protection locked="0"/>
    </xf>
    <xf numFmtId="166" fontId="31" fillId="0" borderId="12" xfId="61" applyNumberFormat="1" applyFont="1" applyFill="1" applyBorder="1" applyAlignment="1" applyProtection="1">
      <alignment vertical="center"/>
      <protection locked="0"/>
    </xf>
    <xf numFmtId="166" fontId="32" fillId="0" borderId="23" xfId="61" applyNumberFormat="1" applyFont="1" applyFill="1" applyBorder="1" applyAlignment="1" applyProtection="1">
      <alignment vertical="center"/>
      <protection/>
    </xf>
    <xf numFmtId="166" fontId="32" fillId="0" borderId="23" xfId="61" applyNumberFormat="1" applyFont="1" applyFill="1" applyBorder="1" applyProtection="1">
      <alignment/>
      <protection/>
    </xf>
    <xf numFmtId="3" fontId="29" fillId="0" borderId="39" xfId="0" applyNumberFormat="1" applyFont="1" applyBorder="1" applyAlignment="1" applyProtection="1">
      <alignment horizontal="right" vertical="center" indent="1"/>
      <protection locked="0"/>
    </xf>
    <xf numFmtId="3" fontId="29" fillId="0" borderId="29" xfId="0" applyNumberFormat="1" applyFont="1" applyBorder="1" applyAlignment="1" applyProtection="1">
      <alignment horizontal="right" vertical="center" indent="1"/>
      <protection locked="0"/>
    </xf>
    <xf numFmtId="3" fontId="29" fillId="0" borderId="29" xfId="0" applyNumberFormat="1" applyFont="1" applyFill="1" applyBorder="1" applyAlignment="1" applyProtection="1">
      <alignment horizontal="right" vertical="center" indent="1"/>
      <protection locked="0"/>
    </xf>
    <xf numFmtId="3" fontId="29" fillId="0" borderId="30" xfId="0" applyNumberFormat="1" applyFont="1" applyFill="1" applyBorder="1" applyAlignment="1" applyProtection="1">
      <alignment horizontal="right" vertical="center" indent="1"/>
      <protection locked="0"/>
    </xf>
    <xf numFmtId="3" fontId="30" fillId="0" borderId="26" xfId="0" applyNumberFormat="1" applyFont="1" applyFill="1" applyBorder="1" applyAlignment="1" applyProtection="1">
      <alignment horizontal="right" vertical="center" indent="1"/>
      <protection/>
    </xf>
    <xf numFmtId="0" fontId="16" fillId="0" borderId="34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left" vertical="center" wrapText="1"/>
      <protection/>
    </xf>
    <xf numFmtId="166" fontId="17" fillId="0" borderId="30" xfId="6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0" applyFont="1" applyFill="1" applyAlignment="1" applyProtection="1">
      <alignment vertical="center"/>
      <protection/>
    </xf>
    <xf numFmtId="166" fontId="17" fillId="0" borderId="30" xfId="60" applyNumberFormat="1" applyFont="1" applyFill="1" applyBorder="1" applyAlignment="1" applyProtection="1">
      <alignment horizontal="right" vertical="center" wrapText="1"/>
      <protection locked="0"/>
    </xf>
    <xf numFmtId="0" fontId="20" fillId="0" borderId="12" xfId="0" applyFont="1" applyBorder="1" applyAlignment="1">
      <alignment horizontal="left" wrapText="1" indent="1"/>
    </xf>
    <xf numFmtId="0" fontId="20" fillId="0" borderId="10" xfId="0" applyFont="1" applyBorder="1" applyAlignment="1">
      <alignment horizontal="left" vertical="center" wrapText="1" indent="1"/>
    </xf>
    <xf numFmtId="0" fontId="3" fillId="0" borderId="22" xfId="60" applyFont="1" applyFill="1" applyBorder="1" applyAlignment="1" applyProtection="1">
      <alignment horizontal="center" vertical="center" wrapText="1"/>
      <protection/>
    </xf>
    <xf numFmtId="0" fontId="3" fillId="0" borderId="23" xfId="60" applyFont="1" applyFill="1" applyBorder="1" applyAlignment="1" applyProtection="1">
      <alignment horizontal="center" vertical="center" wrapText="1"/>
      <protection/>
    </xf>
    <xf numFmtId="0" fontId="3" fillId="0" borderId="26" xfId="60" applyFont="1" applyFill="1" applyBorder="1" applyAlignment="1" applyProtection="1">
      <alignment horizontal="center" vertical="center" wrapText="1"/>
      <protection/>
    </xf>
    <xf numFmtId="0" fontId="7" fillId="0" borderId="24" xfId="60" applyFont="1" applyFill="1" applyBorder="1" applyAlignment="1" applyProtection="1">
      <alignment horizontal="center" vertical="center" wrapText="1"/>
      <protection/>
    </xf>
    <xf numFmtId="0" fontId="7" fillId="0" borderId="25" xfId="60" applyFont="1" applyFill="1" applyBorder="1" applyAlignment="1" applyProtection="1">
      <alignment horizontal="center" vertical="center" wrapText="1"/>
      <protection/>
    </xf>
    <xf numFmtId="0" fontId="7" fillId="0" borderId="34" xfId="60" applyFont="1" applyFill="1" applyBorder="1" applyAlignment="1" applyProtection="1">
      <alignment horizontal="center" vertical="center" wrapText="1"/>
      <protection/>
    </xf>
    <xf numFmtId="49" fontId="17" fillId="0" borderId="19" xfId="60" applyNumberFormat="1" applyFont="1" applyFill="1" applyBorder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horizontal="left" wrapText="1" indent="1"/>
      <protection/>
    </xf>
    <xf numFmtId="49" fontId="17" fillId="0" borderId="22" xfId="60" applyNumberFormat="1" applyFont="1" applyFill="1" applyBorder="1" applyAlignment="1" applyProtection="1">
      <alignment horizontal="left" vertical="center" wrapText="1" indent="1"/>
      <protection/>
    </xf>
    <xf numFmtId="0" fontId="20" fillId="0" borderId="23" xfId="0" applyFont="1" applyBorder="1" applyAlignment="1" applyProtection="1">
      <alignment horizontal="left" vertical="center" wrapText="1" indent="1"/>
      <protection/>
    </xf>
    <xf numFmtId="166" fontId="17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2" xfId="0" applyFont="1" applyBorder="1" applyAlignment="1" applyProtection="1">
      <alignment horizontal="left" vertical="center" wrapText="1" indent="1"/>
      <protection/>
    </xf>
    <xf numFmtId="166" fontId="17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60" applyFont="1" applyFill="1" applyBorder="1" applyAlignment="1" applyProtection="1">
      <alignment horizontal="left" vertical="center" wrapText="1" indent="1"/>
      <protection/>
    </xf>
    <xf numFmtId="166" fontId="17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166" fontId="21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28" xfId="0" applyFont="1" applyBorder="1" applyAlignment="1" applyProtection="1">
      <alignment horizontal="left" vertical="center" wrapText="1" indent="1"/>
      <protection/>
    </xf>
    <xf numFmtId="0" fontId="17" fillId="0" borderId="0" xfId="60" applyFont="1" applyFill="1" applyProtection="1">
      <alignment/>
      <protection/>
    </xf>
    <xf numFmtId="0" fontId="16" fillId="0" borderId="37" xfId="0" applyFont="1" applyFill="1" applyBorder="1" applyAlignment="1" applyProtection="1">
      <alignment horizontal="right" vertical="center"/>
      <protection locked="0"/>
    </xf>
    <xf numFmtId="0" fontId="16" fillId="0" borderId="37" xfId="0" applyFont="1" applyFill="1" applyBorder="1" applyAlignment="1" applyProtection="1">
      <alignment horizontal="right"/>
      <protection/>
    </xf>
    <xf numFmtId="0" fontId="16" fillId="0" borderId="37" xfId="0" applyFont="1" applyFill="1" applyBorder="1" applyAlignment="1" applyProtection="1">
      <alignment horizontal="right" vertical="center"/>
      <protection/>
    </xf>
    <xf numFmtId="166" fontId="16" fillId="0" borderId="0" xfId="0" applyNumberFormat="1" applyFont="1" applyFill="1" applyAlignment="1" applyProtection="1">
      <alignment horizontal="right" vertical="center"/>
      <protection locked="0"/>
    </xf>
    <xf numFmtId="166" fontId="16" fillId="0" borderId="0" xfId="0" applyNumberFormat="1" applyFont="1" applyFill="1" applyAlignment="1" applyProtection="1">
      <alignment horizontal="right" vertical="center"/>
      <protection/>
    </xf>
    <xf numFmtId="0" fontId="88" fillId="0" borderId="0" xfId="0" applyFont="1" applyAlignment="1">
      <alignment/>
    </xf>
    <xf numFmtId="0" fontId="88" fillId="0" borderId="0" xfId="0" applyFont="1" applyAlignment="1">
      <alignment horizontal="justify" vertical="top" wrapText="1"/>
    </xf>
    <xf numFmtId="0" fontId="89" fillId="35" borderId="0" xfId="0" applyFont="1" applyFill="1" applyAlignment="1">
      <alignment horizontal="center" vertical="center"/>
    </xf>
    <xf numFmtId="0" fontId="89" fillId="35" borderId="0" xfId="0" applyFont="1" applyFill="1" applyAlignment="1">
      <alignment horizontal="center" vertical="top" wrapText="1"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horizontal="right" vertical="top"/>
      <protection locked="0"/>
    </xf>
    <xf numFmtId="16" fontId="33" fillId="0" borderId="0" xfId="0" applyNumberFormat="1" applyFont="1" applyAlignment="1">
      <alignment/>
    </xf>
    <xf numFmtId="14" fontId="33" fillId="0" borderId="0" xfId="0" applyNumberFormat="1" applyFont="1" applyAlignment="1">
      <alignment/>
    </xf>
    <xf numFmtId="166" fontId="2" fillId="0" borderId="0" xfId="0" applyNumberFormat="1" applyFont="1" applyFill="1" applyAlignment="1" applyProtection="1">
      <alignment horizontal="left" vertical="center" wrapText="1"/>
      <protection locked="0"/>
    </xf>
    <xf numFmtId="166" fontId="14" fillId="0" borderId="0" xfId="0" applyNumberFormat="1" applyFont="1" applyFill="1" applyAlignment="1" applyProtection="1">
      <alignment vertical="center" wrapText="1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 applyProtection="1" quotePrefix="1">
      <alignment horizontal="right" vertical="center" indent="1"/>
      <protection locked="0"/>
    </xf>
    <xf numFmtId="0" fontId="7" fillId="0" borderId="61" xfId="0" applyFont="1" applyFill="1" applyBorder="1" applyAlignment="1" applyProtection="1">
      <alignment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49" fontId="7" fillId="0" borderId="57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right" vertical="center" wrapText="1" indent="1"/>
      <protection locked="0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0" fontId="7" fillId="0" borderId="43" xfId="0" applyFont="1" applyFill="1" applyBorder="1" applyAlignment="1" applyProtection="1">
      <alignment horizontal="center" vertical="center" wrapText="1"/>
      <protection locked="0"/>
    </xf>
    <xf numFmtId="166" fontId="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right" vertical="center" wrapText="1" indent="1"/>
      <protection locked="0"/>
    </xf>
    <xf numFmtId="166" fontId="90" fillId="0" borderId="0" xfId="0" applyNumberFormat="1" applyFont="1" applyFill="1" applyAlignment="1" applyProtection="1">
      <alignment horizontal="right" vertical="center" wrapText="1" indent="1"/>
      <protection/>
    </xf>
    <xf numFmtId="49" fontId="7" fillId="0" borderId="39" xfId="0" applyNumberFormat="1" applyFont="1" applyFill="1" applyBorder="1" applyAlignment="1" applyProtection="1">
      <alignment horizontal="right" vertical="center"/>
      <protection locked="0"/>
    </xf>
    <xf numFmtId="0" fontId="7" fillId="0" borderId="61" xfId="0" applyFont="1" applyFill="1" applyBorder="1" applyAlignment="1" applyProtection="1">
      <alignment horizontal="center" vertical="center" wrapText="1"/>
      <protection locked="0"/>
    </xf>
    <xf numFmtId="49" fontId="7" fillId="0" borderId="57" xfId="0" applyNumberFormat="1" applyFont="1" applyFill="1" applyBorder="1" applyAlignment="1" applyProtection="1">
      <alignment horizontal="right" vertical="center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166" fontId="90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2" fillId="0" borderId="0" xfId="60" applyFont="1" applyFill="1" applyProtection="1">
      <alignment/>
      <protection locked="0"/>
    </xf>
    <xf numFmtId="0" fontId="6" fillId="0" borderId="0" xfId="60" applyFont="1" applyFill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7" fillId="0" borderId="22" xfId="60" applyFont="1" applyFill="1" applyBorder="1" applyAlignment="1" applyProtection="1">
      <alignment horizontal="center" vertical="center" wrapText="1"/>
      <protection locked="0"/>
    </xf>
    <xf numFmtId="0" fontId="7" fillId="0" borderId="23" xfId="60" applyFont="1" applyFill="1" applyBorder="1" applyAlignment="1" applyProtection="1">
      <alignment horizontal="center" vertical="center" wrapText="1"/>
      <protection locked="0"/>
    </xf>
    <xf numFmtId="0" fontId="7" fillId="0" borderId="26" xfId="60" applyFont="1" applyFill="1" applyBorder="1" applyAlignment="1" applyProtection="1">
      <alignment horizontal="center" vertical="center" wrapText="1"/>
      <protection locked="0"/>
    </xf>
    <xf numFmtId="0" fontId="17" fillId="0" borderId="0" xfId="60" applyFont="1" applyFill="1" applyProtection="1">
      <alignment/>
      <protection locked="0"/>
    </xf>
    <xf numFmtId="166" fontId="91" fillId="0" borderId="0" xfId="60" applyNumberFormat="1" applyFont="1" applyFill="1" applyAlignment="1" applyProtection="1">
      <alignment horizontal="right" vertical="center" indent="1"/>
      <protection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right" wrapText="1"/>
      <protection locked="0"/>
    </xf>
    <xf numFmtId="166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6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0" fillId="0" borderId="0" xfId="61" applyFont="1" applyFill="1" applyAlignment="1" applyProtection="1">
      <alignment/>
      <protection locked="0"/>
    </xf>
    <xf numFmtId="0" fontId="78" fillId="0" borderId="0" xfId="45" applyAlignment="1" applyProtection="1">
      <alignment/>
      <protection/>
    </xf>
    <xf numFmtId="0" fontId="33" fillId="0" borderId="0" xfId="0" applyFont="1" applyAlignment="1">
      <alignment wrapText="1"/>
    </xf>
    <xf numFmtId="0" fontId="2" fillId="0" borderId="0" xfId="61" applyFill="1" applyAlignment="1" applyProtection="1">
      <alignment vertical="center" wrapText="1"/>
      <protection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 vertical="center"/>
    </xf>
    <xf numFmtId="166" fontId="92" fillId="0" borderId="0" xfId="60" applyNumberFormat="1" applyFont="1" applyFill="1">
      <alignment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9" fillId="0" borderId="0" xfId="60" applyFont="1" applyFill="1" applyAlignment="1" applyProtection="1">
      <alignment horizontal="right"/>
      <protection locked="0"/>
    </xf>
    <xf numFmtId="166" fontId="16" fillId="0" borderId="37" xfId="60" applyNumberFormat="1" applyFont="1" applyFill="1" applyBorder="1" applyAlignment="1" applyProtection="1">
      <alignment horizontal="left" vertical="center"/>
      <protection locked="0"/>
    </xf>
    <xf numFmtId="0" fontId="1" fillId="0" borderId="0" xfId="60" applyFont="1" applyFill="1" applyProtection="1">
      <alignment/>
      <protection locked="0"/>
    </xf>
    <xf numFmtId="166" fontId="4" fillId="0" borderId="0" xfId="60" applyNumberFormat="1" applyFont="1" applyFill="1" applyBorder="1" applyAlignment="1" applyProtection="1">
      <alignment horizontal="centerContinuous" vertical="center"/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0" fontId="15" fillId="0" borderId="20" xfId="60" applyFont="1" applyFill="1" applyBorder="1" applyAlignment="1" applyProtection="1">
      <alignment horizontal="center" vertical="center" wrapText="1"/>
      <protection locked="0"/>
    </xf>
    <xf numFmtId="0" fontId="15" fillId="0" borderId="13" xfId="60" applyFont="1" applyFill="1" applyBorder="1" applyAlignment="1" applyProtection="1">
      <alignment horizontal="center" vertical="center" wrapText="1"/>
      <protection locked="0"/>
    </xf>
    <xf numFmtId="0" fontId="15" fillId="0" borderId="39" xfId="60" applyFont="1" applyFill="1" applyBorder="1" applyAlignment="1" applyProtection="1">
      <alignment horizontal="center" vertical="center" wrapText="1"/>
      <protection locked="0"/>
    </xf>
    <xf numFmtId="166" fontId="90" fillId="0" borderId="0" xfId="0" applyNumberFormat="1" applyFont="1" applyFill="1" applyAlignment="1" applyProtection="1">
      <alignment horizontal="right" vertical="center" wrapText="1" indent="1"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5" fillId="0" borderId="37" xfId="0" applyFont="1" applyFill="1" applyBorder="1" applyAlignment="1" applyProtection="1">
      <alignment horizontal="right" vertical="center"/>
      <protection locked="0"/>
    </xf>
    <xf numFmtId="0" fontId="7" fillId="0" borderId="45" xfId="60" applyFont="1" applyFill="1" applyBorder="1" applyAlignment="1" applyProtection="1">
      <alignment horizontal="center" vertical="center" wrapText="1"/>
      <protection locked="0"/>
    </xf>
    <xf numFmtId="0" fontId="7" fillId="0" borderId="38" xfId="6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/>
      <protection locked="0"/>
    </xf>
    <xf numFmtId="0" fontId="20" fillId="0" borderId="15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>
      <alignment/>
    </xf>
    <xf numFmtId="166" fontId="9" fillId="0" borderId="0" xfId="59" applyNumberFormat="1" applyFont="1" applyFill="1" applyAlignment="1" applyProtection="1">
      <alignment vertical="center" wrapText="1"/>
      <protection locked="0"/>
    </xf>
    <xf numFmtId="166" fontId="15" fillId="0" borderId="64" xfId="59" applyNumberFormat="1" applyFont="1" applyFill="1" applyBorder="1" applyAlignment="1">
      <alignment horizontal="center" vertical="center"/>
      <protection/>
    </xf>
    <xf numFmtId="166" fontId="15" fillId="0" borderId="41" xfId="59" applyNumberFormat="1" applyFont="1" applyFill="1" applyBorder="1" applyAlignment="1">
      <alignment horizontal="center" vertical="center"/>
      <protection/>
    </xf>
    <xf numFmtId="166" fontId="15" fillId="0" borderId="65" xfId="59" applyNumberFormat="1" applyFont="1" applyFill="1" applyBorder="1" applyAlignment="1">
      <alignment horizontal="center" vertical="center"/>
      <protection/>
    </xf>
    <xf numFmtId="166" fontId="15" fillId="0" borderId="41" xfId="59" applyNumberFormat="1" applyFont="1" applyFill="1" applyBorder="1" applyAlignment="1">
      <alignment horizontal="center" vertical="center" wrapText="1"/>
      <protection/>
    </xf>
    <xf numFmtId="166" fontId="15" fillId="0" borderId="65" xfId="59" applyNumberFormat="1" applyFont="1" applyFill="1" applyBorder="1" applyAlignment="1">
      <alignment horizontal="center" vertical="center" wrapText="1"/>
      <protection/>
    </xf>
    <xf numFmtId="49" fontId="14" fillId="0" borderId="60" xfId="59" applyNumberFormat="1" applyFont="1" applyFill="1" applyBorder="1" applyAlignment="1">
      <alignment horizontal="left" vertical="center"/>
      <protection/>
    </xf>
    <xf numFmtId="49" fontId="37" fillId="0" borderId="66" xfId="59" applyNumberFormat="1" applyFont="1" applyFill="1" applyBorder="1" applyAlignment="1" quotePrefix="1">
      <alignment horizontal="left" vertical="center"/>
      <protection/>
    </xf>
    <xf numFmtId="49" fontId="14" fillId="0" borderId="66" xfId="59" applyNumberFormat="1" applyFont="1" applyFill="1" applyBorder="1" applyAlignment="1">
      <alignment horizontal="left" vertical="center"/>
      <protection/>
    </xf>
    <xf numFmtId="49" fontId="7" fillId="0" borderId="46" xfId="59" applyNumberFormat="1" applyFont="1" applyFill="1" applyBorder="1" applyAlignment="1" applyProtection="1">
      <alignment horizontal="left" vertical="center"/>
      <protection locked="0"/>
    </xf>
    <xf numFmtId="49" fontId="14" fillId="0" borderId="18" xfId="59" applyNumberFormat="1" applyFont="1" applyFill="1" applyBorder="1" applyAlignment="1">
      <alignment horizontal="left" vertical="center"/>
      <protection/>
    </xf>
    <xf numFmtId="49" fontId="14" fillId="0" borderId="17" xfId="59" applyNumberFormat="1" applyFont="1" applyFill="1" applyBorder="1" applyAlignment="1">
      <alignment horizontal="left" vertical="center"/>
      <protection/>
    </xf>
    <xf numFmtId="49" fontId="14" fillId="0" borderId="19" xfId="59" applyNumberFormat="1" applyFont="1" applyFill="1" applyBorder="1" applyAlignment="1" applyProtection="1">
      <alignment horizontal="left" vertical="center"/>
      <protection locked="0"/>
    </xf>
    <xf numFmtId="175" fontId="7" fillId="0" borderId="41" xfId="59" applyNumberFormat="1" applyFont="1" applyFill="1" applyBorder="1" applyAlignment="1">
      <alignment horizontal="left" vertical="center" wrapText="1"/>
      <protection/>
    </xf>
    <xf numFmtId="166" fontId="0" fillId="0" borderId="0" xfId="59" applyNumberFormat="1" applyFill="1" applyAlignment="1">
      <alignment vertical="center" wrapText="1"/>
      <protection/>
    </xf>
    <xf numFmtId="166" fontId="5" fillId="0" borderId="37" xfId="59" applyNumberFormat="1" applyFont="1" applyFill="1" applyBorder="1" applyAlignment="1">
      <alignment horizontal="right" vertical="center"/>
      <protection/>
    </xf>
    <xf numFmtId="0" fontId="0" fillId="0" borderId="0" xfId="59" applyFill="1" applyAlignment="1">
      <alignment vertical="center"/>
      <protection/>
    </xf>
    <xf numFmtId="166" fontId="3" fillId="0" borderId="41" xfId="59" applyNumberFormat="1" applyFont="1" applyFill="1" applyBorder="1" applyAlignment="1">
      <alignment horizontal="center" vertical="center" wrapText="1"/>
      <protection/>
    </xf>
    <xf numFmtId="3" fontId="0" fillId="0" borderId="52" xfId="59" applyNumberFormat="1" applyFont="1" applyFill="1" applyBorder="1" applyAlignment="1" applyProtection="1">
      <alignment horizontal="right" vertical="center" wrapText="1"/>
      <protection locked="0"/>
    </xf>
    <xf numFmtId="3" fontId="0" fillId="0" borderId="67" xfId="59" applyNumberFormat="1" applyFont="1" applyFill="1" applyBorder="1" applyAlignment="1" applyProtection="1">
      <alignment horizontal="right" vertical="center" wrapText="1"/>
      <protection locked="0"/>
    </xf>
    <xf numFmtId="166" fontId="3" fillId="0" borderId="41" xfId="59" applyNumberFormat="1" applyFont="1" applyFill="1" applyBorder="1" applyAlignment="1">
      <alignment horizontal="right" vertical="center" wrapText="1"/>
      <protection/>
    </xf>
    <xf numFmtId="0" fontId="93" fillId="0" borderId="0" xfId="0" applyFont="1" applyAlignment="1">
      <alignment vertical="top" textRotation="180"/>
    </xf>
    <xf numFmtId="0" fontId="0" fillId="0" borderId="0" xfId="0" applyFill="1" applyAlignment="1" applyProtection="1">
      <alignment horizontal="right"/>
      <protection locked="0"/>
    </xf>
    <xf numFmtId="166" fontId="3" fillId="0" borderId="0" xfId="59" applyNumberFormat="1" applyFont="1" applyFill="1" applyBorder="1" applyAlignment="1">
      <alignment horizontal="left" vertical="center" wrapText="1"/>
      <protection/>
    </xf>
    <xf numFmtId="166" fontId="3" fillId="0" borderId="0" xfId="59" applyNumberFormat="1" applyFont="1" applyFill="1" applyBorder="1" applyAlignment="1">
      <alignment horizontal="right" vertical="center" wrapText="1"/>
      <protection/>
    </xf>
    <xf numFmtId="0" fontId="94" fillId="0" borderId="0" xfId="0" applyFont="1" applyAlignment="1">
      <alignment/>
    </xf>
    <xf numFmtId="166" fontId="14" fillId="0" borderId="68" xfId="59" applyNumberFormat="1" applyFont="1" applyFill="1" applyBorder="1" applyAlignment="1" applyProtection="1">
      <alignment horizontal="right" vertical="center" indent="2"/>
      <protection/>
    </xf>
    <xf numFmtId="166" fontId="14" fillId="0" borderId="68" xfId="59" applyNumberFormat="1" applyFont="1" applyFill="1" applyBorder="1" applyAlignment="1" applyProtection="1">
      <alignment horizontal="right" vertical="center" wrapText="1" indent="2"/>
      <protection locked="0"/>
    </xf>
    <xf numFmtId="166" fontId="14" fillId="0" borderId="69" xfId="59" applyNumberFormat="1" applyFont="1" applyFill="1" applyBorder="1" applyAlignment="1" applyProtection="1">
      <alignment horizontal="right" vertical="center" wrapText="1" indent="2"/>
      <protection locked="0"/>
    </xf>
    <xf numFmtId="166" fontId="37" fillId="0" borderId="53" xfId="59" applyNumberFormat="1" applyFont="1" applyFill="1" applyBorder="1" applyAlignment="1" applyProtection="1">
      <alignment horizontal="right" vertical="center" indent="2"/>
      <protection/>
    </xf>
    <xf numFmtId="166" fontId="37" fillId="0" borderId="53" xfId="59" applyNumberFormat="1" applyFont="1" applyFill="1" applyBorder="1" applyAlignment="1" applyProtection="1">
      <alignment horizontal="right" vertical="center" wrapText="1" indent="2"/>
      <protection locked="0"/>
    </xf>
    <xf numFmtId="166" fontId="14" fillId="0" borderId="53" xfId="59" applyNumberFormat="1" applyFont="1" applyFill="1" applyBorder="1" applyAlignment="1" applyProtection="1">
      <alignment horizontal="right" vertical="center" indent="2"/>
      <protection/>
    </xf>
    <xf numFmtId="166" fontId="14" fillId="0" borderId="53" xfId="59" applyNumberFormat="1" applyFont="1" applyFill="1" applyBorder="1" applyAlignment="1" applyProtection="1">
      <alignment horizontal="right" vertical="center" wrapText="1" indent="2"/>
      <protection locked="0"/>
    </xf>
    <xf numFmtId="166" fontId="7" fillId="0" borderId="41" xfId="59" applyNumberFormat="1" applyFont="1" applyFill="1" applyBorder="1" applyAlignment="1" applyProtection="1">
      <alignment horizontal="right" vertical="center" indent="2"/>
      <protection/>
    </xf>
    <xf numFmtId="166" fontId="7" fillId="0" borderId="41" xfId="59" applyNumberFormat="1" applyFont="1" applyFill="1" applyBorder="1" applyAlignment="1">
      <alignment horizontal="right" vertical="center" indent="2"/>
      <protection/>
    </xf>
    <xf numFmtId="166" fontId="7" fillId="0" borderId="41" xfId="59" applyNumberFormat="1" applyFont="1" applyFill="1" applyBorder="1" applyAlignment="1" applyProtection="1">
      <alignment horizontal="right" vertical="center" wrapText="1" indent="2"/>
      <protection/>
    </xf>
    <xf numFmtId="166" fontId="14" fillId="0" borderId="67" xfId="59" applyNumberFormat="1" applyFont="1" applyFill="1" applyBorder="1" applyAlignment="1" applyProtection="1">
      <alignment horizontal="right" vertical="center" indent="2"/>
      <protection/>
    </xf>
    <xf numFmtId="166" fontId="14" fillId="0" borderId="67" xfId="59" applyNumberFormat="1" applyFont="1" applyFill="1" applyBorder="1" applyAlignment="1" applyProtection="1">
      <alignment horizontal="right" vertical="center" wrapText="1" indent="2"/>
      <protection locked="0"/>
    </xf>
    <xf numFmtId="166" fontId="14" fillId="0" borderId="70" xfId="59" applyNumberFormat="1" applyFont="1" applyFill="1" applyBorder="1" applyAlignment="1" applyProtection="1">
      <alignment horizontal="right" vertical="center" wrapText="1" indent="2"/>
      <protection locked="0"/>
    </xf>
    <xf numFmtId="166" fontId="5" fillId="0" borderId="37" xfId="59" applyNumberFormat="1" applyFont="1" applyFill="1" applyBorder="1" applyAlignment="1" applyProtection="1">
      <alignment horizontal="right" vertical="center"/>
      <protection/>
    </xf>
    <xf numFmtId="0" fontId="17" fillId="0" borderId="32" xfId="60" applyFont="1" applyFill="1" applyBorder="1" applyAlignment="1" applyProtection="1">
      <alignment horizontal="left" vertical="center" wrapText="1" indent="1"/>
      <protection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71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36" borderId="0" xfId="0" applyFill="1" applyAlignment="1" applyProtection="1">
      <alignment horizontal="center"/>
      <protection locked="0"/>
    </xf>
    <xf numFmtId="0" fontId="95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vertical="top"/>
    </xf>
    <xf numFmtId="0" fontId="6" fillId="36" borderId="0" xfId="0" applyFont="1" applyFill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4" fillId="3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60" applyFont="1" applyFill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66" fontId="6" fillId="0" borderId="0" xfId="60" applyNumberFormat="1" applyFont="1" applyFill="1" applyBorder="1" applyAlignment="1" applyProtection="1">
      <alignment horizontal="center" vertical="center"/>
      <protection locked="0"/>
    </xf>
    <xf numFmtId="166" fontId="16" fillId="0" borderId="37" xfId="60" applyNumberFormat="1" applyFont="1" applyFill="1" applyBorder="1" applyAlignment="1" applyProtection="1">
      <alignment horizontal="left" vertical="center"/>
      <protection locked="0"/>
    </xf>
    <xf numFmtId="166" fontId="16" fillId="0" borderId="37" xfId="60" applyNumberFormat="1" applyFont="1" applyFill="1" applyBorder="1" applyAlignment="1" applyProtection="1">
      <alignment horizontal="left"/>
      <protection/>
    </xf>
    <xf numFmtId="0" fontId="15" fillId="0" borderId="0" xfId="60" applyFont="1" applyFill="1" applyAlignment="1" applyProtection="1">
      <alignment horizontal="center"/>
      <protection/>
    </xf>
    <xf numFmtId="166" fontId="16" fillId="0" borderId="37" xfId="60" applyNumberFormat="1" applyFont="1" applyFill="1" applyBorder="1" applyAlignment="1" applyProtection="1">
      <alignment horizontal="left" vertical="center"/>
      <protection/>
    </xf>
    <xf numFmtId="166" fontId="6" fillId="0" borderId="0" xfId="60" applyNumberFormat="1" applyFont="1" applyFill="1" applyBorder="1" applyAlignment="1" applyProtection="1">
      <alignment horizontal="center" vertical="center"/>
      <protection/>
    </xf>
    <xf numFmtId="166" fontId="7" fillId="0" borderId="68" xfId="0" applyNumberFormat="1" applyFont="1" applyFill="1" applyBorder="1" applyAlignment="1" applyProtection="1">
      <alignment horizontal="center" vertical="center" wrapText="1"/>
      <protection/>
    </xf>
    <xf numFmtId="166" fontId="7" fillId="0" borderId="65" xfId="0" applyNumberFormat="1" applyFont="1" applyFill="1" applyBorder="1" applyAlignment="1" applyProtection="1">
      <alignment horizontal="center" vertical="center" wrapText="1"/>
      <protection/>
    </xf>
    <xf numFmtId="166" fontId="9" fillId="0" borderId="0" xfId="0" applyNumberFormat="1" applyFont="1" applyFill="1" applyAlignment="1" applyProtection="1">
      <alignment horizontal="center" textRotation="180" wrapText="1"/>
      <protection/>
    </xf>
    <xf numFmtId="166" fontId="96" fillId="0" borderId="58" xfId="0" applyNumberFormat="1" applyFont="1" applyFill="1" applyBorder="1" applyAlignment="1" applyProtection="1">
      <alignment horizontal="left" vertical="top" wrapText="1"/>
      <protection/>
    </xf>
    <xf numFmtId="166" fontId="7" fillId="0" borderId="69" xfId="0" applyNumberFormat="1" applyFont="1" applyFill="1" applyBorder="1" applyAlignment="1" applyProtection="1">
      <alignment horizontal="center" vertical="center" wrapText="1"/>
      <protection/>
    </xf>
    <xf numFmtId="166" fontId="7" fillId="0" borderId="70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6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3" fillId="0" borderId="39" xfId="60" applyFont="1" applyFill="1" applyBorder="1" applyAlignment="1">
      <alignment horizontal="center" vertical="center" wrapText="1"/>
      <protection/>
    </xf>
    <xf numFmtId="0" fontId="3" fillId="0" borderId="30" xfId="60" applyFont="1" applyFill="1" applyBorder="1" applyAlignment="1">
      <alignment horizontal="center" vertical="center" wrapText="1"/>
      <protection/>
    </xf>
    <xf numFmtId="0" fontId="3" fillId="0" borderId="20" xfId="60" applyFont="1" applyFill="1" applyBorder="1" applyAlignment="1">
      <alignment horizontal="center" vertical="center" wrapText="1"/>
      <protection/>
    </xf>
    <xf numFmtId="0" fontId="3" fillId="0" borderId="19" xfId="60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 locked="0"/>
    </xf>
    <xf numFmtId="166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60" applyFont="1" applyFill="1" applyBorder="1" applyAlignment="1" applyProtection="1">
      <alignment horizontal="left"/>
      <protection/>
    </xf>
    <xf numFmtId="0" fontId="7" fillId="0" borderId="23" xfId="60" applyFont="1" applyFill="1" applyBorder="1" applyAlignment="1" applyProtection="1">
      <alignment horizontal="left"/>
      <protection/>
    </xf>
    <xf numFmtId="0" fontId="17" fillId="0" borderId="58" xfId="60" applyFont="1" applyFill="1" applyBorder="1" applyAlignment="1">
      <alignment horizontal="justify" vertical="center" wrapText="1"/>
      <protection/>
    </xf>
    <xf numFmtId="0" fontId="0" fillId="0" borderId="58" xfId="60" applyFont="1" applyBorder="1" applyAlignment="1">
      <alignment horizontal="left" vertical="top" wrapText="1"/>
      <protection/>
    </xf>
    <xf numFmtId="166" fontId="6" fillId="0" borderId="0" xfId="0" applyNumberFormat="1" applyFont="1" applyFill="1" applyAlignment="1" applyProtection="1">
      <alignment horizontal="center" vertical="center" wrapText="1"/>
      <protection locked="0"/>
    </xf>
    <xf numFmtId="166" fontId="9" fillId="0" borderId="0" xfId="0" applyNumberFormat="1" applyFont="1" applyFill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center" wrapText="1"/>
      <protection locked="0"/>
    </xf>
    <xf numFmtId="166" fontId="4" fillId="0" borderId="0" xfId="59" applyNumberFormat="1" applyFont="1" applyFill="1" applyAlignment="1" applyProtection="1">
      <alignment horizontal="left" vertical="center" wrapText="1"/>
      <protection locked="0"/>
    </xf>
    <xf numFmtId="166" fontId="0" fillId="0" borderId="0" xfId="59" applyNumberFormat="1" applyFill="1" applyAlignment="1" applyProtection="1">
      <alignment horizontal="left" vertical="center" wrapText="1"/>
      <protection locked="0"/>
    </xf>
    <xf numFmtId="166" fontId="3" fillId="0" borderId="72" xfId="59" applyNumberFormat="1" applyFont="1" applyFill="1" applyBorder="1" applyAlignment="1">
      <alignment horizontal="center" vertical="center"/>
      <protection/>
    </xf>
    <xf numFmtId="166" fontId="3" fillId="0" borderId="54" xfId="59" applyNumberFormat="1" applyFont="1" applyFill="1" applyBorder="1" applyAlignment="1">
      <alignment horizontal="center" vertical="center"/>
      <protection/>
    </xf>
    <xf numFmtId="166" fontId="3" fillId="0" borderId="64" xfId="59" applyNumberFormat="1" applyFont="1" applyFill="1" applyBorder="1" applyAlignment="1">
      <alignment horizontal="center" vertical="center"/>
      <protection/>
    </xf>
    <xf numFmtId="166" fontId="3" fillId="0" borderId="72" xfId="59" applyNumberFormat="1" applyFont="1" applyFill="1" applyBorder="1" applyAlignment="1">
      <alignment horizontal="center" vertical="center" wrapText="1"/>
      <protection/>
    </xf>
    <xf numFmtId="166" fontId="3" fillId="0" borderId="58" xfId="59" applyNumberFormat="1" applyFont="1" applyFill="1" applyBorder="1" applyAlignment="1">
      <alignment horizontal="center" vertical="center" wrapText="1"/>
      <protection/>
    </xf>
    <xf numFmtId="0" fontId="0" fillId="0" borderId="62" xfId="59" applyFont="1" applyBorder="1" applyAlignment="1">
      <alignment horizontal="center" vertical="center" wrapText="1"/>
      <protection/>
    </xf>
    <xf numFmtId="166" fontId="3" fillId="0" borderId="68" xfId="59" applyNumberFormat="1" applyFont="1" applyFill="1" applyBorder="1" applyAlignment="1">
      <alignment horizontal="center" vertical="center" wrapText="1"/>
      <protection/>
    </xf>
    <xf numFmtId="166" fontId="3" fillId="0" borderId="55" xfId="59" applyNumberFormat="1" applyFont="1" applyFill="1" applyBorder="1" applyAlignment="1">
      <alignment horizontal="center" vertical="center"/>
      <protection/>
    </xf>
    <xf numFmtId="0" fontId="97" fillId="0" borderId="65" xfId="0" applyFont="1" applyBorder="1" applyAlignment="1">
      <alignment horizontal="center" vertical="center"/>
    </xf>
    <xf numFmtId="166" fontId="3" fillId="0" borderId="46" xfId="59" applyNumberFormat="1" applyFont="1" applyFill="1" applyBorder="1" applyAlignment="1">
      <alignment horizontal="center" vertical="center" wrapText="1"/>
      <protection/>
    </xf>
    <xf numFmtId="0" fontId="0" fillId="0" borderId="47" xfId="59" applyFont="1" applyBorder="1" applyAlignment="1">
      <alignment horizontal="center" vertical="center" wrapText="1"/>
      <protection/>
    </xf>
    <xf numFmtId="0" fontId="0" fillId="0" borderId="38" xfId="59" applyFont="1" applyBorder="1" applyAlignment="1">
      <alignment horizontal="center" vertical="center" wrapText="1"/>
      <protection/>
    </xf>
    <xf numFmtId="0" fontId="97" fillId="0" borderId="65" xfId="0" applyFont="1" applyBorder="1" applyAlignment="1">
      <alignment horizontal="center" vertical="center" wrapText="1"/>
    </xf>
    <xf numFmtId="0" fontId="39" fillId="0" borderId="0" xfId="59" applyFont="1" applyFill="1" applyAlignment="1">
      <alignment horizontal="center" vertical="top" textRotation="180"/>
      <protection/>
    </xf>
    <xf numFmtId="166" fontId="0" fillId="0" borderId="0" xfId="59" applyNumberFormat="1" applyFont="1" applyFill="1" applyAlignment="1" applyProtection="1">
      <alignment horizontal="left" vertical="center" wrapText="1"/>
      <protection locked="0"/>
    </xf>
    <xf numFmtId="0" fontId="6" fillId="0" borderId="0" xfId="59" applyFont="1" applyFill="1" applyAlignment="1" applyProtection="1">
      <alignment horizontal="center" vertical="center"/>
      <protection locked="0"/>
    </xf>
    <xf numFmtId="0" fontId="6" fillId="0" borderId="0" xfId="59" applyFont="1" applyAlignment="1">
      <alignment horizontal="center" vertical="center"/>
      <protection/>
    </xf>
    <xf numFmtId="175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166" fontId="3" fillId="0" borderId="46" xfId="59" applyNumberFormat="1" applyFont="1" applyFill="1" applyBorder="1" applyAlignment="1">
      <alignment horizontal="center" vertical="center" wrapText="1"/>
      <protection/>
    </xf>
    <xf numFmtId="166" fontId="3" fillId="0" borderId="47" xfId="59" applyNumberFormat="1" applyFont="1" applyFill="1" applyBorder="1" applyAlignment="1">
      <alignment horizontal="center" vertical="center" wrapText="1"/>
      <protection/>
    </xf>
    <xf numFmtId="166" fontId="0" fillId="0" borderId="60" xfId="59" applyNumberFormat="1" applyFont="1" applyFill="1" applyBorder="1" applyAlignment="1" applyProtection="1">
      <alignment horizontal="left" vertical="center" wrapText="1"/>
      <protection locked="0"/>
    </xf>
    <xf numFmtId="166" fontId="0" fillId="0" borderId="73" xfId="59" applyNumberFormat="1" applyFill="1" applyBorder="1" applyAlignment="1" applyProtection="1">
      <alignment horizontal="left" vertical="center" wrapText="1"/>
      <protection locked="0"/>
    </xf>
    <xf numFmtId="166" fontId="0" fillId="0" borderId="61" xfId="59" applyNumberFormat="1" applyFill="1" applyBorder="1" applyAlignment="1" applyProtection="1">
      <alignment horizontal="left" vertical="center" wrapText="1"/>
      <protection locked="0"/>
    </xf>
    <xf numFmtId="166" fontId="0" fillId="0" borderId="74" xfId="59" applyNumberFormat="1" applyFill="1" applyBorder="1" applyAlignment="1" applyProtection="1">
      <alignment horizontal="left" vertical="center" wrapText="1"/>
      <protection locked="0"/>
    </xf>
    <xf numFmtId="166" fontId="3" fillId="0" borderId="46" xfId="59" applyNumberFormat="1" applyFont="1" applyFill="1" applyBorder="1" applyAlignment="1">
      <alignment horizontal="left" vertical="center" wrapText="1"/>
      <protection/>
    </xf>
    <xf numFmtId="166" fontId="3" fillId="0" borderId="47" xfId="59" applyNumberFormat="1" applyFont="1" applyFill="1" applyBorder="1" applyAlignment="1">
      <alignment horizontal="left" vertical="center" wrapText="1"/>
      <protection/>
    </xf>
    <xf numFmtId="175" fontId="38" fillId="0" borderId="58" xfId="59" applyNumberFormat="1" applyFont="1" applyFill="1" applyBorder="1" applyAlignment="1" applyProtection="1">
      <alignment horizontal="left" vertical="center" wrapText="1"/>
      <protection locked="0"/>
    </xf>
    <xf numFmtId="0" fontId="6" fillId="0" borderId="0" xfId="59" applyFont="1" applyFill="1" applyAlignment="1">
      <alignment horizontal="center" vertical="center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right"/>
    </xf>
    <xf numFmtId="0" fontId="4" fillId="0" borderId="0" xfId="60" applyFont="1" applyFill="1" applyAlignment="1" applyProtection="1">
      <alignment horizontal="center"/>
      <protection locked="0"/>
    </xf>
    <xf numFmtId="0" fontId="4" fillId="0" borderId="0" xfId="60" applyFont="1" applyFill="1" applyAlignment="1" applyProtection="1">
      <alignment horizontal="center" vertical="center"/>
      <protection locked="0"/>
    </xf>
    <xf numFmtId="0" fontId="17" fillId="0" borderId="58" xfId="0" applyFont="1" applyFill="1" applyBorder="1" applyAlignment="1">
      <alignment horizontal="justify" vertical="center" wrapText="1"/>
    </xf>
    <xf numFmtId="0" fontId="13" fillId="0" borderId="0" xfId="0" applyFont="1" applyAlignment="1" applyProtection="1">
      <alignment horizontal="center" wrapText="1"/>
      <protection locked="0"/>
    </xf>
    <xf numFmtId="0" fontId="16" fillId="0" borderId="75" xfId="61" applyFont="1" applyFill="1" applyBorder="1" applyAlignment="1" applyProtection="1">
      <alignment horizontal="left" vertical="center" indent="1"/>
      <protection/>
    </xf>
    <xf numFmtId="0" fontId="16" fillId="0" borderId="47" xfId="61" applyFont="1" applyFill="1" applyBorder="1" applyAlignment="1" applyProtection="1">
      <alignment horizontal="left" vertical="center" indent="1"/>
      <protection/>
    </xf>
    <xf numFmtId="0" fontId="16" fillId="0" borderId="38" xfId="61" applyFont="1" applyFill="1" applyBorder="1" applyAlignment="1" applyProtection="1">
      <alignment horizontal="left" vertical="center" indent="1"/>
      <protection/>
    </xf>
    <xf numFmtId="0" fontId="6" fillId="0" borderId="0" xfId="61" applyFont="1" applyFill="1" applyAlignment="1" applyProtection="1">
      <alignment horizontal="center" wrapText="1"/>
      <protection/>
    </xf>
    <xf numFmtId="0" fontId="6" fillId="0" borderId="0" xfId="61" applyFont="1" applyFill="1" applyAlignment="1" applyProtection="1">
      <alignment horizont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46" xfId="0" applyFont="1" applyBorder="1" applyAlignment="1" applyProtection="1">
      <alignment horizontal="left" vertical="center" indent="2"/>
      <protection/>
    </xf>
    <xf numFmtId="0" fontId="7" fillId="0" borderId="45" xfId="0" applyFont="1" applyBorder="1" applyAlignment="1" applyProtection="1">
      <alignment horizontal="left" vertical="center" indent="2"/>
      <protection/>
    </xf>
    <xf numFmtId="0" fontId="6" fillId="0" borderId="0" xfId="0" applyFont="1" applyAlignment="1" applyProtection="1">
      <alignment horizontal="center" wrapText="1"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 2" xfId="59"/>
    <cellStyle name="Normál_KVRENMUNKA" xfId="60"/>
    <cellStyle name="Normál_SEGEDLETEK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  <cellStyle name="Százalék 2" xfId="69"/>
  </cellStyles>
  <dxfs count="8">
    <dxf>
      <font>
        <color indexed="9"/>
      </font>
    </dxf>
    <dxf>
      <font>
        <color indexed="10"/>
      </font>
    </dxf>
    <dxf>
      <font>
        <color rgb="FFFF0000"/>
      </font>
    </dxf>
    <dxf>
      <font>
        <color rgb="FFFFC000"/>
      </font>
    </dxf>
    <dxf>
      <font>
        <color rgb="FFFFC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styles" Target="styles.xml" /><Relationship Id="rId72" Type="http://schemas.openxmlformats.org/officeDocument/2006/relationships/sharedStrings" Target="sharedStrings.xml" /><Relationship Id="rId7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</xdr:colOff>
      <xdr:row>0</xdr:row>
      <xdr:rowOff>133350</xdr:rowOff>
    </xdr:from>
    <xdr:to>
      <xdr:col>25</xdr:col>
      <xdr:colOff>209550</xdr:colOff>
      <xdr:row>15</xdr:row>
      <xdr:rowOff>161925</xdr:rowOff>
    </xdr:to>
    <xdr:grpSp>
      <xdr:nvGrpSpPr>
        <xdr:cNvPr id="1" name="Csoportba foglalás 11"/>
        <xdr:cNvGrpSpPr>
          <a:grpSpLocks/>
        </xdr:cNvGrpSpPr>
      </xdr:nvGrpSpPr>
      <xdr:grpSpPr>
        <a:xfrm>
          <a:off x="10020300" y="133350"/>
          <a:ext cx="6305550" cy="2714625"/>
          <a:chOff x="7866063" y="158750"/>
          <a:chExt cx="4900613" cy="2651125"/>
        </a:xfrm>
        <a:solidFill>
          <a:srgbClr val="FFFFFF"/>
        </a:solidFill>
      </xdr:grpSpPr>
      <xdr:sp>
        <xdr:nvSpPr>
          <xdr:cNvPr id="2" name="Beszédbuborék: négyszög 2"/>
          <xdr:cNvSpPr>
            <a:spLocks/>
          </xdr:cNvSpPr>
        </xdr:nvSpPr>
        <xdr:spPr>
          <a:xfrm>
            <a:off x="7866063" y="158750"/>
            <a:ext cx="4900613" cy="2651125"/>
          </a:xfrm>
          <a:prstGeom prst="wedgeRectCallout">
            <a:avLst>
              <a:gd name="adj1" fmla="val -59893"/>
              <a:gd name="adj2" fmla="val 13217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Teendő: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Ha nem a székhely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szerinti önkormányzatra készülnek a táblázatok, kattintson ide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,ha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feljön az "Igen" és "Nem" akkor kattintson a "Nem"-re. Ezt csak a  közös hivatallal rendelkező önkormányzatok esetében kell megtenni, polgármesteri hivatalok esetében minditg az alaphelyzetet (Igen) kell meghagyni!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Magyarázat: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Csak székhellyel rendelkező önkormányzatnál lehet közös hivatal, a többinél nem. ezért abban az esetben , ha másik önkormányzat táblázatait készítik az Igen-ről Nem-re történő váltásra azért van szükség, hogy a 9.1 (Önkormányzati táblázatok) melléklet számai után a költségvetési szervek melléklet számai 9.2.-vel folytatódjanak. A közös hivatal táblázatai továbbra is megmaradnak, de azokat ebben az esetben nem kell kinyomtatni. </a:t>
            </a:r>
          </a:p>
        </xdr:txBody>
      </xdr:sp>
      <xdr:pic>
        <xdr:nvPicPr>
          <xdr:cNvPr id="3" name="Kép 3"/>
          <xdr:cNvPicPr preferRelativeResize="1">
            <a:picLocks noChangeAspect="1"/>
          </xdr:cNvPicPr>
        </xdr:nvPicPr>
        <xdr:blipFill>
          <a:blip r:embed="rId1"/>
          <a:srcRect l="21466" t="43756" r="75947" b="52978"/>
          <a:stretch>
            <a:fillRect/>
          </a:stretch>
        </xdr:blipFill>
        <xdr:spPr>
          <a:xfrm>
            <a:off x="7953049" y="525268"/>
            <a:ext cx="1358695" cy="51166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Nyíl: balra mutató 4"/>
          <xdr:cNvSpPr>
            <a:spLocks/>
          </xdr:cNvSpPr>
        </xdr:nvSpPr>
        <xdr:spPr>
          <a:xfrm>
            <a:off x="9151249" y="659150"/>
            <a:ext cx="818402" cy="269089"/>
          </a:xfrm>
          <a:prstGeom prst="leftArrow">
            <a:avLst>
              <a:gd name="adj" fmla="val -33574"/>
            </a:avLst>
          </a:prstGeom>
          <a:solidFill>
            <a:srgbClr val="C0504D"/>
          </a:solidFill>
          <a:ln w="25400" cmpd="sng">
            <a:solidFill>
              <a:srgbClr val="8C383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16</xdr:col>
      <xdr:colOff>9525</xdr:colOff>
      <xdr:row>16</xdr:row>
      <xdr:rowOff>123825</xdr:rowOff>
    </xdr:from>
    <xdr:to>
      <xdr:col>25</xdr:col>
      <xdr:colOff>161925</xdr:colOff>
      <xdr:row>23</xdr:row>
      <xdr:rowOff>66675</xdr:rowOff>
    </xdr:to>
    <xdr:sp>
      <xdr:nvSpPr>
        <xdr:cNvPr id="5" name="Téglalap 5"/>
        <xdr:cNvSpPr>
          <a:spLocks/>
        </xdr:cNvSpPr>
      </xdr:nvSpPr>
      <xdr:spPr>
        <a:xfrm>
          <a:off x="9953625" y="2990850"/>
          <a:ext cx="6324600" cy="1209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 KV_1.1.sz.mell.</a:t>
          </a:r>
          <a:r>
            <a:rPr lang="en-US" cap="none" sz="1100" b="0" i="0" u="none" baseline="0">
              <a:solidFill>
                <a:srgbClr val="FFFFFF"/>
              </a:solidFill>
            </a:rPr>
            <a:t> fülnél a </a:t>
          </a:r>
          <a:r>
            <a:rPr lang="en-US" cap="none" sz="1100" b="1" i="1" u="none" baseline="0">
              <a:solidFill>
                <a:srgbClr val="FFFFFF"/>
              </a:solidFill>
            </a:rPr>
            <a:t>4. Közhatalmi bevételek </a:t>
          </a:r>
          <a:r>
            <a:rPr lang="en-US" cap="none" sz="1100" b="0" i="0" u="none" baseline="0">
              <a:solidFill>
                <a:srgbClr val="FFFFFF"/>
              </a:solidFill>
            </a:rPr>
            <a:t>bevételi jogcímei, abban az esetben ha az önkormányzatnál más bevételi jogcímek is előfordulnak, akkor bármelyik bevételi jogcím átírható arra, amit szerepeltetni szeretne az önkormányzat. 
</a:t>
          </a:r>
          <a:r>
            <a:rPr lang="en-US" cap="none" sz="1100" b="1" i="0" u="none" baseline="0">
              <a:solidFill>
                <a:srgbClr val="FFFFFF"/>
              </a:solidFill>
            </a:rPr>
            <a:t>Ezt csak a KV_1.1.sz.mell. fülnél kell elvégzeni, a többi táblázat automatikusan javítódik!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3"/>
  <sheetViews>
    <sheetView zoomScale="120" zoomScaleNormal="120" zoomScalePageLayoutView="0" workbookViewId="0" topLeftCell="A1">
      <selection activeCell="I26" sqref="I26"/>
    </sheetView>
  </sheetViews>
  <sheetFormatPr defaultColWidth="9.00390625" defaultRowHeight="12.75"/>
  <cols>
    <col min="1" max="1" width="35.375" style="0" customWidth="1"/>
    <col min="2" max="2" width="83.00390625" style="0" customWidth="1"/>
    <col min="3" max="3" width="34.50390625" style="0" customWidth="1"/>
  </cols>
  <sheetData>
    <row r="1" ht="12.75">
      <c r="A1" s="613">
        <v>2020</v>
      </c>
    </row>
    <row r="2" spans="1:3" ht="18.75" customHeight="1">
      <c r="A2" s="636" t="s">
        <v>548</v>
      </c>
      <c r="B2" s="636"/>
      <c r="C2" s="636"/>
    </row>
    <row r="3" spans="1:3" ht="15">
      <c r="A3" s="501"/>
      <c r="B3" s="502"/>
      <c r="C3" s="501"/>
    </row>
    <row r="4" spans="1:3" ht="14.25">
      <c r="A4" s="503" t="s">
        <v>575</v>
      </c>
      <c r="B4" s="504" t="s">
        <v>574</v>
      </c>
      <c r="C4" s="503" t="s">
        <v>549</v>
      </c>
    </row>
    <row r="5" spans="1:3" ht="12.75">
      <c r="A5" s="505"/>
      <c r="B5" s="505"/>
      <c r="C5" s="505"/>
    </row>
    <row r="6" spans="1:3" ht="18.75">
      <c r="A6" s="637" t="s">
        <v>551</v>
      </c>
      <c r="B6" s="637"/>
      <c r="C6" s="637"/>
    </row>
    <row r="7" spans="1:3" ht="12.75">
      <c r="A7" s="505" t="s">
        <v>576</v>
      </c>
      <c r="B7" s="505" t="s">
        <v>577</v>
      </c>
      <c r="C7" s="563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ht="12.75">
      <c r="A8" s="505" t="s">
        <v>578</v>
      </c>
      <c r="B8" s="505" t="s">
        <v>654</v>
      </c>
      <c r="C8" s="563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ht="12.75">
      <c r="A9" s="505" t="s">
        <v>579</v>
      </c>
      <c r="B9" s="505" t="s">
        <v>580</v>
      </c>
      <c r="C9" s="563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ht="12.75">
      <c r="A10" s="505" t="s">
        <v>581</v>
      </c>
      <c r="B10" s="505" t="s">
        <v>583</v>
      </c>
      <c r="C10" s="563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ht="12.75">
      <c r="A11" s="505" t="s">
        <v>582</v>
      </c>
      <c r="B11" s="505" t="s">
        <v>584</v>
      </c>
      <c r="C11" s="563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ht="12.75">
      <c r="A12" s="505" t="s">
        <v>585</v>
      </c>
      <c r="B12" s="505" t="s">
        <v>586</v>
      </c>
      <c r="C12" s="563" t="str">
        <f ca="1">HYPERLINK(SUBSTITUTE(CELL("address",'KV_1.4.sz.mell.'!A1),"'",""),SUBSTITUTE(MID(CELL("address",'KV_1.4.sz.mell.'!A1),SEARCH("]",CELL("address",'KV_1.4.sz.mell.'!A1),1)+1,LEN(CELL("address",'KV_1.4.sz.mell.'!A1))-SEARCH("]",CELL("address",'KV_1.4.sz.mell.'!A1),1)),"'",""))</f>
        <v>KV_1.4.sz.mell.!$A$1</v>
      </c>
    </row>
    <row r="13" spans="1:3" ht="12.75">
      <c r="A13" s="505" t="s">
        <v>587</v>
      </c>
      <c r="B13" s="505" t="s">
        <v>588</v>
      </c>
      <c r="C13" s="563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ht="12.75">
      <c r="A14" s="505" t="s">
        <v>589</v>
      </c>
      <c r="B14" s="505" t="s">
        <v>590</v>
      </c>
      <c r="C14" s="563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ht="12.75">
      <c r="A15" s="505" t="s">
        <v>591</v>
      </c>
      <c r="B15" s="505" t="s">
        <v>592</v>
      </c>
      <c r="C15" s="563" t="str">
        <f ca="1">HYPERLINK(SUBSTITUTE(CELL("address",KV_ELLENŐRZÉS!A1),"'",""),SUBSTITUTE(MID(CELL("address",KV_ELLENŐRZÉS!A1),SEARCH("]",CELL("address",KV_ELLENŐRZÉS!A1),1)+1,LEN(CELL("address",KV_ELLENŐRZÉS!A1))-SEARCH("]",CELL("address",KV_ELLENŐRZÉS!A1),1)),"'",""))</f>
        <v>KV_ELLENŐRZÉS!$A$1</v>
      </c>
    </row>
    <row r="16" spans="1:3" ht="12.75">
      <c r="A16" s="505" t="s">
        <v>593</v>
      </c>
      <c r="B16" s="505" t="s">
        <v>655</v>
      </c>
      <c r="C16" s="563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ht="12.75">
      <c r="A17" s="505" t="s">
        <v>594</v>
      </c>
      <c r="B17" s="505" t="s">
        <v>595</v>
      </c>
      <c r="C17" s="563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ht="12.75">
      <c r="A18" s="505" t="s">
        <v>597</v>
      </c>
      <c r="B18" s="505" t="s">
        <v>596</v>
      </c>
      <c r="C18" s="563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ht="12.75">
      <c r="A19" s="505" t="s">
        <v>598</v>
      </c>
      <c r="B19" s="505" t="s">
        <v>599</v>
      </c>
      <c r="C19" s="563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ht="12.75">
      <c r="A20" s="505" t="s">
        <v>600</v>
      </c>
      <c r="B20" s="505" t="s">
        <v>601</v>
      </c>
      <c r="C20" s="563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ht="12.75">
      <c r="A21" s="505" t="s">
        <v>602</v>
      </c>
      <c r="B21" s="505" t="s">
        <v>603</v>
      </c>
      <c r="C21" s="563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ht="12.75">
      <c r="A22" s="510" t="s">
        <v>604</v>
      </c>
      <c r="B22" s="505" t="s">
        <v>605</v>
      </c>
      <c r="C22" s="563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ht="12.75">
      <c r="A23" s="511" t="s">
        <v>606</v>
      </c>
      <c r="B23" s="505" t="s">
        <v>607</v>
      </c>
      <c r="C23" s="563" t="str">
        <f ca="1">HYPERLINK(SUBSTITUTE(CELL("address",'KV_9.1.1.sz.mell'!A1),"'",""),SUBSTITUTE(MID(CELL("address",'KV_9.1.1.sz.mell'!A1),SEARCH("]",CELL("address",'KV_9.1.1.sz.mell'!A1),1)+1,LEN(CELL("address",'KV_9.1.1.sz.mell'!A1))-SEARCH("]",CELL("address",'KV_9.1.1.sz.mell'!A1),1)),"'",""))</f>
        <v>KV_9.1.1.sz.mell!$A$1</v>
      </c>
    </row>
    <row r="24" spans="1:3" ht="12.75">
      <c r="A24" s="505" t="s">
        <v>608</v>
      </c>
      <c r="B24" s="505" t="s">
        <v>609</v>
      </c>
      <c r="C24" s="563" t="str">
        <f ca="1">HYPERLINK(SUBSTITUTE(CELL("address",'KV_9.1.2.sz.mell.'!A1),"'",""),SUBSTITUTE(MID(CELL("address",'KV_9.1.2.sz.mell.'!A1),SEARCH("]",CELL("address",'KV_9.1.2.sz.mell.'!A1),1)+1,LEN(CELL("address",'KV_9.1.2.sz.mell.'!A1))-SEARCH("]",CELL("address",'KV_9.1.2.sz.mell.'!A1),1)),"'",""))</f>
        <v>KV_9.1.2.sz.mell.!$A$1</v>
      </c>
    </row>
    <row r="25" spans="1:3" ht="12.75">
      <c r="A25" s="505" t="s">
        <v>610</v>
      </c>
      <c r="B25" s="505" t="s">
        <v>611</v>
      </c>
      <c r="C25" s="563" t="str">
        <f ca="1">HYPERLINK(SUBSTITUTE(CELL("address",'KV_9.1.3.sz.mell'!A1),"'",""),SUBSTITUTE(MID(CELL("address",'KV_9.1.3.sz.mell'!A1),SEARCH("]",CELL("address",'KV_9.1.3.sz.mell'!A1),1)+1,LEN(CELL("address",'KV_9.1.3.sz.mell'!A1))-SEARCH("]",CELL("address",'KV_9.1.3.sz.mell'!A1),1)),"'",""))</f>
        <v>KV_9.1.3.sz.mell!$A$1</v>
      </c>
    </row>
    <row r="26" spans="1:3" ht="12.75">
      <c r="A26" s="505" t="s">
        <v>612</v>
      </c>
      <c r="B26" s="505" t="s">
        <v>613</v>
      </c>
      <c r="C26" s="563" t="str">
        <f ca="1">HYPERLINK(SUBSTITUTE(CELL("address",'KV_9.2.sz.mell'!A1),"'",""),SUBSTITUTE(MID(CELL("address",'KV_9.2.sz.mell'!A1),SEARCH("]",CELL("address",'KV_9.2.sz.mell'!A1),1)+1,LEN(CELL("address",'KV_9.2.sz.mell'!A1))-SEARCH("]",CELL("address",'KV_9.2.sz.mell'!A1),1)),"'",""))</f>
        <v>KV_9.2.sz.mell!$A$1</v>
      </c>
    </row>
    <row r="27" spans="1:3" ht="12.75">
      <c r="A27" s="505" t="s">
        <v>614</v>
      </c>
      <c r="B27" s="505" t="str">
        <f>CONCATENATE(ALAPADATOK!B13)</f>
        <v>Borsodnádasdi Szociális Alapszolgáltatási Központ</v>
      </c>
      <c r="C27" s="563" t="str">
        <f ca="1">HYPERLINK(SUBSTITUTE(CELL("address",'KV_9.3.sz.mell'!A1),"'",""),SUBSTITUTE(MID(CELL("address",'KV_9.3.sz.mell'!A1),SEARCH("]",CELL("address",'KV_9.3.sz.mell'!A1),1)+1,LEN(CELL("address",'KV_9.3.sz.mell'!A1))-SEARCH("]",CELL("address",'KV_9.3.sz.mell'!A1),1)),"'",""))</f>
        <v>KV_9.3.sz.mell!$A$1</v>
      </c>
    </row>
    <row r="28" spans="1:3" ht="12.75">
      <c r="A28" s="505" t="s">
        <v>615</v>
      </c>
      <c r="B28" s="505" t="str">
        <f>CONCATENATE(ALAPADATOK!B15)</f>
        <v>Borsodnádasdi Mesekert Óvoda</v>
      </c>
      <c r="C28" s="563" t="str">
        <f ca="1">HYPERLINK(SUBSTITUTE(CELL("address",'KV_9.4.sz.mell'!A1),"'",""),SUBSTITUTE(MID(CELL("address",'KV_9.4.sz.mell'!A1),SEARCH("]",CELL("address",'KV_9.4.sz.mell'!A1),1)+1,LEN(CELL("address",'KV_9.4.sz.mell'!A1))-SEARCH("]",CELL("address",'KV_9.4.sz.mell'!A1),1)),"'",""))</f>
        <v>KV_9.4.sz.mell!$A$1</v>
      </c>
    </row>
    <row r="29" spans="1:3" ht="12.75">
      <c r="A29" s="505" t="s">
        <v>621</v>
      </c>
      <c r="B29" s="505" t="str">
        <f>CONCATENATE(ALAPADATOK!B17)</f>
        <v>Borsodnádasdi Közösségi Ház és Könyvtár</v>
      </c>
      <c r="C29" s="563" t="str">
        <f ca="1">HYPERLINK(SUBSTITUTE(CELL("address",'KV_9.5.sz.mell'!A1),"'",""),SUBSTITUTE(MID(CELL("address",'KV_9.5.sz.mell'!A1),SEARCH("]",CELL("address",'KV_9.5.sz.mell'!A1),1)+1,LEN(CELL("address",'KV_9.5.sz.mell'!A1))-SEARCH("]",CELL("address",'KV_9.5.sz.mell'!A1),1)),"'",""))</f>
        <v>KV_9.5.sz.mell!$A$1</v>
      </c>
    </row>
    <row r="30" spans="1:3" ht="12.75">
      <c r="A30" s="505" t="s">
        <v>622</v>
      </c>
      <c r="B30" s="505">
        <f>CONCATENATE(ALAPADATOK!B19)</f>
      </c>
      <c r="C30" s="563" t="str">
        <f ca="1">HYPERLINK(SUBSTITUTE(CELL("address",'KV_9.6.sz.mell'!A1),"'",""),SUBSTITUTE(MID(CELL("address",'KV_9.6.sz.mell'!A1),SEARCH("]",CELL("address",'KV_9.6.sz.mell'!A1),1)+1,LEN(CELL("address",'KV_9.6.sz.mell'!A1))-SEARCH("]",CELL("address",'KV_9.6.sz.mell'!A1),1)),"'",""))</f>
        <v>KV_9.6.sz.mell!$A$1</v>
      </c>
    </row>
    <row r="31" spans="1:3" ht="12.75">
      <c r="A31" s="505" t="s">
        <v>623</v>
      </c>
      <c r="B31" s="505">
        <f>CONCATENATE(ALAPADATOK!B21)</f>
      </c>
      <c r="C31" s="563" t="str">
        <f ca="1">HYPERLINK(SUBSTITUTE(CELL("address",'KV_9.7.sz.mell'!A1),"'",""),SUBSTITUTE(MID(CELL("address",'KV_9.7.sz.mell'!A1),SEARCH("]",CELL("address",'KV_9.7.sz.mell'!A1),1)+1,LEN(CELL("address",'KV_9.7.sz.mell'!A1))-SEARCH("]",CELL("address",'KV_9.7.sz.mell'!A1),1)),"'",""))</f>
        <v>KV_9.7.sz.mell!$A$1</v>
      </c>
    </row>
    <row r="32" spans="1:3" ht="12.75">
      <c r="A32" s="505" t="s">
        <v>624</v>
      </c>
      <c r="B32" s="505" t="str">
        <f>CONCATENATE(ALAPADATOK!B23)</f>
        <v>6 kvi név</v>
      </c>
      <c r="C32" s="563" t="str">
        <f ca="1">HYPERLINK(SUBSTITUTE(CELL("address",'KV_9.8.sz.mell'!A1),"'",""),SUBSTITUTE(MID(CELL("address",'KV_9.8.sz.mell'!A1),SEARCH("]",CELL("address",'KV_9.8.sz.mell'!A1),1)+1,LEN(CELL("address",'KV_9.8.sz.mell'!A1))-SEARCH("]",CELL("address",'KV_9.8.sz.mell'!A1),1)),"'",""))</f>
        <v>KV_9.8.sz.mell!$A$1</v>
      </c>
    </row>
    <row r="33" spans="1:3" ht="12.75">
      <c r="A33" s="505" t="s">
        <v>625</v>
      </c>
      <c r="B33" s="505" t="str">
        <f>CONCATENATE(ALAPADATOK!B25)</f>
        <v>7 kvi név</v>
      </c>
      <c r="C33" s="563" t="str">
        <f ca="1">HYPERLINK(SUBSTITUTE(CELL("address",'KV_9.9.sz.mell'!A1),"'",""),SUBSTITUTE(MID(CELL("address",'KV_9.9.sz.mell'!A1),SEARCH("]",CELL("address",'KV_9.9.sz.mell'!A1),1)+1,LEN(CELL("address",'KV_9.9.sz.mell'!A1))-SEARCH("]",CELL("address",'KV_9.9.sz.mell'!A1),1)),"'",""))</f>
        <v>KV_9.9.sz.mell!$A$1</v>
      </c>
    </row>
    <row r="34" spans="1:3" ht="12.75">
      <c r="A34" s="505" t="s">
        <v>626</v>
      </c>
      <c r="B34" s="505" t="str">
        <f>CONCATENATE(ALAPADATOK!B27)</f>
        <v>8 kvi név</v>
      </c>
      <c r="C34" s="563" t="str">
        <f ca="1">HYPERLINK(SUBSTITUTE(CELL("address",'KV_9.10.sz.mell'!A1),"'",""),SUBSTITUTE(MID(CELL("address",'KV_9.10.sz.mell'!A1),SEARCH("]",CELL("address",'KV_9.10.sz.mell'!A1),1)+1,LEN(CELL("address",'KV_9.10.sz.mell'!A1))-SEARCH("]",CELL("address",'KV_9.10.sz.mell'!A1),1)),"'",""))</f>
        <v>KV_9.10.sz.mell!$A$1</v>
      </c>
    </row>
    <row r="35" spans="1:3" ht="12.75">
      <c r="A35" s="505" t="s">
        <v>627</v>
      </c>
      <c r="B35" s="505" t="str">
        <f>CONCATENATE(ALAPADATOK!B29)</f>
        <v>9 kvi név</v>
      </c>
      <c r="C35" s="563" t="str">
        <f ca="1">HYPERLINK(SUBSTITUTE(CELL("address",'KV_9.11.sz.mell'!A1),"'",""),SUBSTITUTE(MID(CELL("address",'KV_9.11.sz.mell'!A1),SEARCH("]",CELL("address",'KV_9.11.sz.mell'!A1),1)+1,LEN(CELL("address",'KV_9.11.sz.mell'!A1))-SEARCH("]",CELL("address",'KV_9.11.sz.mell'!A1),1)),"'",""))</f>
        <v>KV_9.11.sz.mell!$A$1</v>
      </c>
    </row>
    <row r="36" spans="1:3" ht="12.75">
      <c r="A36" s="505" t="s">
        <v>628</v>
      </c>
      <c r="B36" s="505" t="str">
        <f>CONCATENATE(ALAPADATOK!B31)</f>
        <v>10 kvi név</v>
      </c>
      <c r="C36" s="563" t="str">
        <f ca="1">HYPERLINK(SUBSTITUTE(CELL("address",'KV_9.12.sz.mell'!A1),"'",""),SUBSTITUTE(MID(CELL("address",'KV_9.12.sz.mell'!A1),SEARCH("]",CELL("address",'KV_9.12.sz.mell'!A1),1)+1,LEN(CELL("address",'KV_9.12.sz.mell'!A1))-SEARCH("]",CELL("address",'KV_9.12.sz.mell'!A1),1)),"'",""))</f>
        <v>KV_9.12.sz.mell!$A$1</v>
      </c>
    </row>
    <row r="37" spans="1:3" ht="12.75">
      <c r="A37" s="505" t="s">
        <v>629</v>
      </c>
      <c r="B37" s="505" t="s">
        <v>637</v>
      </c>
      <c r="C37" s="563" t="str">
        <f ca="1">HYPERLINK(SUBSTITUTE(CELL("address",'KV_10.sz.mell'!A1),"'",""),SUBSTITUTE(MID(CELL("address",'KV_10.sz.mell'!A1),SEARCH("]",CELL("address",'KV_10.sz.mell'!A1),1)+1,LEN(CELL("address",'KV_10.sz.mell'!A1))-SEARCH("]",CELL("address",'KV_10.sz.mell'!A1),1)),"'",""))</f>
        <v>KV_10.sz.mell!$A$1</v>
      </c>
    </row>
    <row r="38" spans="1:3" ht="12.75">
      <c r="A38" s="505" t="s">
        <v>630</v>
      </c>
      <c r="B38" s="505" t="str">
        <f>'KV_111.sz.tájékoztató_t.'!A3</f>
        <v>Tájékoztató a 2018. évi tény, 2019. évi várható és 2020. évi terv adatokról</v>
      </c>
      <c r="C38" s="563" t="str">
        <f ca="1">HYPERLINK(SUBSTITUTE(CELL("address",'KV_111.sz.tájékoztató_t.'!A1),"'",""),SUBSTITUTE(MID(CELL("address",'KV_111.sz.tájékoztató_t.'!A1),SEARCH("]",CELL("address",'KV_111.sz.tájékoztató_t.'!A1),1)+1,LEN(CELL("address",'KV_111.sz.tájékoztató_t.'!A1))-SEARCH("]",CELL("address",'KV_111.sz.tájékoztató_t.'!A1),1)),"'",""))</f>
        <v>KV_111.sz.tájékoztató_t.!$A$1</v>
      </c>
    </row>
    <row r="39" spans="1:3" ht="25.5">
      <c r="A39" s="505" t="s">
        <v>631</v>
      </c>
      <c r="B39" s="564" t="s">
        <v>4</v>
      </c>
      <c r="C39" s="56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0" spans="1:3" ht="12.75">
      <c r="A40" s="505" t="s">
        <v>632</v>
      </c>
      <c r="B40" s="505" t="s">
        <v>638</v>
      </c>
      <c r="C40" s="563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41" spans="1:3" ht="12.75">
      <c r="A41" s="505" t="s">
        <v>633</v>
      </c>
      <c r="B41" s="505" t="str">
        <f>'KV_2.sz.tájékoztató_t.'!A2</f>
        <v>Előirányzat-felhasználási terv
2020. évre</v>
      </c>
      <c r="C41" s="563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42" spans="1:3" ht="12.75">
      <c r="A42" s="505" t="s">
        <v>634</v>
      </c>
      <c r="B42" s="505" t="e">
        <f>#REF!</f>
        <v>#REF!</v>
      </c>
      <c r="C42" s="56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3" spans="1:3" ht="12.75">
      <c r="A43" s="505" t="s">
        <v>635</v>
      </c>
      <c r="B43" s="505" t="str">
        <f>'KV_3.sz.tájékoztató_t.'!A2</f>
        <v>K I M U T A T Á S
a 2020. évben céljelleggel juttatott támogatásokról</v>
      </c>
      <c r="C43" s="563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44" spans="1:3" ht="12.75">
      <c r="A44" s="505" t="s">
        <v>636</v>
      </c>
      <c r="B44" s="505" t="e">
        <f>LOWER(#REF!)</f>
        <v>#REF!</v>
      </c>
      <c r="C44" s="56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5" spans="1:3" ht="12.75">
      <c r="A45" s="505"/>
      <c r="B45" s="505"/>
      <c r="C45" s="563"/>
    </row>
    <row r="46" spans="1:3" ht="18.75">
      <c r="A46" s="637"/>
      <c r="B46" s="637"/>
      <c r="C46" s="637"/>
    </row>
    <row r="47" spans="1:3" ht="12.75">
      <c r="A47" s="505"/>
      <c r="B47" s="505"/>
      <c r="C47" s="505"/>
    </row>
    <row r="48" spans="1:3" ht="12.75">
      <c r="A48" s="505"/>
      <c r="B48" s="505"/>
      <c r="C48" s="505"/>
    </row>
    <row r="49" spans="1:3" ht="12.75">
      <c r="A49" s="505"/>
      <c r="B49" s="505"/>
      <c r="C49" s="505"/>
    </row>
    <row r="50" spans="1:3" ht="12.75">
      <c r="A50" s="505"/>
      <c r="B50" s="505"/>
      <c r="C50" s="505"/>
    </row>
    <row r="51" spans="1:3" ht="12.75">
      <c r="A51" s="505"/>
      <c r="B51" s="505"/>
      <c r="C51" s="505"/>
    </row>
    <row r="52" spans="1:3" ht="12.75">
      <c r="A52" s="505"/>
      <c r="B52" s="505"/>
      <c r="C52" s="505"/>
    </row>
    <row r="53" spans="1:3" ht="12.75">
      <c r="A53" s="505"/>
      <c r="B53" s="505"/>
      <c r="C53" s="505"/>
    </row>
    <row r="54" spans="1:3" ht="12.75">
      <c r="A54" s="505"/>
      <c r="B54" s="505"/>
      <c r="C54" s="505"/>
    </row>
    <row r="55" spans="1:3" ht="12.75">
      <c r="A55" s="505"/>
      <c r="B55" s="505"/>
      <c r="C55" s="505"/>
    </row>
    <row r="56" spans="1:3" ht="12.75">
      <c r="A56" s="505"/>
      <c r="B56" s="505"/>
      <c r="C56" s="505"/>
    </row>
    <row r="57" spans="1:3" ht="12.75">
      <c r="A57" s="505"/>
      <c r="B57" s="505"/>
      <c r="C57" s="505"/>
    </row>
    <row r="58" spans="1:3" ht="12.75">
      <c r="A58" s="505"/>
      <c r="B58" s="505"/>
      <c r="C58" s="505"/>
    </row>
    <row r="59" spans="1:3" ht="12.75">
      <c r="A59" s="505"/>
      <c r="B59" s="505"/>
      <c r="C59" s="505"/>
    </row>
    <row r="60" spans="1:3" ht="12.75">
      <c r="A60" s="505"/>
      <c r="B60" s="505"/>
      <c r="C60" s="505"/>
    </row>
    <row r="61" spans="1:3" ht="33.75" customHeight="1">
      <c r="A61" s="638"/>
      <c r="B61" s="639"/>
      <c r="C61" s="639"/>
    </row>
    <row r="62" spans="1:3" ht="12.75">
      <c r="A62" s="505"/>
      <c r="B62" s="505"/>
      <c r="C62" s="505"/>
    </row>
    <row r="63" spans="1:3" ht="12.75">
      <c r="A63" s="505"/>
      <c r="B63" s="505"/>
      <c r="C63" s="505"/>
    </row>
    <row r="64" spans="1:3" ht="12.75">
      <c r="A64" s="505"/>
      <c r="B64" s="505"/>
      <c r="C64" s="505"/>
    </row>
    <row r="65" spans="1:3" ht="12.75">
      <c r="A65" s="505"/>
      <c r="B65" s="505"/>
      <c r="C65" s="505"/>
    </row>
    <row r="66" spans="1:3" ht="12.75">
      <c r="A66" s="505"/>
      <c r="B66" s="505"/>
      <c r="C66" s="505"/>
    </row>
    <row r="67" spans="1:3" ht="12.75">
      <c r="A67" s="505"/>
      <c r="B67" s="505"/>
      <c r="C67" s="505"/>
    </row>
    <row r="68" spans="1:3" ht="12.75">
      <c r="A68" s="505"/>
      <c r="B68" s="505"/>
      <c r="C68" s="505"/>
    </row>
    <row r="69" spans="1:3" ht="12.75">
      <c r="A69" s="505"/>
      <c r="B69" s="505"/>
      <c r="C69" s="505"/>
    </row>
    <row r="70" spans="1:3" ht="12.75">
      <c r="A70" s="505"/>
      <c r="B70" s="505"/>
      <c r="C70" s="505"/>
    </row>
    <row r="71" spans="1:3" ht="12.75">
      <c r="A71" s="505"/>
      <c r="B71" s="505"/>
      <c r="C71" s="505"/>
    </row>
    <row r="72" spans="1:3" ht="12.75">
      <c r="A72" s="505"/>
      <c r="B72" s="505"/>
      <c r="C72" s="505"/>
    </row>
    <row r="73" spans="1:3" ht="12.75">
      <c r="A73" s="505"/>
      <c r="B73" s="505"/>
      <c r="C73" s="505"/>
    </row>
    <row r="74" spans="1:3" ht="12.75">
      <c r="A74" s="505"/>
      <c r="B74" s="505"/>
      <c r="C74" s="505"/>
    </row>
    <row r="75" spans="1:3" ht="12.75">
      <c r="A75" s="505"/>
      <c r="B75" s="505"/>
      <c r="C75" s="505"/>
    </row>
    <row r="76" spans="1:3" ht="12.75">
      <c r="A76" s="505"/>
      <c r="B76" s="505"/>
      <c r="C76" s="505"/>
    </row>
    <row r="77" spans="1:3" ht="12.75">
      <c r="A77" s="505"/>
      <c r="B77" s="505"/>
      <c r="C77" s="505"/>
    </row>
    <row r="78" spans="1:3" ht="12.75">
      <c r="A78" s="505"/>
      <c r="B78" s="505"/>
      <c r="C78" s="505"/>
    </row>
    <row r="79" spans="1:3" ht="12.75">
      <c r="A79" s="505"/>
      <c r="B79" s="505"/>
      <c r="C79" s="505"/>
    </row>
    <row r="81" spans="1:3" ht="18.75">
      <c r="A81" s="637"/>
      <c r="B81" s="637"/>
      <c r="C81" s="637"/>
    </row>
    <row r="103" spans="1:3" ht="18.75">
      <c r="A103" s="637"/>
      <c r="B103" s="637"/>
      <c r="C103" s="637"/>
    </row>
  </sheetData>
  <sheetProtection sheet="1"/>
  <mergeCells count="6">
    <mergeCell ref="A2:C2"/>
    <mergeCell ref="A6:C6"/>
    <mergeCell ref="A46:C46"/>
    <mergeCell ref="A61:C61"/>
    <mergeCell ref="A81:C81"/>
    <mergeCell ref="A103:C10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="120" zoomScaleNormal="120" zoomScalePageLayoutView="0" workbookViewId="0" topLeftCell="A10">
      <selection activeCell="C33" sqref="C33"/>
    </sheetView>
  </sheetViews>
  <sheetFormatPr defaultColWidth="9.00390625" defaultRowHeight="12.75"/>
  <cols>
    <col min="1" max="1" width="46.375" style="0" customWidth="1"/>
    <col min="2" max="2" width="16.875" style="0" customWidth="1"/>
    <col min="3" max="3" width="66.125" style="0" customWidth="1"/>
    <col min="4" max="4" width="13.875" style="0" customWidth="1"/>
    <col min="5" max="5" width="17.625" style="0" customWidth="1"/>
  </cols>
  <sheetData>
    <row r="1" spans="1:5" ht="18.75">
      <c r="A1" s="112" t="s">
        <v>140</v>
      </c>
      <c r="E1" s="115" t="s">
        <v>144</v>
      </c>
    </row>
    <row r="3" spans="1:5" ht="12.75">
      <c r="A3" s="121"/>
      <c r="B3" s="122"/>
      <c r="C3" s="121"/>
      <c r="D3" s="124"/>
      <c r="E3" s="122"/>
    </row>
    <row r="4" spans="1:5" ht="15.75">
      <c r="A4" s="78" t="str">
        <f>+KV_ÖSSZEFÜGGÉSEK!A5</f>
        <v>2020. évi előirányzat BEVÉTELEK</v>
      </c>
      <c r="B4" s="123"/>
      <c r="C4" s="131"/>
      <c r="D4" s="124"/>
      <c r="E4" s="122"/>
    </row>
    <row r="5" spans="1:5" ht="12.75">
      <c r="A5" s="121"/>
      <c r="B5" s="122"/>
      <c r="C5" s="121"/>
      <c r="D5" s="124"/>
      <c r="E5" s="122"/>
    </row>
    <row r="6" spans="1:5" ht="12.75">
      <c r="A6" s="121" t="s">
        <v>511</v>
      </c>
      <c r="B6" s="122">
        <f>+'KV_1.1.sz.mell.'!C67</f>
        <v>445602933</v>
      </c>
      <c r="C6" s="121" t="s">
        <v>468</v>
      </c>
      <c r="D6" s="124">
        <f>+'KV_2.1.sz.mell.'!C18+'KV_2.2.sz.mell.'!C17</f>
        <v>445602933</v>
      </c>
      <c r="E6" s="122">
        <f aca="true" t="shared" si="0" ref="E6:E15">+B6-D6</f>
        <v>0</v>
      </c>
    </row>
    <row r="7" spans="1:5" ht="12.75">
      <c r="A7" s="121" t="s">
        <v>512</v>
      </c>
      <c r="B7" s="122">
        <f>+'KV_1.1.sz.mell.'!C91</f>
        <v>624118584</v>
      </c>
      <c r="C7" s="121" t="s">
        <v>469</v>
      </c>
      <c r="D7" s="124">
        <f>+'KV_2.1.sz.mell.'!C29+'KV_2.2.sz.mell.'!C30</f>
        <v>624118584</v>
      </c>
      <c r="E7" s="122">
        <f t="shared" si="0"/>
        <v>0</v>
      </c>
    </row>
    <row r="8" spans="1:5" ht="12.75">
      <c r="A8" s="121" t="s">
        <v>513</v>
      </c>
      <c r="B8" s="122">
        <f>+'KV_1.1.sz.mell.'!C92</f>
        <v>1069721517</v>
      </c>
      <c r="C8" s="121" t="s">
        <v>470</v>
      </c>
      <c r="D8" s="124">
        <f>+'KV_2.1.sz.mell.'!C30+'KV_2.2.sz.mell.'!C31</f>
        <v>1069721517</v>
      </c>
      <c r="E8" s="122">
        <f t="shared" si="0"/>
        <v>0</v>
      </c>
    </row>
    <row r="9" spans="1:5" ht="12.75">
      <c r="A9" s="121"/>
      <c r="B9" s="122"/>
      <c r="C9" s="121"/>
      <c r="D9" s="124"/>
      <c r="E9" s="122"/>
    </row>
    <row r="10" spans="1:5" ht="12.75">
      <c r="A10" s="121"/>
      <c r="B10" s="122"/>
      <c r="C10" s="121"/>
      <c r="D10" s="124"/>
      <c r="E10" s="122"/>
    </row>
    <row r="11" spans="1:5" ht="15.75">
      <c r="A11" s="78" t="str">
        <f>+KV_ÖSSZEFÜGGÉSEK!A12</f>
        <v>2020. évi előirányzat KIADÁSOK</v>
      </c>
      <c r="B11" s="123"/>
      <c r="C11" s="131"/>
      <c r="D11" s="124"/>
      <c r="E11" s="122"/>
    </row>
    <row r="12" spans="1:5" ht="12.75">
      <c r="A12" s="121"/>
      <c r="B12" s="122"/>
      <c r="C12" s="121"/>
      <c r="D12" s="124"/>
      <c r="E12" s="122"/>
    </row>
    <row r="13" spans="1:5" ht="12.75">
      <c r="A13" s="121" t="s">
        <v>514</v>
      </c>
      <c r="B13" s="122">
        <f>+'KV_1.1.sz.mell.'!C133</f>
        <v>1056879900</v>
      </c>
      <c r="C13" s="121" t="s">
        <v>471</v>
      </c>
      <c r="D13" s="124">
        <f>+'KV_2.1.sz.mell.'!E18+'KV_2.2.sz.mell.'!E17</f>
        <v>1056879900</v>
      </c>
      <c r="E13" s="122">
        <f t="shared" si="0"/>
        <v>0</v>
      </c>
    </row>
    <row r="14" spans="1:5" ht="12.75">
      <c r="A14" s="121" t="s">
        <v>515</v>
      </c>
      <c r="B14" s="122">
        <f>+'KV_1.1.sz.mell.'!C158</f>
        <v>12841617</v>
      </c>
      <c r="C14" s="121" t="s">
        <v>472</v>
      </c>
      <c r="D14" s="124">
        <f>+'KV_2.1.sz.mell.'!E29+'KV_2.2.sz.mell.'!E30</f>
        <v>12841617</v>
      </c>
      <c r="E14" s="122">
        <f t="shared" si="0"/>
        <v>0</v>
      </c>
    </row>
    <row r="15" spans="1:5" ht="12.75">
      <c r="A15" s="121" t="s">
        <v>516</v>
      </c>
      <c r="B15" s="122">
        <f>+'KV_1.1.sz.mell.'!C159</f>
        <v>1069721517</v>
      </c>
      <c r="C15" s="121" t="s">
        <v>473</v>
      </c>
      <c r="D15" s="124">
        <f>+'KV_2.1.sz.mell.'!E30+'KV_2.2.sz.mell.'!E31</f>
        <v>1069721517</v>
      </c>
      <c r="E15" s="122">
        <f t="shared" si="0"/>
        <v>0</v>
      </c>
    </row>
    <row r="16" spans="1:5" ht="12.75">
      <c r="A16" s="113"/>
      <c r="B16" s="113"/>
      <c r="C16" s="121"/>
      <c r="D16" s="124"/>
      <c r="E16" s="114"/>
    </row>
    <row r="17" spans="1:5" ht="12.75">
      <c r="A17" s="113"/>
      <c r="B17" s="113"/>
      <c r="C17" s="113"/>
      <c r="D17" s="113"/>
      <c r="E17" s="113"/>
    </row>
    <row r="18" spans="1:5" ht="12.75">
      <c r="A18" s="113"/>
      <c r="B18" s="113"/>
      <c r="C18" s="113"/>
      <c r="D18" s="113"/>
      <c r="E18" s="113"/>
    </row>
    <row r="19" spans="1:5" ht="12.75">
      <c r="A19" s="113"/>
      <c r="B19" s="113"/>
      <c r="C19" s="113"/>
      <c r="D19" s="113"/>
      <c r="E19" s="113"/>
    </row>
  </sheetData>
  <sheetProtection sheet="1"/>
  <conditionalFormatting sqref="E3:E15">
    <cfRule type="cellIs" priority="1" dxfId="6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"/>
  <sheetViews>
    <sheetView zoomScale="120" zoomScaleNormal="120" workbookViewId="0" topLeftCell="A1">
      <selection activeCell="C7" sqref="C7"/>
    </sheetView>
  </sheetViews>
  <sheetFormatPr defaultColWidth="9.00390625" defaultRowHeight="12.75"/>
  <cols>
    <col min="1" max="1" width="5.625" style="134" customWidth="1"/>
    <col min="2" max="2" width="35.625" style="134" customWidth="1"/>
    <col min="3" max="6" width="14.00390625" style="134" customWidth="1"/>
    <col min="7" max="16384" width="9.375" style="134" customWidth="1"/>
  </cols>
  <sheetData>
    <row r="1" spans="1:6" ht="15">
      <c r="A1" s="573"/>
      <c r="B1" s="573"/>
      <c r="C1" s="573"/>
      <c r="D1" s="573"/>
      <c r="E1" s="573"/>
      <c r="F1" s="573"/>
    </row>
    <row r="2" spans="1:6" ht="15">
      <c r="A2" s="573"/>
      <c r="B2" s="646" t="str">
        <f>CONCATENATE("3. melléklet ",ALAPADATOK!A7," ",ALAPADATOK!B7," ",ALAPADATOK!C7," ",ALAPADATOK!D7," ",ALAPADATOK!E7," ",ALAPADATOK!F7," ",ALAPADATOK!G7," ",ALAPADATOK!H7)</f>
        <v>3. melléklet a 2 / 2020 ( II.14. ) önkormányzati rendelethez</v>
      </c>
      <c r="C2" s="646"/>
      <c r="D2" s="646"/>
      <c r="E2" s="646"/>
      <c r="F2" s="646"/>
    </row>
    <row r="3" spans="1:6" ht="15">
      <c r="A3" s="573"/>
      <c r="B3" s="573"/>
      <c r="C3" s="573"/>
      <c r="D3" s="573"/>
      <c r="E3" s="573"/>
      <c r="F3" s="573"/>
    </row>
    <row r="4" spans="1:6" ht="33" customHeight="1">
      <c r="A4" s="660" t="str">
        <f>CONCATENATE(PROPER(ALAPADATOK!A3)," adósságot keletkeztető ügyletekből és kezességvállalásokból fennálló kötelezettségei")</f>
        <v>Borsodnádasd Város Önkormányzata adósságot keletkeztető ügyletekből és kezességvállalásokból fennálló kötelezettségei</v>
      </c>
      <c r="B4" s="660"/>
      <c r="C4" s="660"/>
      <c r="D4" s="660"/>
      <c r="E4" s="660"/>
      <c r="F4" s="660"/>
    </row>
    <row r="5" spans="1:7" ht="15.75" customHeight="1" thickBot="1">
      <c r="A5" s="574"/>
      <c r="B5" s="574"/>
      <c r="C5" s="661"/>
      <c r="D5" s="661"/>
      <c r="E5" s="668" t="str">
        <f>'KV_2.2.sz.mell.'!E2</f>
        <v>Forintban!</v>
      </c>
      <c r="F5" s="668"/>
      <c r="G5" s="140"/>
    </row>
    <row r="6" spans="1:6" ht="63" customHeight="1">
      <c r="A6" s="664" t="s">
        <v>14</v>
      </c>
      <c r="B6" s="666" t="s">
        <v>186</v>
      </c>
      <c r="C6" s="666" t="s">
        <v>234</v>
      </c>
      <c r="D6" s="666"/>
      <c r="E6" s="666"/>
      <c r="F6" s="662" t="s">
        <v>479</v>
      </c>
    </row>
    <row r="7" spans="1:6" ht="15.75" thickBot="1">
      <c r="A7" s="665"/>
      <c r="B7" s="667"/>
      <c r="C7" s="425">
        <f>+LEFT(KV_ÖSSZEFÜGGÉSEK!A5,4)+1</f>
        <v>2021</v>
      </c>
      <c r="D7" s="425">
        <f>+C7+1</f>
        <v>2022</v>
      </c>
      <c r="E7" s="425">
        <f>+D7+1</f>
        <v>2023</v>
      </c>
      <c r="F7" s="663"/>
    </row>
    <row r="8" spans="1:6" ht="15.75" thickBot="1">
      <c r="A8" s="137"/>
      <c r="B8" s="138" t="s">
        <v>474</v>
      </c>
      <c r="C8" s="138" t="s">
        <v>475</v>
      </c>
      <c r="D8" s="138" t="s">
        <v>476</v>
      </c>
      <c r="E8" s="138" t="s">
        <v>478</v>
      </c>
      <c r="F8" s="139" t="s">
        <v>477</v>
      </c>
    </row>
    <row r="9" spans="1:6" ht="15">
      <c r="A9" s="136" t="s">
        <v>16</v>
      </c>
      <c r="B9" s="153"/>
      <c r="C9" s="454"/>
      <c r="D9" s="454"/>
      <c r="E9" s="454"/>
      <c r="F9" s="455">
        <f>SUM(C9:E9)</f>
        <v>0</v>
      </c>
    </row>
    <row r="10" spans="1:6" ht="15">
      <c r="A10" s="135" t="s">
        <v>17</v>
      </c>
      <c r="B10" s="154"/>
      <c r="C10" s="456"/>
      <c r="D10" s="456"/>
      <c r="E10" s="456"/>
      <c r="F10" s="457">
        <f>SUM(C10:E10)</f>
        <v>0</v>
      </c>
    </row>
    <row r="11" spans="1:6" ht="15">
      <c r="A11" s="135" t="s">
        <v>18</v>
      </c>
      <c r="B11" s="154"/>
      <c r="C11" s="456"/>
      <c r="D11" s="456"/>
      <c r="E11" s="456"/>
      <c r="F11" s="457">
        <f>SUM(C11:E11)</f>
        <v>0</v>
      </c>
    </row>
    <row r="12" spans="1:6" ht="15">
      <c r="A12" s="135" t="s">
        <v>19</v>
      </c>
      <c r="B12" s="154"/>
      <c r="C12" s="456"/>
      <c r="D12" s="456"/>
      <c r="E12" s="456"/>
      <c r="F12" s="457">
        <f>SUM(C12:E12)</f>
        <v>0</v>
      </c>
    </row>
    <row r="13" spans="1:6" ht="15.75" thickBot="1">
      <c r="A13" s="141" t="s">
        <v>20</v>
      </c>
      <c r="B13" s="155"/>
      <c r="C13" s="458"/>
      <c r="D13" s="458"/>
      <c r="E13" s="458"/>
      <c r="F13" s="457">
        <f>SUM(C13:E13)</f>
        <v>0</v>
      </c>
    </row>
    <row r="14" spans="1:6" s="416" customFormat="1" ht="15" thickBot="1">
      <c r="A14" s="415" t="s">
        <v>21</v>
      </c>
      <c r="B14" s="142" t="s">
        <v>187</v>
      </c>
      <c r="C14" s="459">
        <f>SUM(C9:C13)</f>
        <v>0</v>
      </c>
      <c r="D14" s="459">
        <f>SUM(D9:D13)</f>
        <v>0</v>
      </c>
      <c r="E14" s="459">
        <f>SUM(E9:E13)</f>
        <v>0</v>
      </c>
      <c r="F14" s="460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D15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5.625" style="134" customWidth="1"/>
    <col min="2" max="2" width="68.625" style="134" customWidth="1"/>
    <col min="3" max="3" width="19.50390625" style="134" customWidth="1"/>
    <col min="4" max="16384" width="9.375" style="134" customWidth="1"/>
  </cols>
  <sheetData>
    <row r="1" spans="1:3" ht="15">
      <c r="A1" s="573"/>
      <c r="B1" s="573"/>
      <c r="C1" s="573"/>
    </row>
    <row r="2" spans="1:3" ht="15">
      <c r="A2" s="573"/>
      <c r="B2" s="646" t="str">
        <f>CONCATENATE("4. melléklet ",ALAPADATOK!A7," ",ALAPADATOK!B7," ",ALAPADATOK!C7," ",ALAPADATOK!D7," ",ALAPADATOK!E7," ",ALAPADATOK!F7," ",ALAPADATOK!G7," ",ALAPADATOK!H7)</f>
        <v>4. melléklet a 2 / 2020 ( II.14. ) önkormányzati rendelethez</v>
      </c>
      <c r="C2" s="646"/>
    </row>
    <row r="3" spans="1:3" ht="15">
      <c r="A3" s="573"/>
      <c r="B3" s="573"/>
      <c r="C3" s="573"/>
    </row>
    <row r="4" spans="1:3" ht="54" customHeight="1">
      <c r="A4" s="669" t="str">
        <f>CONCATENATE(PROPER(ALAPADATOK!A3)," saját bevételeinek részletezése az adósságot keletkeztető ügyletből származó tárgyévi fizetési kötelezettség megállapításához")</f>
        <v>Borsodnádasd Város Önkormányzata saját bevételeinek részletezése az adósságot keletkeztető ügyletből származó tárgyévi fizetési kötelezettség megállapításához</v>
      </c>
      <c r="B4" s="669"/>
      <c r="C4" s="669"/>
    </row>
    <row r="5" spans="1:4" ht="15.75" customHeight="1" thickBot="1">
      <c r="A5" s="574"/>
      <c r="B5" s="574"/>
      <c r="C5" s="575" t="str">
        <f>'KV_2.2.sz.mell.'!E2</f>
        <v>Forintban!</v>
      </c>
      <c r="D5" s="140"/>
    </row>
    <row r="6" spans="1:3" ht="26.25" customHeight="1" thickBot="1">
      <c r="A6" s="576" t="s">
        <v>14</v>
      </c>
      <c r="B6" s="577" t="s">
        <v>185</v>
      </c>
      <c r="C6" s="578" t="str">
        <f>+'KV_1.1.sz.mell.'!C8</f>
        <v>2020. évi előirányzat</v>
      </c>
    </row>
    <row r="7" spans="1:3" ht="15.75" thickBot="1">
      <c r="A7" s="156"/>
      <c r="B7" s="449" t="s">
        <v>474</v>
      </c>
      <c r="C7" s="450" t="s">
        <v>475</v>
      </c>
    </row>
    <row r="8" spans="1:3" ht="15">
      <c r="A8" s="157" t="s">
        <v>16</v>
      </c>
      <c r="B8" s="309" t="s">
        <v>480</v>
      </c>
      <c r="C8" s="306"/>
    </row>
    <row r="9" spans="1:3" ht="24.75">
      <c r="A9" s="158" t="s">
        <v>17</v>
      </c>
      <c r="B9" s="337" t="s">
        <v>231</v>
      </c>
      <c r="C9" s="307"/>
    </row>
    <row r="10" spans="1:3" ht="15">
      <c r="A10" s="158" t="s">
        <v>18</v>
      </c>
      <c r="B10" s="338" t="s">
        <v>481</v>
      </c>
      <c r="C10" s="307"/>
    </row>
    <row r="11" spans="1:3" ht="24.75">
      <c r="A11" s="158" t="s">
        <v>19</v>
      </c>
      <c r="B11" s="338" t="s">
        <v>233</v>
      </c>
      <c r="C11" s="307"/>
    </row>
    <row r="12" spans="1:3" ht="15">
      <c r="A12" s="159" t="s">
        <v>20</v>
      </c>
      <c r="B12" s="338" t="s">
        <v>232</v>
      </c>
      <c r="C12" s="308"/>
    </row>
    <row r="13" spans="1:3" ht="15.75" thickBot="1">
      <c r="A13" s="158" t="s">
        <v>21</v>
      </c>
      <c r="B13" s="339" t="s">
        <v>482</v>
      </c>
      <c r="C13" s="307"/>
    </row>
    <row r="14" spans="1:3" ht="15.75" thickBot="1">
      <c r="A14" s="670" t="s">
        <v>188</v>
      </c>
      <c r="B14" s="671"/>
      <c r="C14" s="160">
        <f>SUM(C8:C13)</f>
        <v>0</v>
      </c>
    </row>
    <row r="15" spans="1:3" ht="23.25" customHeight="1">
      <c r="A15" s="672" t="s">
        <v>210</v>
      </c>
      <c r="B15" s="672"/>
      <c r="C15" s="672"/>
    </row>
  </sheetData>
  <sheetProtection sheet="1"/>
  <mergeCells count="4">
    <mergeCell ref="A4:C4"/>
    <mergeCell ref="A14:B14"/>
    <mergeCell ref="A15:C15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D15"/>
  <sheetViews>
    <sheetView zoomScale="120" zoomScaleNormal="120" workbookViewId="0" topLeftCell="A1">
      <selection activeCell="F19" sqref="F19"/>
    </sheetView>
  </sheetViews>
  <sheetFormatPr defaultColWidth="9.00390625" defaultRowHeight="12.75"/>
  <cols>
    <col min="1" max="1" width="5.625" style="134" customWidth="1"/>
    <col min="2" max="2" width="66.875" style="134" customWidth="1"/>
    <col min="3" max="3" width="27.00390625" style="134" customWidth="1"/>
    <col min="4" max="16384" width="9.375" style="134" customWidth="1"/>
  </cols>
  <sheetData>
    <row r="1" spans="1:3" ht="15">
      <c r="A1" s="573"/>
      <c r="B1" s="573"/>
      <c r="C1" s="573"/>
    </row>
    <row r="2" spans="1:3" ht="15">
      <c r="A2" s="573"/>
      <c r="B2" s="646" t="str">
        <f>CONCATENATE("5. melléklet ",ALAPADATOK!A7," ",ALAPADATOK!B7," ",ALAPADATOK!C7," ",ALAPADATOK!D7," ",ALAPADATOK!E7," ",ALAPADATOK!F7," ",ALAPADATOK!G7," ",ALAPADATOK!H7)</f>
        <v>5. melléklet a 2 / 2020 ( II.14. ) önkormányzati rendelethez</v>
      </c>
      <c r="C2" s="646"/>
    </row>
    <row r="3" spans="1:3" ht="15">
      <c r="A3" s="573"/>
      <c r="B3" s="573"/>
      <c r="C3" s="573"/>
    </row>
    <row r="4" spans="1:3" ht="33" customHeight="1">
      <c r="A4" s="669" t="str">
        <f>CONCATENATE(PROPER(ALAPADATOK!A3)," ",ALAPADATOK!D7,". évi adósságot keletkeztető fejlesztési céljai")</f>
        <v>Borsodnádasd Város Önkormányzata 2020. évi adósságot keletkeztető fejlesztési céljai</v>
      </c>
      <c r="B4" s="669"/>
      <c r="C4" s="669"/>
    </row>
    <row r="5" spans="1:4" ht="15.75" customHeight="1" thickBot="1">
      <c r="A5" s="574"/>
      <c r="B5" s="574"/>
      <c r="C5" s="575" t="str">
        <f>'KV_4.sz.mell.'!C5</f>
        <v>Forintban!</v>
      </c>
      <c r="D5" s="140"/>
    </row>
    <row r="6" spans="1:3" ht="26.25" customHeight="1" thickBot="1">
      <c r="A6" s="576" t="s">
        <v>14</v>
      </c>
      <c r="B6" s="577" t="s">
        <v>189</v>
      </c>
      <c r="C6" s="578" t="s">
        <v>209</v>
      </c>
    </row>
    <row r="7" spans="1:3" ht="15.75" thickBot="1">
      <c r="A7" s="156"/>
      <c r="B7" s="449" t="s">
        <v>474</v>
      </c>
      <c r="C7" s="450" t="s">
        <v>475</v>
      </c>
    </row>
    <row r="8" spans="1:3" ht="15">
      <c r="A8" s="157" t="s">
        <v>16</v>
      </c>
      <c r="B8" s="164"/>
      <c r="C8" s="161"/>
    </row>
    <row r="9" spans="1:3" ht="15">
      <c r="A9" s="158" t="s">
        <v>17</v>
      </c>
      <c r="B9" s="165"/>
      <c r="C9" s="162"/>
    </row>
    <row r="10" spans="1:3" ht="15.75" thickBot="1">
      <c r="A10" s="159" t="s">
        <v>18</v>
      </c>
      <c r="B10" s="166"/>
      <c r="C10" s="163"/>
    </row>
    <row r="11" spans="1:3" s="416" customFormat="1" ht="17.25" customHeight="1" thickBot="1">
      <c r="A11" s="417" t="s">
        <v>19</v>
      </c>
      <c r="B11" s="116" t="s">
        <v>657</v>
      </c>
      <c r="C11" s="160">
        <f>SUM(C8:C10)</f>
        <v>0</v>
      </c>
    </row>
    <row r="12" spans="1:3" ht="24.75" customHeight="1">
      <c r="A12" s="673" t="s">
        <v>656</v>
      </c>
      <c r="B12" s="673"/>
      <c r="C12" s="673"/>
    </row>
    <row r="15" ht="15.75">
      <c r="B15" s="110"/>
    </row>
  </sheetData>
  <sheetProtection sheet="1"/>
  <mergeCells count="3">
    <mergeCell ref="A4:C4"/>
    <mergeCell ref="B2:C2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F24"/>
  <sheetViews>
    <sheetView zoomScale="120" zoomScaleNormal="120" workbookViewId="0" topLeftCell="A10">
      <selection activeCell="C15" sqref="C15"/>
    </sheetView>
  </sheetViews>
  <sheetFormatPr defaultColWidth="9.00390625" defaultRowHeight="12.75"/>
  <cols>
    <col min="1" max="1" width="47.125" style="41" customWidth="1"/>
    <col min="2" max="2" width="15.625" style="40" customWidth="1"/>
    <col min="3" max="3" width="16.375" style="40" customWidth="1"/>
    <col min="4" max="4" width="18.00390625" style="40" customWidth="1"/>
    <col min="5" max="5" width="16.625" style="40" customWidth="1"/>
    <col min="6" max="6" width="18.875" style="49" customWidth="1"/>
    <col min="7" max="8" width="12.875" style="40" customWidth="1"/>
    <col min="9" max="9" width="13.875" style="40" customWidth="1"/>
    <col min="10" max="16384" width="9.375" style="40" customWidth="1"/>
  </cols>
  <sheetData>
    <row r="1" spans="1:6" ht="12.75">
      <c r="A1" s="554"/>
      <c r="B1" s="541"/>
      <c r="C1" s="541"/>
      <c r="D1" s="541"/>
      <c r="E1" s="541"/>
      <c r="F1" s="541"/>
    </row>
    <row r="2" spans="1:6" ht="18" customHeight="1">
      <c r="A2" s="554"/>
      <c r="B2" s="675" t="str">
        <f>CONCATENATE("6. melléklet ",ALAPADATOK!A7," ",ALAPADATOK!B7," ",ALAPADATOK!C7," ",ALAPADATOK!D7," ",ALAPADATOK!E7," ",ALAPADATOK!F7," ",ALAPADATOK!G7," ",ALAPADATOK!H7)</f>
        <v>6. melléklet a 2 / 2020 ( II.14. ) önkormányzati rendelethez</v>
      </c>
      <c r="C2" s="676"/>
      <c r="D2" s="676"/>
      <c r="E2" s="676"/>
      <c r="F2" s="676"/>
    </row>
    <row r="3" spans="1:6" ht="12.75">
      <c r="A3" s="554"/>
      <c r="B3" s="541"/>
      <c r="C3" s="541"/>
      <c r="D3" s="541"/>
      <c r="E3" s="541"/>
      <c r="F3" s="541"/>
    </row>
    <row r="4" spans="1:6" ht="25.5" customHeight="1">
      <c r="A4" s="674" t="s">
        <v>0</v>
      </c>
      <c r="B4" s="674"/>
      <c r="C4" s="674"/>
      <c r="D4" s="674"/>
      <c r="E4" s="674"/>
      <c r="F4" s="674"/>
    </row>
    <row r="5" spans="1:6" ht="16.5" customHeight="1" thickBot="1">
      <c r="A5" s="554"/>
      <c r="B5" s="541"/>
      <c r="C5" s="541"/>
      <c r="D5" s="541"/>
      <c r="E5" s="541"/>
      <c r="F5" s="555" t="str">
        <f>'KV_5.sz.mell.'!C5</f>
        <v>Forintban!</v>
      </c>
    </row>
    <row r="6" spans="1:6" s="43" customFormat="1" ht="44.25" customHeight="1" thickBot="1">
      <c r="A6" s="556" t="s">
        <v>60</v>
      </c>
      <c r="B6" s="557" t="s">
        <v>61</v>
      </c>
      <c r="C6" s="557" t="s">
        <v>62</v>
      </c>
      <c r="D6" s="557" t="str">
        <f>+CONCATENATE("Felhasználás   ",LEFT(KV_ÖSSZEFÜGGÉSEK!A5,4)-1,". XII. 31-ig")</f>
        <v>Felhasználás   2019. XII. 31-ig</v>
      </c>
      <c r="E6" s="557" t="str">
        <f>+'KV_1.1.sz.mell.'!C8</f>
        <v>2020. évi előirányzat</v>
      </c>
      <c r="F6" s="558" t="str">
        <f>+CONCATENATE(LEFT(KV_ÖSSZEFÜGGÉSEK!A5,4),". utáni szükséglet")</f>
        <v>2020. utáni szükséglet</v>
      </c>
    </row>
    <row r="7" spans="1:6" s="49" customFormat="1" ht="12" customHeight="1" thickBot="1">
      <c r="A7" s="47" t="s">
        <v>474</v>
      </c>
      <c r="B7" s="48" t="s">
        <v>475</v>
      </c>
      <c r="C7" s="48" t="s">
        <v>476</v>
      </c>
      <c r="D7" s="48" t="s">
        <v>478</v>
      </c>
      <c r="E7" s="48" t="s">
        <v>477</v>
      </c>
      <c r="F7" s="452" t="s">
        <v>529</v>
      </c>
    </row>
    <row r="8" spans="1:6" ht="15.75" customHeight="1">
      <c r="A8" s="418" t="s">
        <v>666</v>
      </c>
      <c r="B8" s="25">
        <v>30000767</v>
      </c>
      <c r="C8" s="420" t="s">
        <v>667</v>
      </c>
      <c r="D8" s="25"/>
      <c r="E8" s="25">
        <v>30000767</v>
      </c>
      <c r="F8" s="50">
        <f aca="true" t="shared" si="0" ref="F8:F23">B8-D8-E8</f>
        <v>0</v>
      </c>
    </row>
    <row r="9" spans="1:6" ht="15.75" customHeight="1">
      <c r="A9" s="418" t="s">
        <v>668</v>
      </c>
      <c r="B9" s="25">
        <v>29952752</v>
      </c>
      <c r="C9" s="420" t="s">
        <v>667</v>
      </c>
      <c r="D9" s="25"/>
      <c r="E9" s="25">
        <v>29952752</v>
      </c>
      <c r="F9" s="50">
        <f t="shared" si="0"/>
        <v>0</v>
      </c>
    </row>
    <row r="10" spans="1:6" ht="15.75" customHeight="1">
      <c r="A10" s="418" t="s">
        <v>669</v>
      </c>
      <c r="B10" s="25">
        <v>4999990</v>
      </c>
      <c r="C10" s="420" t="s">
        <v>667</v>
      </c>
      <c r="D10" s="25"/>
      <c r="E10" s="25">
        <v>4999990</v>
      </c>
      <c r="F10" s="50">
        <f t="shared" si="0"/>
        <v>0</v>
      </c>
    </row>
    <row r="11" spans="1:6" ht="15.75" customHeight="1">
      <c r="A11" s="419" t="s">
        <v>670</v>
      </c>
      <c r="B11" s="25">
        <v>377528014</v>
      </c>
      <c r="C11" s="420" t="s">
        <v>672</v>
      </c>
      <c r="D11" s="25">
        <v>18893045</v>
      </c>
      <c r="E11" s="25">
        <v>250000000</v>
      </c>
      <c r="F11" s="50">
        <f t="shared" si="0"/>
        <v>108634969</v>
      </c>
    </row>
    <row r="12" spans="1:6" ht="15.75" customHeight="1">
      <c r="A12" s="418" t="s">
        <v>671</v>
      </c>
      <c r="B12" s="25">
        <v>206311917</v>
      </c>
      <c r="C12" s="420" t="s">
        <v>675</v>
      </c>
      <c r="D12" s="25">
        <v>185454508</v>
      </c>
      <c r="E12" s="25">
        <v>20857409</v>
      </c>
      <c r="F12" s="50">
        <f t="shared" si="0"/>
        <v>0</v>
      </c>
    </row>
    <row r="13" spans="1:6" ht="15.75" customHeight="1">
      <c r="A13" s="419" t="s">
        <v>673</v>
      </c>
      <c r="B13" s="25">
        <v>449600000</v>
      </c>
      <c r="C13" s="420" t="s">
        <v>675</v>
      </c>
      <c r="D13" s="25">
        <v>166763234</v>
      </c>
      <c r="E13" s="25">
        <v>200000000</v>
      </c>
      <c r="F13" s="50">
        <f t="shared" si="0"/>
        <v>82836766</v>
      </c>
    </row>
    <row r="14" spans="1:6" ht="15.75" customHeight="1">
      <c r="A14" s="418" t="s">
        <v>674</v>
      </c>
      <c r="B14" s="25"/>
      <c r="C14" s="420"/>
      <c r="D14" s="25"/>
      <c r="E14" s="25">
        <v>-418</v>
      </c>
      <c r="F14" s="50">
        <f t="shared" si="0"/>
        <v>418</v>
      </c>
    </row>
    <row r="15" spans="1:6" ht="15.75" customHeight="1">
      <c r="A15" s="418"/>
      <c r="B15" s="25"/>
      <c r="C15" s="420"/>
      <c r="D15" s="25"/>
      <c r="E15" s="25"/>
      <c r="F15" s="50">
        <f t="shared" si="0"/>
        <v>0</v>
      </c>
    </row>
    <row r="16" spans="1:6" ht="15.75" customHeight="1">
      <c r="A16" s="418"/>
      <c r="B16" s="25"/>
      <c r="C16" s="420"/>
      <c r="D16" s="25"/>
      <c r="E16" s="25"/>
      <c r="F16" s="50">
        <f t="shared" si="0"/>
        <v>0</v>
      </c>
    </row>
    <row r="17" spans="1:6" ht="15.75" customHeight="1">
      <c r="A17" s="418"/>
      <c r="B17" s="25"/>
      <c r="C17" s="420"/>
      <c r="D17" s="25"/>
      <c r="E17" s="25"/>
      <c r="F17" s="50">
        <f t="shared" si="0"/>
        <v>0</v>
      </c>
    </row>
    <row r="18" spans="1:6" ht="15.75" customHeight="1">
      <c r="A18" s="418"/>
      <c r="B18" s="25"/>
      <c r="C18" s="420"/>
      <c r="D18" s="25"/>
      <c r="E18" s="25"/>
      <c r="F18" s="50">
        <f t="shared" si="0"/>
        <v>0</v>
      </c>
    </row>
    <row r="19" spans="1:6" ht="15.75" customHeight="1">
      <c r="A19" s="418"/>
      <c r="B19" s="25"/>
      <c r="C19" s="420"/>
      <c r="D19" s="25"/>
      <c r="E19" s="25"/>
      <c r="F19" s="50">
        <f t="shared" si="0"/>
        <v>0</v>
      </c>
    </row>
    <row r="20" spans="1:6" ht="15.75" customHeight="1">
      <c r="A20" s="418"/>
      <c r="B20" s="25"/>
      <c r="C20" s="420"/>
      <c r="D20" s="25"/>
      <c r="E20" s="25"/>
      <c r="F20" s="50">
        <f t="shared" si="0"/>
        <v>0</v>
      </c>
    </row>
    <row r="21" spans="1:6" ht="15.75" customHeight="1">
      <c r="A21" s="418"/>
      <c r="B21" s="25"/>
      <c r="C21" s="420"/>
      <c r="D21" s="25"/>
      <c r="E21" s="25"/>
      <c r="F21" s="50">
        <f t="shared" si="0"/>
        <v>0</v>
      </c>
    </row>
    <row r="22" spans="1:6" ht="15.75" customHeight="1">
      <c r="A22" s="418"/>
      <c r="B22" s="25"/>
      <c r="C22" s="420"/>
      <c r="D22" s="25"/>
      <c r="E22" s="25"/>
      <c r="F22" s="50">
        <f t="shared" si="0"/>
        <v>0</v>
      </c>
    </row>
    <row r="23" spans="1:6" ht="15.75" customHeight="1" thickBot="1">
      <c r="A23" s="51"/>
      <c r="B23" s="26"/>
      <c r="C23" s="421"/>
      <c r="D23" s="26"/>
      <c r="E23" s="26"/>
      <c r="F23" s="52">
        <f t="shared" si="0"/>
        <v>0</v>
      </c>
    </row>
    <row r="24" spans="1:6" s="55" customFormat="1" ht="18" customHeight="1" thickBot="1">
      <c r="A24" s="170" t="s">
        <v>59</v>
      </c>
      <c r="B24" s="53">
        <f>SUM(B8:B23)</f>
        <v>1098393440</v>
      </c>
      <c r="C24" s="104"/>
      <c r="D24" s="53">
        <f>SUM(D8:D23)</f>
        <v>371110787</v>
      </c>
      <c r="E24" s="53">
        <f>SUM(E8:E23)</f>
        <v>535810500</v>
      </c>
      <c r="F24" s="54">
        <f>SUM(F8:F23)</f>
        <v>191472153</v>
      </c>
    </row>
  </sheetData>
  <sheetProtection sheet="1"/>
  <mergeCells count="2">
    <mergeCell ref="A4:F4"/>
    <mergeCell ref="B2:F2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zoomScale="120" zoomScaleNormal="120" workbookViewId="0" topLeftCell="A1">
      <selection activeCell="A8" sqref="A8"/>
    </sheetView>
  </sheetViews>
  <sheetFormatPr defaultColWidth="9.00390625" defaultRowHeight="12.75"/>
  <cols>
    <col min="1" max="1" width="60.625" style="41" customWidth="1"/>
    <col min="2" max="2" width="15.625" style="40" customWidth="1"/>
    <col min="3" max="3" width="16.375" style="40" customWidth="1"/>
    <col min="4" max="4" width="18.00390625" style="40" customWidth="1"/>
    <col min="5" max="5" width="16.625" style="40" customWidth="1"/>
    <col min="6" max="6" width="18.875" style="40" customWidth="1"/>
    <col min="7" max="8" width="12.875" style="40" customWidth="1"/>
    <col min="9" max="9" width="13.875" style="40" customWidth="1"/>
    <col min="10" max="16384" width="9.375" style="40" customWidth="1"/>
  </cols>
  <sheetData>
    <row r="1" spans="1:6" ht="12.75">
      <c r="A1" s="554"/>
      <c r="B1" s="541"/>
      <c r="C1" s="541"/>
      <c r="D1" s="541"/>
      <c r="E1" s="541"/>
      <c r="F1" s="541"/>
    </row>
    <row r="2" spans="1:6" ht="21" customHeight="1">
      <c r="A2" s="554"/>
      <c r="B2" s="675" t="str">
        <f>CONCATENATE("7. melléklet ",ALAPADATOK!A7," ",ALAPADATOK!B7," ",ALAPADATOK!C7," ",ALAPADATOK!D7," ",ALAPADATOK!E7," ",ALAPADATOK!F7," ",ALAPADATOK!G7," ",ALAPADATOK!H7)</f>
        <v>7. melléklet a 2 / 2020 ( II.14. ) önkormányzati rendelethez</v>
      </c>
      <c r="C2" s="675"/>
      <c r="D2" s="675"/>
      <c r="E2" s="675"/>
      <c r="F2" s="675"/>
    </row>
    <row r="3" spans="1:6" ht="12.75">
      <c r="A3" s="554"/>
      <c r="B3" s="541"/>
      <c r="C3" s="541"/>
      <c r="D3" s="541"/>
      <c r="E3" s="541"/>
      <c r="F3" s="541"/>
    </row>
    <row r="4" spans="1:6" ht="24.75" customHeight="1">
      <c r="A4" s="674" t="s">
        <v>1</v>
      </c>
      <c r="B4" s="674"/>
      <c r="C4" s="674"/>
      <c r="D4" s="674"/>
      <c r="E4" s="674"/>
      <c r="F4" s="674"/>
    </row>
    <row r="5" spans="1:6" ht="23.25" customHeight="1" thickBot="1">
      <c r="A5" s="554"/>
      <c r="B5" s="541"/>
      <c r="C5" s="541"/>
      <c r="D5" s="541"/>
      <c r="E5" s="541"/>
      <c r="F5" s="555" t="str">
        <f>'KV_6.sz.mell.'!F5</f>
        <v>Forintban!</v>
      </c>
    </row>
    <row r="6" spans="1:6" s="43" customFormat="1" ht="48.75" customHeight="1" thickBot="1">
      <c r="A6" s="556" t="s">
        <v>63</v>
      </c>
      <c r="B6" s="557" t="s">
        <v>61</v>
      </c>
      <c r="C6" s="557" t="s">
        <v>62</v>
      </c>
      <c r="D6" s="557" t="str">
        <f>+'KV_6.sz.mell.'!D6</f>
        <v>Felhasználás   2019. XII. 31-ig</v>
      </c>
      <c r="E6" s="557" t="str">
        <f>+'KV_6.sz.mell.'!E6</f>
        <v>2020. évi előirányzat</v>
      </c>
      <c r="F6" s="559" t="str">
        <f>+CONCATENATE(LEFT(KV_ÖSSZEFÜGGÉSEK!A5,4),". utáni szükséglet ",CHAR(10),"")</f>
        <v>2020. utáni szükséglet 
</v>
      </c>
    </row>
    <row r="7" spans="1:6" s="49" customFormat="1" ht="15" customHeight="1" thickBot="1">
      <c r="A7" s="47" t="s">
        <v>474</v>
      </c>
      <c r="B7" s="48" t="s">
        <v>475</v>
      </c>
      <c r="C7" s="48" t="s">
        <v>476</v>
      </c>
      <c r="D7" s="48" t="s">
        <v>478</v>
      </c>
      <c r="E7" s="48" t="s">
        <v>477</v>
      </c>
      <c r="F7" s="453" t="s">
        <v>529</v>
      </c>
    </row>
    <row r="8" spans="1:6" ht="15.75" customHeight="1">
      <c r="A8" s="56" t="s">
        <v>676</v>
      </c>
      <c r="B8" s="57">
        <v>3000000</v>
      </c>
      <c r="C8" s="422" t="s">
        <v>667</v>
      </c>
      <c r="D8" s="57"/>
      <c r="E8" s="57">
        <v>3000000</v>
      </c>
      <c r="F8" s="58">
        <f aca="true" t="shared" si="0" ref="F8:F24">B8-D8-E8</f>
        <v>0</v>
      </c>
    </row>
    <row r="9" spans="1:6" ht="15.75" customHeight="1">
      <c r="A9" s="56"/>
      <c r="B9" s="57"/>
      <c r="C9" s="422"/>
      <c r="D9" s="57"/>
      <c r="E9" s="57"/>
      <c r="F9" s="58">
        <f t="shared" si="0"/>
        <v>0</v>
      </c>
    </row>
    <row r="10" spans="1:6" ht="15.75" customHeight="1">
      <c r="A10" s="56"/>
      <c r="B10" s="57"/>
      <c r="C10" s="422"/>
      <c r="D10" s="57"/>
      <c r="E10" s="57"/>
      <c r="F10" s="58">
        <f t="shared" si="0"/>
        <v>0</v>
      </c>
    </row>
    <row r="11" spans="1:6" ht="15.75" customHeight="1">
      <c r="A11" s="56"/>
      <c r="B11" s="57"/>
      <c r="C11" s="422"/>
      <c r="D11" s="57"/>
      <c r="E11" s="57"/>
      <c r="F11" s="58">
        <f t="shared" si="0"/>
        <v>0</v>
      </c>
    </row>
    <row r="12" spans="1:6" ht="15.75" customHeight="1">
      <c r="A12" s="56"/>
      <c r="B12" s="57"/>
      <c r="C12" s="422"/>
      <c r="D12" s="57"/>
      <c r="E12" s="57"/>
      <c r="F12" s="58">
        <f t="shared" si="0"/>
        <v>0</v>
      </c>
    </row>
    <row r="13" spans="1:6" ht="15.75" customHeight="1">
      <c r="A13" s="56"/>
      <c r="B13" s="57"/>
      <c r="C13" s="422"/>
      <c r="D13" s="57"/>
      <c r="E13" s="57"/>
      <c r="F13" s="58">
        <f t="shared" si="0"/>
        <v>0</v>
      </c>
    </row>
    <row r="14" spans="1:6" ht="15.75" customHeight="1">
      <c r="A14" s="56"/>
      <c r="B14" s="57"/>
      <c r="C14" s="422"/>
      <c r="D14" s="57"/>
      <c r="E14" s="57"/>
      <c r="F14" s="58">
        <f t="shared" si="0"/>
        <v>0</v>
      </c>
    </row>
    <row r="15" spans="1:6" ht="15.75" customHeight="1">
      <c r="A15" s="56"/>
      <c r="B15" s="57"/>
      <c r="C15" s="422"/>
      <c r="D15" s="57"/>
      <c r="E15" s="57"/>
      <c r="F15" s="58">
        <f t="shared" si="0"/>
        <v>0</v>
      </c>
    </row>
    <row r="16" spans="1:6" ht="15.75" customHeight="1">
      <c r="A16" s="56"/>
      <c r="B16" s="57"/>
      <c r="C16" s="422"/>
      <c r="D16" s="57"/>
      <c r="E16" s="57"/>
      <c r="F16" s="58">
        <f t="shared" si="0"/>
        <v>0</v>
      </c>
    </row>
    <row r="17" spans="1:6" ht="15.75" customHeight="1">
      <c r="A17" s="56"/>
      <c r="B17" s="57"/>
      <c r="C17" s="422"/>
      <c r="D17" s="57"/>
      <c r="E17" s="57"/>
      <c r="F17" s="58">
        <f t="shared" si="0"/>
        <v>0</v>
      </c>
    </row>
    <row r="18" spans="1:6" ht="15.75" customHeight="1">
      <c r="A18" s="56"/>
      <c r="B18" s="57"/>
      <c r="C18" s="422"/>
      <c r="D18" s="57"/>
      <c r="E18" s="57"/>
      <c r="F18" s="58">
        <f t="shared" si="0"/>
        <v>0</v>
      </c>
    </row>
    <row r="19" spans="1:6" ht="15.75" customHeight="1">
      <c r="A19" s="56"/>
      <c r="B19" s="57"/>
      <c r="C19" s="422"/>
      <c r="D19" s="57"/>
      <c r="E19" s="57"/>
      <c r="F19" s="58">
        <f t="shared" si="0"/>
        <v>0</v>
      </c>
    </row>
    <row r="20" spans="1:6" ht="15.75" customHeight="1">
      <c r="A20" s="56"/>
      <c r="B20" s="57"/>
      <c r="C20" s="422"/>
      <c r="D20" s="57"/>
      <c r="E20" s="57"/>
      <c r="F20" s="58">
        <f t="shared" si="0"/>
        <v>0</v>
      </c>
    </row>
    <row r="21" spans="1:6" ht="15.75" customHeight="1">
      <c r="A21" s="56"/>
      <c r="B21" s="57"/>
      <c r="C21" s="422"/>
      <c r="D21" s="57"/>
      <c r="E21" s="57"/>
      <c r="F21" s="58">
        <f t="shared" si="0"/>
        <v>0</v>
      </c>
    </row>
    <row r="22" spans="1:6" ht="15.75" customHeight="1">
      <c r="A22" s="56"/>
      <c r="B22" s="57"/>
      <c r="C22" s="422"/>
      <c r="D22" s="57"/>
      <c r="E22" s="57"/>
      <c r="F22" s="58">
        <f t="shared" si="0"/>
        <v>0</v>
      </c>
    </row>
    <row r="23" spans="1:6" ht="15.75" customHeight="1">
      <c r="A23" s="56"/>
      <c r="B23" s="57"/>
      <c r="C23" s="422"/>
      <c r="D23" s="57"/>
      <c r="E23" s="57"/>
      <c r="F23" s="58">
        <f t="shared" si="0"/>
        <v>0</v>
      </c>
    </row>
    <row r="24" spans="1:6" ht="15.75" customHeight="1" thickBot="1">
      <c r="A24" s="59"/>
      <c r="B24" s="60"/>
      <c r="C24" s="423"/>
      <c r="D24" s="60"/>
      <c r="E24" s="60"/>
      <c r="F24" s="61">
        <f t="shared" si="0"/>
        <v>0</v>
      </c>
    </row>
    <row r="25" spans="1:6" s="55" customFormat="1" ht="18" customHeight="1" thickBot="1">
      <c r="A25" s="170" t="s">
        <v>59</v>
      </c>
      <c r="B25" s="171">
        <f>SUM(B8:B24)</f>
        <v>3000000</v>
      </c>
      <c r="C25" s="105"/>
      <c r="D25" s="171">
        <f>SUM(D8:D24)</f>
        <v>0</v>
      </c>
      <c r="E25" s="171">
        <f>SUM(E8:E24)</f>
        <v>3000000</v>
      </c>
      <c r="F25" s="62">
        <f>SUM(F8:F24)</f>
        <v>0</v>
      </c>
    </row>
  </sheetData>
  <sheetProtection sheet="1"/>
  <mergeCells count="2">
    <mergeCell ref="A4:F4"/>
    <mergeCell ref="B2:F2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0"/>
  <sheetViews>
    <sheetView zoomScale="120" zoomScaleNormal="120" workbookViewId="0" topLeftCell="A31">
      <selection activeCell="E71" sqref="E71"/>
    </sheetView>
  </sheetViews>
  <sheetFormatPr defaultColWidth="9.00390625" defaultRowHeight="12.75"/>
  <cols>
    <col min="1" max="1" width="38.625" style="45" customWidth="1"/>
    <col min="2" max="4" width="24.875" style="45" customWidth="1"/>
    <col min="5" max="5" width="26.875" style="45" customWidth="1"/>
    <col min="6" max="6" width="5.00390625" style="45" bestFit="1" customWidth="1"/>
    <col min="7" max="16384" width="9.375" style="45" customWidth="1"/>
  </cols>
  <sheetData>
    <row r="1" ht="12.75">
      <c r="F1" s="692" t="str">
        <f>CONCATENATE("8. melléklet ",ALAPADATOK!A7," ",ALAPADATOK!B7," ",ALAPADATOK!C7," ",ALAPADATOK!D7," ",ALAPADATOK!E7," ",ALAPADATOK!F7," ",ALAPADATOK!G7," ",ALAPADATOK!H7)</f>
        <v>8. melléklet a 2 / 2020 ( II.14. ) önkormányzati rendelethez</v>
      </c>
    </row>
    <row r="2" spans="1:6" ht="15.75">
      <c r="A2" s="696" t="s">
        <v>649</v>
      </c>
      <c r="B2" s="696"/>
      <c r="C2" s="696"/>
      <c r="D2" s="696"/>
      <c r="E2" s="696"/>
      <c r="F2" s="692"/>
    </row>
    <row r="3" spans="1:6" ht="14.25" thickBot="1">
      <c r="A3" s="602"/>
      <c r="B3" s="602"/>
      <c r="C3" s="602"/>
      <c r="D3" s="602"/>
      <c r="E3" s="603" t="str">
        <f>'KV_7.sz.mell.'!F5</f>
        <v>Forintban!</v>
      </c>
      <c r="F3" s="692"/>
    </row>
    <row r="4" spans="1:6" ht="13.5" thickBot="1">
      <c r="A4" s="697" t="s">
        <v>129</v>
      </c>
      <c r="B4" s="698"/>
      <c r="C4" s="698"/>
      <c r="D4" s="698"/>
      <c r="E4" s="605" t="s">
        <v>51</v>
      </c>
      <c r="F4" s="692"/>
    </row>
    <row r="5" spans="1:6" ht="12.75">
      <c r="A5" s="699"/>
      <c r="B5" s="700"/>
      <c r="C5" s="700"/>
      <c r="D5" s="700"/>
      <c r="E5" s="606"/>
      <c r="F5" s="692"/>
    </row>
    <row r="6" spans="1:6" ht="13.5" thickBot="1">
      <c r="A6" s="701"/>
      <c r="B6" s="702"/>
      <c r="C6" s="702"/>
      <c r="D6" s="702"/>
      <c r="E6" s="607"/>
      <c r="F6" s="692"/>
    </row>
    <row r="7" spans="1:6" ht="13.5" customHeight="1" thickBot="1">
      <c r="A7" s="703" t="s">
        <v>650</v>
      </c>
      <c r="B7" s="704"/>
      <c r="C7" s="704"/>
      <c r="D7" s="704"/>
      <c r="E7" s="608">
        <f>SUM(E5:E6)</f>
        <v>0</v>
      </c>
      <c r="F7" s="692"/>
    </row>
    <row r="8" spans="1:6" ht="13.5" customHeight="1">
      <c r="A8" s="611"/>
      <c r="B8" s="611"/>
      <c r="C8" s="611"/>
      <c r="D8" s="611"/>
      <c r="E8" s="612"/>
      <c r="F8" s="692"/>
    </row>
    <row r="9" spans="1:6" ht="15.75">
      <c r="A9" s="706" t="s">
        <v>639</v>
      </c>
      <c r="B9" s="706"/>
      <c r="C9" s="706"/>
      <c r="D9" s="706"/>
      <c r="E9" s="706"/>
      <c r="F9" s="692"/>
    </row>
    <row r="10" spans="1:6" ht="15.75">
      <c r="A10" s="694" t="s">
        <v>658</v>
      </c>
      <c r="B10" s="695"/>
      <c r="C10" s="695"/>
      <c r="D10" s="695"/>
      <c r="E10" s="695"/>
      <c r="F10" s="692"/>
    </row>
    <row r="11" spans="1:6" ht="14.25" customHeight="1">
      <c r="A11" s="677" t="s">
        <v>677</v>
      </c>
      <c r="B11" s="677"/>
      <c r="C11" s="678"/>
      <c r="D11" s="678"/>
      <c r="E11" s="678"/>
      <c r="F11" s="692"/>
    </row>
    <row r="12" spans="1:6" ht="15.75" thickBot="1">
      <c r="A12" s="588"/>
      <c r="B12" s="588"/>
      <c r="C12" s="588"/>
      <c r="D12" s="588"/>
      <c r="E12" s="627" t="str">
        <f>$E$3</f>
        <v>Forintban!</v>
      </c>
      <c r="F12" s="692"/>
    </row>
    <row r="13" spans="1:6" ht="13.5" customHeight="1" thickBot="1">
      <c r="A13" s="679" t="s">
        <v>123</v>
      </c>
      <c r="B13" s="682" t="s">
        <v>646</v>
      </c>
      <c r="C13" s="683"/>
      <c r="D13" s="683"/>
      <c r="E13" s="684"/>
      <c r="F13" s="692"/>
    </row>
    <row r="14" spans="1:6" ht="13.5" customHeight="1" thickBot="1">
      <c r="A14" s="680"/>
      <c r="B14" s="685" t="s">
        <v>659</v>
      </c>
      <c r="C14" s="688" t="s">
        <v>647</v>
      </c>
      <c r="D14" s="689"/>
      <c r="E14" s="690"/>
      <c r="F14" s="692"/>
    </row>
    <row r="15" spans="1:6" ht="12.75" customHeight="1">
      <c r="A15" s="680"/>
      <c r="B15" s="686"/>
      <c r="C15" s="685" t="str">
        <f>CONCATENATE(TARTALOMJEGYZÉK!$A$1,". előtti tervezett forrás, kiadás")</f>
        <v>2020. előtti tervezett forrás, kiadás</v>
      </c>
      <c r="D15" s="685" t="str">
        <f>CONCATENATE(TARTALOMJEGYZÉK!$A$1,". évi eredeti előirányzat")</f>
        <v>2020. évi eredeti előirányzat</v>
      </c>
      <c r="E15" s="685" t="str">
        <f>CONCATENATE(TARTALOMJEGYZÉK!$A$1,". év utáni tervezett forrás, kiadás")</f>
        <v>2020. év utáni tervezett forrás, kiadás</v>
      </c>
      <c r="F15" s="692"/>
    </row>
    <row r="16" spans="1:6" ht="13.5" thickBot="1">
      <c r="A16" s="681"/>
      <c r="B16" s="687"/>
      <c r="C16" s="691"/>
      <c r="D16" s="691"/>
      <c r="E16" s="687"/>
      <c r="F16" s="692"/>
    </row>
    <row r="17" spans="1:6" ht="13.5" thickBot="1">
      <c r="A17" s="589" t="s">
        <v>474</v>
      </c>
      <c r="B17" s="590" t="s">
        <v>648</v>
      </c>
      <c r="C17" s="591" t="s">
        <v>476</v>
      </c>
      <c r="D17" s="592" t="s">
        <v>478</v>
      </c>
      <c r="E17" s="593" t="s">
        <v>477</v>
      </c>
      <c r="F17" s="692"/>
    </row>
    <row r="18" spans="1:6" ht="12.75">
      <c r="A18" s="594" t="s">
        <v>124</v>
      </c>
      <c r="B18" s="614">
        <f>C18+D18+E18</f>
        <v>0</v>
      </c>
      <c r="C18" s="615"/>
      <c r="D18" s="615"/>
      <c r="E18" s="616"/>
      <c r="F18" s="692"/>
    </row>
    <row r="19" spans="1:6" ht="12.75">
      <c r="A19" s="595" t="s">
        <v>135</v>
      </c>
      <c r="B19" s="617">
        <f aca="true" t="shared" si="0" ref="B19:B29">C19+D19+E19</f>
        <v>0</v>
      </c>
      <c r="C19" s="618"/>
      <c r="D19" s="618"/>
      <c r="E19" s="618"/>
      <c r="F19" s="692"/>
    </row>
    <row r="20" spans="1:6" ht="12.75">
      <c r="A20" s="596" t="s">
        <v>125</v>
      </c>
      <c r="B20" s="619">
        <f t="shared" si="0"/>
        <v>377528014</v>
      </c>
      <c r="C20" s="620">
        <v>18893045</v>
      </c>
      <c r="D20" s="620">
        <v>250000000</v>
      </c>
      <c r="E20" s="620">
        <v>108634969</v>
      </c>
      <c r="F20" s="692"/>
    </row>
    <row r="21" spans="1:6" ht="12.75">
      <c r="A21" s="596" t="s">
        <v>136</v>
      </c>
      <c r="B21" s="619">
        <f t="shared" si="0"/>
        <v>0</v>
      </c>
      <c r="C21" s="620"/>
      <c r="D21" s="620"/>
      <c r="E21" s="620"/>
      <c r="F21" s="692"/>
    </row>
    <row r="22" spans="1:6" ht="12.75">
      <c r="A22" s="596" t="s">
        <v>126</v>
      </c>
      <c r="B22" s="619">
        <f t="shared" si="0"/>
        <v>0</v>
      </c>
      <c r="C22" s="620"/>
      <c r="D22" s="620"/>
      <c r="E22" s="620"/>
      <c r="F22" s="692"/>
    </row>
    <row r="23" spans="1:6" ht="13.5" thickBot="1">
      <c r="A23" s="596" t="s">
        <v>127</v>
      </c>
      <c r="B23" s="619">
        <f t="shared" si="0"/>
        <v>0</v>
      </c>
      <c r="C23" s="620"/>
      <c r="D23" s="620"/>
      <c r="E23" s="620"/>
      <c r="F23" s="692"/>
    </row>
    <row r="24" spans="1:6" ht="13.5" thickBot="1">
      <c r="A24" s="597" t="s">
        <v>128</v>
      </c>
      <c r="B24" s="621">
        <f>B18+SUM(B20:B23)</f>
        <v>377528014</v>
      </c>
      <c r="C24" s="622">
        <f>C18+SUM(C20:C23)</f>
        <v>18893045</v>
      </c>
      <c r="D24" s="622">
        <f>D18+SUM(D20:D23)</f>
        <v>250000000</v>
      </c>
      <c r="E24" s="623">
        <f>E18+SUM(E20:E23)</f>
        <v>108634969</v>
      </c>
      <c r="F24" s="692"/>
    </row>
    <row r="25" spans="1:6" ht="12.75">
      <c r="A25" s="598" t="s">
        <v>131</v>
      </c>
      <c r="B25" s="614">
        <f t="shared" si="0"/>
        <v>0</v>
      </c>
      <c r="C25" s="615"/>
      <c r="D25" s="615"/>
      <c r="E25" s="616"/>
      <c r="F25" s="692"/>
    </row>
    <row r="26" spans="1:6" ht="12.75">
      <c r="A26" s="599" t="s">
        <v>132</v>
      </c>
      <c r="B26" s="619">
        <f t="shared" si="0"/>
        <v>377528014</v>
      </c>
      <c r="C26" s="620">
        <v>18893045</v>
      </c>
      <c r="D26" s="620">
        <v>250000000</v>
      </c>
      <c r="E26" s="620">
        <v>108634969</v>
      </c>
      <c r="F26" s="692"/>
    </row>
    <row r="27" spans="1:6" ht="12.75">
      <c r="A27" s="599" t="s">
        <v>133</v>
      </c>
      <c r="B27" s="619">
        <f t="shared" si="0"/>
        <v>0</v>
      </c>
      <c r="C27" s="620"/>
      <c r="D27" s="620"/>
      <c r="E27" s="620"/>
      <c r="F27" s="692"/>
    </row>
    <row r="28" spans="1:6" ht="12.75">
      <c r="A28" s="599" t="s">
        <v>134</v>
      </c>
      <c r="B28" s="619">
        <f t="shared" si="0"/>
        <v>0</v>
      </c>
      <c r="C28" s="620"/>
      <c r="D28" s="620"/>
      <c r="E28" s="620"/>
      <c r="F28" s="692"/>
    </row>
    <row r="29" spans="1:6" ht="13.5" thickBot="1">
      <c r="A29" s="600"/>
      <c r="B29" s="624">
        <f t="shared" si="0"/>
        <v>0</v>
      </c>
      <c r="C29" s="625"/>
      <c r="D29" s="625"/>
      <c r="E29" s="626"/>
      <c r="F29" s="692"/>
    </row>
    <row r="30" spans="1:6" ht="13.5" thickBot="1">
      <c r="A30" s="601" t="s">
        <v>102</v>
      </c>
      <c r="B30" s="621">
        <f>SUM(B25:B29)</f>
        <v>377528014</v>
      </c>
      <c r="C30" s="622">
        <f>SUM(C25:C29)</f>
        <v>18893045</v>
      </c>
      <c r="D30" s="622">
        <f>SUM(D25:D29)</f>
        <v>250000000</v>
      </c>
      <c r="E30" s="623">
        <f>SUM(E25:E29)</f>
        <v>108634969</v>
      </c>
      <c r="F30" s="692"/>
    </row>
    <row r="31" spans="1:6" ht="12.75" customHeight="1">
      <c r="A31" s="705" t="s">
        <v>652</v>
      </c>
      <c r="B31" s="705"/>
      <c r="C31" s="705"/>
      <c r="D31" s="705"/>
      <c r="E31" s="705"/>
      <c r="F31" s="692"/>
    </row>
    <row r="32" spans="1:6" ht="12.75">
      <c r="A32" s="604"/>
      <c r="B32" s="604"/>
      <c r="C32" s="604"/>
      <c r="D32" s="604"/>
      <c r="E32" s="604"/>
      <c r="F32" s="609"/>
    </row>
    <row r="33" spans="1:5" ht="14.25">
      <c r="A33" s="677" t="s">
        <v>690</v>
      </c>
      <c r="B33" s="677"/>
      <c r="C33" s="693" t="s">
        <v>691</v>
      </c>
      <c r="D33" s="678"/>
      <c r="E33" s="678"/>
    </row>
    <row r="34" spans="1:5" ht="15.75" thickBot="1">
      <c r="A34" s="588"/>
      <c r="B34" s="588"/>
      <c r="C34" s="588"/>
      <c r="D34" s="588"/>
      <c r="E34" s="627" t="str">
        <f>$E$3</f>
        <v>Forintban!</v>
      </c>
    </row>
    <row r="35" spans="1:5" ht="13.5" thickBot="1">
      <c r="A35" s="679" t="s">
        <v>123</v>
      </c>
      <c r="B35" s="682" t="s">
        <v>646</v>
      </c>
      <c r="C35" s="683"/>
      <c r="D35" s="683"/>
      <c r="E35" s="684"/>
    </row>
    <row r="36" spans="1:5" ht="13.5" thickBot="1">
      <c r="A36" s="680"/>
      <c r="B36" s="685" t="s">
        <v>659</v>
      </c>
      <c r="C36" s="688" t="s">
        <v>647</v>
      </c>
      <c r="D36" s="689"/>
      <c r="E36" s="690"/>
    </row>
    <row r="37" spans="1:5" ht="12.75" customHeight="1">
      <c r="A37" s="680"/>
      <c r="B37" s="686"/>
      <c r="C37" s="685" t="str">
        <f>CONCATENATE(TARTALOMJEGYZÉK!$A$1,". előtti tervezett forrás, kiadás")</f>
        <v>2020. előtti tervezett forrás, kiadás</v>
      </c>
      <c r="D37" s="685" t="str">
        <f>CONCATENATE(TARTALOMJEGYZÉK!$A$1,". évi eredeti előirányzat")</f>
        <v>2020. évi eredeti előirányzat</v>
      </c>
      <c r="E37" s="685" t="str">
        <f>CONCATENATE(TARTALOMJEGYZÉK!$A$1,". év utáni tervezett forrás, kiadás")</f>
        <v>2020. év utáni tervezett forrás, kiadás</v>
      </c>
    </row>
    <row r="38" spans="1:5" ht="13.5" thickBot="1">
      <c r="A38" s="681"/>
      <c r="B38" s="687"/>
      <c r="C38" s="691"/>
      <c r="D38" s="691"/>
      <c r="E38" s="687"/>
    </row>
    <row r="39" spans="1:5" ht="13.5" thickBot="1">
      <c r="A39" s="589" t="s">
        <v>474</v>
      </c>
      <c r="B39" s="590" t="s">
        <v>648</v>
      </c>
      <c r="C39" s="591" t="s">
        <v>476</v>
      </c>
      <c r="D39" s="592" t="s">
        <v>478</v>
      </c>
      <c r="E39" s="593" t="s">
        <v>477</v>
      </c>
    </row>
    <row r="40" spans="1:5" ht="12.75">
      <c r="A40" s="594" t="s">
        <v>124</v>
      </c>
      <c r="B40" s="614">
        <f aca="true" t="shared" si="1" ref="B40:B45">C40+D40+E40</f>
        <v>0</v>
      </c>
      <c r="C40" s="615"/>
      <c r="D40" s="615"/>
      <c r="E40" s="616"/>
    </row>
    <row r="41" spans="1:5" ht="12.75">
      <c r="A41" s="595" t="s">
        <v>135</v>
      </c>
      <c r="B41" s="617">
        <f t="shared" si="1"/>
        <v>0</v>
      </c>
      <c r="C41" s="618"/>
      <c r="D41" s="618"/>
      <c r="E41" s="618"/>
    </row>
    <row r="42" spans="1:5" ht="12.75">
      <c r="A42" s="596" t="s">
        <v>125</v>
      </c>
      <c r="B42" s="619">
        <f t="shared" si="1"/>
        <v>206311917</v>
      </c>
      <c r="C42" s="620">
        <v>185454508</v>
      </c>
      <c r="D42" s="620">
        <v>20857409</v>
      </c>
      <c r="E42" s="620"/>
    </row>
    <row r="43" spans="1:5" ht="12.75">
      <c r="A43" s="596" t="s">
        <v>136</v>
      </c>
      <c r="B43" s="619">
        <f t="shared" si="1"/>
        <v>0</v>
      </c>
      <c r="C43" s="620"/>
      <c r="D43" s="620"/>
      <c r="E43" s="620"/>
    </row>
    <row r="44" spans="1:5" ht="12.75">
      <c r="A44" s="596" t="s">
        <v>126</v>
      </c>
      <c r="B44" s="619">
        <f t="shared" si="1"/>
        <v>0</v>
      </c>
      <c r="C44" s="620"/>
      <c r="D44" s="620"/>
      <c r="E44" s="620"/>
    </row>
    <row r="45" spans="1:5" ht="13.5" thickBot="1">
      <c r="A45" s="596" t="s">
        <v>127</v>
      </c>
      <c r="B45" s="619">
        <f t="shared" si="1"/>
        <v>0</v>
      </c>
      <c r="C45" s="620"/>
      <c r="D45" s="620"/>
      <c r="E45" s="620"/>
    </row>
    <row r="46" spans="1:5" ht="13.5" thickBot="1">
      <c r="A46" s="597" t="s">
        <v>128</v>
      </c>
      <c r="B46" s="621">
        <f>B40+SUM(B42:B45)</f>
        <v>206311917</v>
      </c>
      <c r="C46" s="622">
        <f>C40+SUM(C42:C45)</f>
        <v>185454508</v>
      </c>
      <c r="D46" s="622">
        <f>D40+SUM(D42:D45)</f>
        <v>20857409</v>
      </c>
      <c r="E46" s="623">
        <f>E40+SUM(E42:E45)</f>
        <v>0</v>
      </c>
    </row>
    <row r="47" spans="1:5" ht="12.75">
      <c r="A47" s="598" t="s">
        <v>131</v>
      </c>
      <c r="B47" s="614">
        <f>C47+D47+E47</f>
        <v>0</v>
      </c>
      <c r="C47" s="615"/>
      <c r="D47" s="615"/>
      <c r="E47" s="616"/>
    </row>
    <row r="48" spans="1:5" ht="12.75">
      <c r="A48" s="599" t="s">
        <v>132</v>
      </c>
      <c r="B48" s="619">
        <f>C48+D48+E48</f>
        <v>0</v>
      </c>
      <c r="C48" s="620"/>
      <c r="D48" s="620"/>
      <c r="E48" s="620"/>
    </row>
    <row r="49" spans="1:5" ht="12.75">
      <c r="A49" s="599" t="s">
        <v>133</v>
      </c>
      <c r="B49" s="619">
        <f>C49+D49+E49</f>
        <v>206311917</v>
      </c>
      <c r="C49" s="620">
        <v>185454508</v>
      </c>
      <c r="D49" s="620">
        <v>20857409</v>
      </c>
      <c r="E49" s="620"/>
    </row>
    <row r="50" spans="1:5" ht="12.75">
      <c r="A50" s="599" t="s">
        <v>134</v>
      </c>
      <c r="B50" s="619">
        <f>C50+D50+E50</f>
        <v>0</v>
      </c>
      <c r="C50" s="620"/>
      <c r="D50" s="620"/>
      <c r="E50" s="620"/>
    </row>
    <row r="51" spans="1:5" ht="13.5" thickBot="1">
      <c r="A51" s="600"/>
      <c r="B51" s="624">
        <f>C51+D51+E51</f>
        <v>0</v>
      </c>
      <c r="C51" s="625"/>
      <c r="D51" s="625"/>
      <c r="E51" s="626"/>
    </row>
    <row r="52" spans="1:5" ht="13.5" thickBot="1">
      <c r="A52" s="601" t="s">
        <v>102</v>
      </c>
      <c r="B52" s="621">
        <f>SUM(B47:B51)</f>
        <v>206311917</v>
      </c>
      <c r="C52" s="622">
        <f>SUM(C47:C51)</f>
        <v>185454508</v>
      </c>
      <c r="D52" s="622">
        <f>SUM(D47:D51)</f>
        <v>20857409</v>
      </c>
      <c r="E52" s="623">
        <f>SUM(E47:E51)</f>
        <v>0</v>
      </c>
    </row>
    <row r="53" spans="1:5" ht="12.75">
      <c r="A53" s="145"/>
      <c r="B53" s="145"/>
      <c r="C53" s="145"/>
      <c r="D53" s="145"/>
      <c r="E53" s="145"/>
    </row>
    <row r="54" spans="1:5" ht="14.25">
      <c r="A54" s="677" t="s">
        <v>692</v>
      </c>
      <c r="B54" s="677"/>
      <c r="C54" s="678"/>
      <c r="D54" s="678"/>
      <c r="E54" s="678"/>
    </row>
    <row r="55" spans="1:5" ht="15.75" thickBot="1">
      <c r="A55" s="588"/>
      <c r="B55" s="588"/>
      <c r="C55" s="588"/>
      <c r="D55" s="588"/>
      <c r="E55" s="627" t="str">
        <f>$E$3</f>
        <v>Forintban!</v>
      </c>
    </row>
    <row r="56" spans="1:5" ht="13.5" thickBot="1">
      <c r="A56" s="679" t="s">
        <v>123</v>
      </c>
      <c r="B56" s="682" t="s">
        <v>646</v>
      </c>
      <c r="C56" s="683"/>
      <c r="D56" s="683"/>
      <c r="E56" s="684"/>
    </row>
    <row r="57" spans="1:5" ht="13.5" thickBot="1">
      <c r="A57" s="680"/>
      <c r="B57" s="685" t="s">
        <v>659</v>
      </c>
      <c r="C57" s="688" t="s">
        <v>647</v>
      </c>
      <c r="D57" s="689"/>
      <c r="E57" s="690"/>
    </row>
    <row r="58" spans="1:5" ht="12.75">
      <c r="A58" s="680"/>
      <c r="B58" s="686"/>
      <c r="C58" s="685" t="str">
        <f>CONCATENATE(TARTALOMJEGYZÉK!$A$1,". előtti tervezett forrás, kiadás")</f>
        <v>2020. előtti tervezett forrás, kiadás</v>
      </c>
      <c r="D58" s="685" t="str">
        <f>CONCATENATE(TARTALOMJEGYZÉK!$A$1,". évi eredeti előirányzat")</f>
        <v>2020. évi eredeti előirányzat</v>
      </c>
      <c r="E58" s="685" t="str">
        <f>CONCATENATE(TARTALOMJEGYZÉK!$A$1,". év utáni tervezett forrás, kiadás")</f>
        <v>2020. év utáni tervezett forrás, kiadás</v>
      </c>
    </row>
    <row r="59" spans="1:5" ht="13.5" thickBot="1">
      <c r="A59" s="681"/>
      <c r="B59" s="687"/>
      <c r="C59" s="691"/>
      <c r="D59" s="691"/>
      <c r="E59" s="687"/>
    </row>
    <row r="60" spans="1:5" ht="13.5" thickBot="1">
      <c r="A60" s="589" t="s">
        <v>474</v>
      </c>
      <c r="B60" s="590" t="s">
        <v>648</v>
      </c>
      <c r="C60" s="591" t="s">
        <v>476</v>
      </c>
      <c r="D60" s="592" t="s">
        <v>478</v>
      </c>
      <c r="E60" s="593" t="s">
        <v>477</v>
      </c>
    </row>
    <row r="61" spans="1:5" ht="12.75">
      <c r="A61" s="594" t="s">
        <v>124</v>
      </c>
      <c r="B61" s="614">
        <f aca="true" t="shared" si="2" ref="B61:B66">C61+D61+E61</f>
        <v>0</v>
      </c>
      <c r="C61" s="615"/>
      <c r="D61" s="615"/>
      <c r="E61" s="616"/>
    </row>
    <row r="62" spans="1:5" ht="12.75">
      <c r="A62" s="595" t="s">
        <v>135</v>
      </c>
      <c r="B62" s="617">
        <f t="shared" si="2"/>
        <v>0</v>
      </c>
      <c r="C62" s="618"/>
      <c r="D62" s="618"/>
      <c r="E62" s="618"/>
    </row>
    <row r="63" spans="1:5" ht="12.75">
      <c r="A63" s="596" t="s">
        <v>125</v>
      </c>
      <c r="B63" s="619">
        <f t="shared" si="2"/>
        <v>449600000</v>
      </c>
      <c r="C63" s="620">
        <v>166763234</v>
      </c>
      <c r="D63" s="620">
        <v>200000000</v>
      </c>
      <c r="E63" s="620">
        <v>82836766</v>
      </c>
    </row>
    <row r="64" spans="1:5" ht="12.75">
      <c r="A64" s="596" t="s">
        <v>136</v>
      </c>
      <c r="B64" s="619">
        <f t="shared" si="2"/>
        <v>0</v>
      </c>
      <c r="C64" s="620"/>
      <c r="D64" s="620"/>
      <c r="E64" s="620"/>
    </row>
    <row r="65" spans="1:5" ht="12.75">
      <c r="A65" s="596" t="s">
        <v>126</v>
      </c>
      <c r="B65" s="619">
        <f t="shared" si="2"/>
        <v>0</v>
      </c>
      <c r="C65" s="620"/>
      <c r="D65" s="620"/>
      <c r="E65" s="620"/>
    </row>
    <row r="66" spans="1:5" ht="13.5" thickBot="1">
      <c r="A66" s="596" t="s">
        <v>127</v>
      </c>
      <c r="B66" s="619">
        <f t="shared" si="2"/>
        <v>0</v>
      </c>
      <c r="C66" s="620"/>
      <c r="D66" s="620"/>
      <c r="E66" s="620"/>
    </row>
    <row r="67" spans="1:5" ht="13.5" thickBot="1">
      <c r="A67" s="597" t="s">
        <v>128</v>
      </c>
      <c r="B67" s="621">
        <f>B61+SUM(B63:B66)</f>
        <v>449600000</v>
      </c>
      <c r="C67" s="622">
        <f>C61+SUM(C63:C66)</f>
        <v>166763234</v>
      </c>
      <c r="D67" s="622">
        <f>D61+SUM(D63:D66)</f>
        <v>200000000</v>
      </c>
      <c r="E67" s="623">
        <f>E61+SUM(E63:E66)</f>
        <v>82836766</v>
      </c>
    </row>
    <row r="68" spans="1:5" ht="12.75">
      <c r="A68" s="598" t="s">
        <v>131</v>
      </c>
      <c r="B68" s="614">
        <f>C68+D68+E68</f>
        <v>0</v>
      </c>
      <c r="C68" s="615"/>
      <c r="D68" s="615"/>
      <c r="E68" s="616"/>
    </row>
    <row r="69" spans="1:5" ht="12.75">
      <c r="A69" s="599" t="s">
        <v>132</v>
      </c>
      <c r="B69" s="619">
        <f>C69+D69+E69</f>
        <v>449600000</v>
      </c>
      <c r="C69" s="620">
        <v>166763234</v>
      </c>
      <c r="D69" s="620">
        <v>200000000</v>
      </c>
      <c r="E69" s="620">
        <v>82836766</v>
      </c>
    </row>
    <row r="70" spans="1:5" ht="12.75">
      <c r="A70" s="599" t="s">
        <v>133</v>
      </c>
      <c r="B70" s="619">
        <f>C70+D70+E70</f>
        <v>0</v>
      </c>
      <c r="C70" s="620"/>
      <c r="D70" s="620"/>
      <c r="E70" s="620"/>
    </row>
    <row r="71" spans="1:5" ht="12.75">
      <c r="A71" s="599" t="s">
        <v>134</v>
      </c>
      <c r="B71" s="619">
        <f>C71+D71+E71</f>
        <v>0</v>
      </c>
      <c r="C71" s="620"/>
      <c r="D71" s="620"/>
      <c r="E71" s="620"/>
    </row>
    <row r="72" spans="1:5" ht="13.5" thickBot="1">
      <c r="A72" s="600"/>
      <c r="B72" s="624">
        <f>C72+D72+E72</f>
        <v>0</v>
      </c>
      <c r="C72" s="625"/>
      <c r="D72" s="625"/>
      <c r="E72" s="626"/>
    </row>
    <row r="73" spans="1:5" ht="13.5" thickBot="1">
      <c r="A73" s="601" t="s">
        <v>102</v>
      </c>
      <c r="B73" s="621">
        <f>SUM(B68:B72)</f>
        <v>449600000</v>
      </c>
      <c r="C73" s="622">
        <f>SUM(C68:C72)</f>
        <v>166763234</v>
      </c>
      <c r="D73" s="622">
        <f>SUM(D68:D72)</f>
        <v>200000000</v>
      </c>
      <c r="E73" s="623">
        <f>SUM(E68:E72)</f>
        <v>82836766</v>
      </c>
    </row>
    <row r="74" spans="1:5" ht="12.75">
      <c r="A74" s="145"/>
      <c r="B74" s="145"/>
      <c r="C74" s="145"/>
      <c r="D74" s="145"/>
      <c r="E74" s="145"/>
    </row>
    <row r="75" spans="1:5" ht="14.25">
      <c r="A75" s="677" t="s">
        <v>651</v>
      </c>
      <c r="B75" s="677"/>
      <c r="C75" s="678"/>
      <c r="D75" s="678"/>
      <c r="E75" s="678"/>
    </row>
    <row r="76" spans="1:5" ht="15.75" thickBot="1">
      <c r="A76" s="588"/>
      <c r="B76" s="588"/>
      <c r="C76" s="588"/>
      <c r="D76" s="588"/>
      <c r="E76" s="627" t="str">
        <f>$E$3</f>
        <v>Forintban!</v>
      </c>
    </row>
    <row r="77" spans="1:5" ht="13.5" thickBot="1">
      <c r="A77" s="679" t="s">
        <v>123</v>
      </c>
      <c r="B77" s="682" t="s">
        <v>646</v>
      </c>
      <c r="C77" s="683"/>
      <c r="D77" s="683"/>
      <c r="E77" s="684"/>
    </row>
    <row r="78" spans="1:5" ht="13.5" thickBot="1">
      <c r="A78" s="680"/>
      <c r="B78" s="685" t="s">
        <v>659</v>
      </c>
      <c r="C78" s="688" t="s">
        <v>647</v>
      </c>
      <c r="D78" s="689"/>
      <c r="E78" s="690"/>
    </row>
    <row r="79" spans="1:5" ht="12.75">
      <c r="A79" s="680"/>
      <c r="B79" s="686"/>
      <c r="C79" s="685" t="str">
        <f>CONCATENATE(TARTALOMJEGYZÉK!$A$1,". előtti tervezett forrás, kiadás")</f>
        <v>2020. előtti tervezett forrás, kiadás</v>
      </c>
      <c r="D79" s="685" t="str">
        <f>CONCATENATE(TARTALOMJEGYZÉK!$A$1,". évi eredeti előirányzat")</f>
        <v>2020. évi eredeti előirányzat</v>
      </c>
      <c r="E79" s="685" t="str">
        <f>CONCATENATE(TARTALOMJEGYZÉK!$A$1,". év utáni tervezett forrás, kiadás")</f>
        <v>2020. év utáni tervezett forrás, kiadás</v>
      </c>
    </row>
    <row r="80" spans="1:5" ht="13.5" thickBot="1">
      <c r="A80" s="681"/>
      <c r="B80" s="687"/>
      <c r="C80" s="691"/>
      <c r="D80" s="691"/>
      <c r="E80" s="687"/>
    </row>
    <row r="81" spans="1:5" ht="13.5" thickBot="1">
      <c r="A81" s="589" t="s">
        <v>474</v>
      </c>
      <c r="B81" s="590" t="s">
        <v>648</v>
      </c>
      <c r="C81" s="591" t="s">
        <v>476</v>
      </c>
      <c r="D81" s="592" t="s">
        <v>478</v>
      </c>
      <c r="E81" s="593" t="s">
        <v>477</v>
      </c>
    </row>
    <row r="82" spans="1:5" ht="12.75">
      <c r="A82" s="594" t="s">
        <v>124</v>
      </c>
      <c r="B82" s="614">
        <f aca="true" t="shared" si="3" ref="B82:B87">C82+D82+E82</f>
        <v>0</v>
      </c>
      <c r="C82" s="615"/>
      <c r="D82" s="615"/>
      <c r="E82" s="616"/>
    </row>
    <row r="83" spans="1:5" ht="12.75">
      <c r="A83" s="595" t="s">
        <v>135</v>
      </c>
      <c r="B83" s="617">
        <f t="shared" si="3"/>
        <v>0</v>
      </c>
      <c r="C83" s="618"/>
      <c r="D83" s="618"/>
      <c r="E83" s="618"/>
    </row>
    <row r="84" spans="1:5" ht="12.75">
      <c r="A84" s="596" t="s">
        <v>125</v>
      </c>
      <c r="B84" s="619">
        <f t="shared" si="3"/>
        <v>0</v>
      </c>
      <c r="C84" s="620"/>
      <c r="D84" s="620"/>
      <c r="E84" s="620"/>
    </row>
    <row r="85" spans="1:5" ht="12.75">
      <c r="A85" s="596" t="s">
        <v>136</v>
      </c>
      <c r="B85" s="619">
        <f t="shared" si="3"/>
        <v>0</v>
      </c>
      <c r="C85" s="620"/>
      <c r="D85" s="620"/>
      <c r="E85" s="620"/>
    </row>
    <row r="86" spans="1:5" ht="12.75">
      <c r="A86" s="596" t="s">
        <v>126</v>
      </c>
      <c r="B86" s="619">
        <f t="shared" si="3"/>
        <v>0</v>
      </c>
      <c r="C86" s="620"/>
      <c r="D86" s="620"/>
      <c r="E86" s="620"/>
    </row>
    <row r="87" spans="1:5" ht="13.5" thickBot="1">
      <c r="A87" s="596" t="s">
        <v>127</v>
      </c>
      <c r="B87" s="619">
        <f t="shared" si="3"/>
        <v>0</v>
      </c>
      <c r="C87" s="620"/>
      <c r="D87" s="620"/>
      <c r="E87" s="620"/>
    </row>
    <row r="88" spans="1:5" ht="13.5" thickBot="1">
      <c r="A88" s="597" t="s">
        <v>128</v>
      </c>
      <c r="B88" s="621">
        <f>B82+SUM(B84:B87)</f>
        <v>0</v>
      </c>
      <c r="C88" s="622">
        <f>C82+SUM(C84:C87)</f>
        <v>0</v>
      </c>
      <c r="D88" s="622">
        <f>D82+SUM(D84:D87)</f>
        <v>0</v>
      </c>
      <c r="E88" s="623">
        <f>E82+SUM(E84:E87)</f>
        <v>0</v>
      </c>
    </row>
    <row r="89" spans="1:5" ht="12.75">
      <c r="A89" s="598" t="s">
        <v>131</v>
      </c>
      <c r="B89" s="614">
        <f>C89+D89+E89</f>
        <v>0</v>
      </c>
      <c r="C89" s="615"/>
      <c r="D89" s="615"/>
      <c r="E89" s="616"/>
    </row>
    <row r="90" spans="1:5" ht="12.75">
      <c r="A90" s="599" t="s">
        <v>132</v>
      </c>
      <c r="B90" s="619">
        <f>C90+D90+E90</f>
        <v>0</v>
      </c>
      <c r="C90" s="620"/>
      <c r="D90" s="620"/>
      <c r="E90" s="620"/>
    </row>
    <row r="91" spans="1:5" ht="12.75">
      <c r="A91" s="599" t="s">
        <v>133</v>
      </c>
      <c r="B91" s="619">
        <f>C91+D91+E91</f>
        <v>0</v>
      </c>
      <c r="C91" s="620"/>
      <c r="D91" s="620"/>
      <c r="E91" s="620"/>
    </row>
    <row r="92" spans="1:5" ht="12.75">
      <c r="A92" s="599" t="s">
        <v>134</v>
      </c>
      <c r="B92" s="619">
        <f>C92+D92+E92</f>
        <v>0</v>
      </c>
      <c r="C92" s="620"/>
      <c r="D92" s="620"/>
      <c r="E92" s="620"/>
    </row>
    <row r="93" spans="1:5" ht="13.5" thickBot="1">
      <c r="A93" s="600"/>
      <c r="B93" s="624">
        <f>C93+D93+E93</f>
        <v>0</v>
      </c>
      <c r="C93" s="625"/>
      <c r="D93" s="625"/>
      <c r="E93" s="626"/>
    </row>
    <row r="94" spans="1:5" ht="13.5" thickBot="1">
      <c r="A94" s="601" t="s">
        <v>102</v>
      </c>
      <c r="B94" s="621">
        <f>SUM(B89:B93)</f>
        <v>0</v>
      </c>
      <c r="C94" s="622">
        <f>SUM(C89:C93)</f>
        <v>0</v>
      </c>
      <c r="D94" s="622">
        <f>SUM(D89:D93)</f>
        <v>0</v>
      </c>
      <c r="E94" s="623">
        <f>SUM(E89:E93)</f>
        <v>0</v>
      </c>
    </row>
    <row r="95" spans="1:5" ht="12.75">
      <c r="A95" s="145"/>
      <c r="B95" s="145"/>
      <c r="C95" s="145"/>
      <c r="D95" s="145"/>
      <c r="E95" s="145"/>
    </row>
    <row r="96" spans="1:5" ht="14.25">
      <c r="A96" s="677" t="s">
        <v>651</v>
      </c>
      <c r="B96" s="677"/>
      <c r="C96" s="678"/>
      <c r="D96" s="678"/>
      <c r="E96" s="678"/>
    </row>
    <row r="97" spans="1:5" ht="15.75" thickBot="1">
      <c r="A97" s="588"/>
      <c r="B97" s="588"/>
      <c r="C97" s="588"/>
      <c r="D97" s="588"/>
      <c r="E97" s="627" t="str">
        <f>$E$3</f>
        <v>Forintban!</v>
      </c>
    </row>
    <row r="98" spans="1:5" ht="13.5" thickBot="1">
      <c r="A98" s="679" t="s">
        <v>123</v>
      </c>
      <c r="B98" s="682" t="s">
        <v>646</v>
      </c>
      <c r="C98" s="683"/>
      <c r="D98" s="683"/>
      <c r="E98" s="684"/>
    </row>
    <row r="99" spans="1:5" ht="13.5" thickBot="1">
      <c r="A99" s="680"/>
      <c r="B99" s="685" t="s">
        <v>659</v>
      </c>
      <c r="C99" s="688" t="s">
        <v>647</v>
      </c>
      <c r="D99" s="689"/>
      <c r="E99" s="690"/>
    </row>
    <row r="100" spans="1:5" ht="12.75">
      <c r="A100" s="680"/>
      <c r="B100" s="686"/>
      <c r="C100" s="685" t="str">
        <f>CONCATENATE(TARTALOMJEGYZÉK!$A$1,". előtti tervezett forrás, kiadás")</f>
        <v>2020. előtti tervezett forrás, kiadás</v>
      </c>
      <c r="D100" s="685" t="str">
        <f>CONCATENATE(TARTALOMJEGYZÉK!$A$1,". évi eredeti előirányzat")</f>
        <v>2020. évi eredeti előirányzat</v>
      </c>
      <c r="E100" s="685" t="str">
        <f>CONCATENATE(TARTALOMJEGYZÉK!$A$1,". év utáni tervezett forrás, kiadás")</f>
        <v>2020. év utáni tervezett forrás, kiadás</v>
      </c>
    </row>
    <row r="101" spans="1:5" ht="13.5" thickBot="1">
      <c r="A101" s="681"/>
      <c r="B101" s="687"/>
      <c r="C101" s="691"/>
      <c r="D101" s="691"/>
      <c r="E101" s="687"/>
    </row>
    <row r="102" spans="1:5" ht="13.5" thickBot="1">
      <c r="A102" s="589" t="s">
        <v>474</v>
      </c>
      <c r="B102" s="590" t="s">
        <v>648</v>
      </c>
      <c r="C102" s="591" t="s">
        <v>476</v>
      </c>
      <c r="D102" s="592" t="s">
        <v>478</v>
      </c>
      <c r="E102" s="593" t="s">
        <v>477</v>
      </c>
    </row>
    <row r="103" spans="1:5" ht="12.75">
      <c r="A103" s="594" t="s">
        <v>124</v>
      </c>
      <c r="B103" s="614">
        <f aca="true" t="shared" si="4" ref="B103:B108">C103+D103+E103</f>
        <v>0</v>
      </c>
      <c r="C103" s="615"/>
      <c r="D103" s="615"/>
      <c r="E103" s="616"/>
    </row>
    <row r="104" spans="1:5" ht="12.75">
      <c r="A104" s="595" t="s">
        <v>135</v>
      </c>
      <c r="B104" s="617">
        <f t="shared" si="4"/>
        <v>0</v>
      </c>
      <c r="C104" s="618"/>
      <c r="D104" s="618"/>
      <c r="E104" s="618"/>
    </row>
    <row r="105" spans="1:5" ht="12.75">
      <c r="A105" s="596" t="s">
        <v>125</v>
      </c>
      <c r="B105" s="619">
        <f t="shared" si="4"/>
        <v>0</v>
      </c>
      <c r="C105" s="620"/>
      <c r="D105" s="620"/>
      <c r="E105" s="620"/>
    </row>
    <row r="106" spans="1:5" ht="12.75">
      <c r="A106" s="596" t="s">
        <v>136</v>
      </c>
      <c r="B106" s="619">
        <f t="shared" si="4"/>
        <v>0</v>
      </c>
      <c r="C106" s="620"/>
      <c r="D106" s="620"/>
      <c r="E106" s="620"/>
    </row>
    <row r="107" spans="1:5" ht="12.75">
      <c r="A107" s="596" t="s">
        <v>126</v>
      </c>
      <c r="B107" s="619">
        <f t="shared" si="4"/>
        <v>0</v>
      </c>
      <c r="C107" s="620"/>
      <c r="D107" s="620"/>
      <c r="E107" s="620"/>
    </row>
    <row r="108" spans="1:5" ht="13.5" thickBot="1">
      <c r="A108" s="596" t="s">
        <v>127</v>
      </c>
      <c r="B108" s="619">
        <f t="shared" si="4"/>
        <v>0</v>
      </c>
      <c r="C108" s="620"/>
      <c r="D108" s="620"/>
      <c r="E108" s="620"/>
    </row>
    <row r="109" spans="1:5" ht="13.5" thickBot="1">
      <c r="A109" s="597" t="s">
        <v>128</v>
      </c>
      <c r="B109" s="621">
        <f>B103+SUM(B105:B108)</f>
        <v>0</v>
      </c>
      <c r="C109" s="622">
        <f>C103+SUM(C105:C108)</f>
        <v>0</v>
      </c>
      <c r="D109" s="622">
        <f>D103+SUM(D105:D108)</f>
        <v>0</v>
      </c>
      <c r="E109" s="623">
        <f>E103+SUM(E105:E108)</f>
        <v>0</v>
      </c>
    </row>
    <row r="110" spans="1:5" ht="12.75">
      <c r="A110" s="598" t="s">
        <v>131</v>
      </c>
      <c r="B110" s="614">
        <f>C110+D110+E110</f>
        <v>0</v>
      </c>
      <c r="C110" s="615"/>
      <c r="D110" s="615"/>
      <c r="E110" s="616"/>
    </row>
    <row r="111" spans="1:5" ht="12.75">
      <c r="A111" s="599" t="s">
        <v>132</v>
      </c>
      <c r="B111" s="619">
        <f>C111+D111+E111</f>
        <v>0</v>
      </c>
      <c r="C111" s="620"/>
      <c r="D111" s="620"/>
      <c r="E111" s="620"/>
    </row>
    <row r="112" spans="1:5" ht="12.75">
      <c r="A112" s="599" t="s">
        <v>133</v>
      </c>
      <c r="B112" s="619">
        <f>C112+D112+E112</f>
        <v>0</v>
      </c>
      <c r="C112" s="620"/>
      <c r="D112" s="620"/>
      <c r="E112" s="620"/>
    </row>
    <row r="113" spans="1:5" ht="12.75">
      <c r="A113" s="599" t="s">
        <v>134</v>
      </c>
      <c r="B113" s="619">
        <f>C113+D113+E113</f>
        <v>0</v>
      </c>
      <c r="C113" s="620"/>
      <c r="D113" s="620"/>
      <c r="E113" s="620"/>
    </row>
    <row r="114" spans="1:5" ht="13.5" thickBot="1">
      <c r="A114" s="600"/>
      <c r="B114" s="624">
        <f>C114+D114+E114</f>
        <v>0</v>
      </c>
      <c r="C114" s="625"/>
      <c r="D114" s="625"/>
      <c r="E114" s="626"/>
    </row>
    <row r="115" spans="1:5" ht="13.5" thickBot="1">
      <c r="A115" s="601" t="s">
        <v>102</v>
      </c>
      <c r="B115" s="621">
        <f>SUM(B110:B114)</f>
        <v>0</v>
      </c>
      <c r="C115" s="622">
        <f>SUM(C110:C114)</f>
        <v>0</v>
      </c>
      <c r="D115" s="622">
        <f>SUM(D110:D114)</f>
        <v>0</v>
      </c>
      <c r="E115" s="623">
        <f>SUM(E110:E114)</f>
        <v>0</v>
      </c>
    </row>
    <row r="117" spans="1:5" ht="14.25">
      <c r="A117" s="677" t="s">
        <v>651</v>
      </c>
      <c r="B117" s="677"/>
      <c r="C117" s="678"/>
      <c r="D117" s="678"/>
      <c r="E117" s="678"/>
    </row>
    <row r="118" spans="1:5" ht="15.75" thickBot="1">
      <c r="A118" s="588"/>
      <c r="B118" s="588"/>
      <c r="C118" s="588"/>
      <c r="D118" s="588"/>
      <c r="E118" s="627" t="str">
        <f>$E$3</f>
        <v>Forintban!</v>
      </c>
    </row>
    <row r="119" spans="1:5" ht="13.5" thickBot="1">
      <c r="A119" s="679" t="s">
        <v>123</v>
      </c>
      <c r="B119" s="682" t="s">
        <v>646</v>
      </c>
      <c r="C119" s="683"/>
      <c r="D119" s="683"/>
      <c r="E119" s="684"/>
    </row>
    <row r="120" spans="1:5" ht="13.5" thickBot="1">
      <c r="A120" s="680"/>
      <c r="B120" s="685" t="s">
        <v>659</v>
      </c>
      <c r="C120" s="688" t="s">
        <v>647</v>
      </c>
      <c r="D120" s="689"/>
      <c r="E120" s="690"/>
    </row>
    <row r="121" spans="1:5" ht="12.75">
      <c r="A121" s="680"/>
      <c r="B121" s="686"/>
      <c r="C121" s="685" t="str">
        <f>CONCATENATE(TARTALOMJEGYZÉK!$A$1,". előtti tervezett forrás, kiadás")</f>
        <v>2020. előtti tervezett forrás, kiadás</v>
      </c>
      <c r="D121" s="685" t="str">
        <f>CONCATENATE(TARTALOMJEGYZÉK!$A$1,". évi eredeti előirányzat")</f>
        <v>2020. évi eredeti előirányzat</v>
      </c>
      <c r="E121" s="685" t="str">
        <f>CONCATENATE(TARTALOMJEGYZÉK!$A$1,". év utáni tervezett forrás, kiadás")</f>
        <v>2020. év utáni tervezett forrás, kiadás</v>
      </c>
    </row>
    <row r="122" spans="1:5" ht="13.5" thickBot="1">
      <c r="A122" s="681"/>
      <c r="B122" s="687"/>
      <c r="C122" s="691"/>
      <c r="D122" s="691"/>
      <c r="E122" s="687"/>
    </row>
    <row r="123" spans="1:5" ht="13.5" thickBot="1">
      <c r="A123" s="589" t="s">
        <v>474</v>
      </c>
      <c r="B123" s="590" t="s">
        <v>648</v>
      </c>
      <c r="C123" s="591" t="s">
        <v>476</v>
      </c>
      <c r="D123" s="592" t="s">
        <v>478</v>
      </c>
      <c r="E123" s="593" t="s">
        <v>477</v>
      </c>
    </row>
    <row r="124" spans="1:5" ht="12.75">
      <c r="A124" s="594" t="s">
        <v>124</v>
      </c>
      <c r="B124" s="614">
        <f aca="true" t="shared" si="5" ref="B124:B129">C124+D124+E124</f>
        <v>0</v>
      </c>
      <c r="C124" s="615"/>
      <c r="D124" s="615"/>
      <c r="E124" s="616"/>
    </row>
    <row r="125" spans="1:5" ht="12.75">
      <c r="A125" s="595" t="s">
        <v>135</v>
      </c>
      <c r="B125" s="617">
        <f t="shared" si="5"/>
        <v>0</v>
      </c>
      <c r="C125" s="618"/>
      <c r="D125" s="618"/>
      <c r="E125" s="618"/>
    </row>
    <row r="126" spans="1:5" ht="12.75">
      <c r="A126" s="596" t="s">
        <v>125</v>
      </c>
      <c r="B126" s="619">
        <f t="shared" si="5"/>
        <v>0</v>
      </c>
      <c r="C126" s="620"/>
      <c r="D126" s="620"/>
      <c r="E126" s="620"/>
    </row>
    <row r="127" spans="1:5" ht="12.75">
      <c r="A127" s="596" t="s">
        <v>136</v>
      </c>
      <c r="B127" s="619">
        <f t="shared" si="5"/>
        <v>0</v>
      </c>
      <c r="C127" s="620"/>
      <c r="D127" s="620"/>
      <c r="E127" s="620"/>
    </row>
    <row r="128" spans="1:5" ht="12.75">
      <c r="A128" s="596" t="s">
        <v>126</v>
      </c>
      <c r="B128" s="619">
        <f t="shared" si="5"/>
        <v>0</v>
      </c>
      <c r="C128" s="620"/>
      <c r="D128" s="620"/>
      <c r="E128" s="620"/>
    </row>
    <row r="129" spans="1:5" ht="13.5" thickBot="1">
      <c r="A129" s="596" t="s">
        <v>127</v>
      </c>
      <c r="B129" s="619">
        <f t="shared" si="5"/>
        <v>0</v>
      </c>
      <c r="C129" s="620"/>
      <c r="D129" s="620"/>
      <c r="E129" s="620"/>
    </row>
    <row r="130" spans="1:5" ht="13.5" thickBot="1">
      <c r="A130" s="597" t="s">
        <v>128</v>
      </c>
      <c r="B130" s="621">
        <f>B124+SUM(B126:B129)</f>
        <v>0</v>
      </c>
      <c r="C130" s="622">
        <f>C124+SUM(C126:C129)</f>
        <v>0</v>
      </c>
      <c r="D130" s="622">
        <f>D124+SUM(D126:D129)</f>
        <v>0</v>
      </c>
      <c r="E130" s="623">
        <f>E124+SUM(E126:E129)</f>
        <v>0</v>
      </c>
    </row>
    <row r="131" spans="1:5" ht="12.75">
      <c r="A131" s="598" t="s">
        <v>131</v>
      </c>
      <c r="B131" s="614">
        <f>C131+D131+E131</f>
        <v>0</v>
      </c>
      <c r="C131" s="615"/>
      <c r="D131" s="615"/>
      <c r="E131" s="616"/>
    </row>
    <row r="132" spans="1:5" ht="12.75">
      <c r="A132" s="599" t="s">
        <v>132</v>
      </c>
      <c r="B132" s="619">
        <f>C132+D132+E132</f>
        <v>0</v>
      </c>
      <c r="C132" s="620"/>
      <c r="D132" s="620"/>
      <c r="E132" s="620"/>
    </row>
    <row r="133" spans="1:5" ht="12.75">
      <c r="A133" s="599" t="s">
        <v>133</v>
      </c>
      <c r="B133" s="619">
        <f>C133+D133+E133</f>
        <v>0</v>
      </c>
      <c r="C133" s="620"/>
      <c r="D133" s="620"/>
      <c r="E133" s="620"/>
    </row>
    <row r="134" spans="1:5" ht="12.75">
      <c r="A134" s="599" t="s">
        <v>134</v>
      </c>
      <c r="B134" s="619">
        <f>C134+D134+E134</f>
        <v>0</v>
      </c>
      <c r="C134" s="620"/>
      <c r="D134" s="620"/>
      <c r="E134" s="620"/>
    </row>
    <row r="135" spans="1:5" ht="13.5" thickBot="1">
      <c r="A135" s="600"/>
      <c r="B135" s="624">
        <f>C135+D135+E135</f>
        <v>0</v>
      </c>
      <c r="C135" s="625"/>
      <c r="D135" s="625"/>
      <c r="E135" s="626"/>
    </row>
    <row r="136" spans="1:5" ht="13.5" thickBot="1">
      <c r="A136" s="601" t="s">
        <v>102</v>
      </c>
      <c r="B136" s="621">
        <f>SUM(B131:B135)</f>
        <v>0</v>
      </c>
      <c r="C136" s="622">
        <f>SUM(C131:C135)</f>
        <v>0</v>
      </c>
      <c r="D136" s="622">
        <f>SUM(D131:D135)</f>
        <v>0</v>
      </c>
      <c r="E136" s="623">
        <f>SUM(E131:E135)</f>
        <v>0</v>
      </c>
    </row>
    <row r="138" spans="1:5" ht="14.25">
      <c r="A138" s="677" t="s">
        <v>651</v>
      </c>
      <c r="B138" s="677"/>
      <c r="C138" s="678"/>
      <c r="D138" s="678"/>
      <c r="E138" s="678"/>
    </row>
    <row r="139" spans="1:5" ht="15.75" thickBot="1">
      <c r="A139" s="588"/>
      <c r="B139" s="588"/>
      <c r="C139" s="588"/>
      <c r="D139" s="588"/>
      <c r="E139" s="627" t="str">
        <f>$E$3</f>
        <v>Forintban!</v>
      </c>
    </row>
    <row r="140" spans="1:5" ht="13.5" thickBot="1">
      <c r="A140" s="679" t="s">
        <v>123</v>
      </c>
      <c r="B140" s="682" t="s">
        <v>646</v>
      </c>
      <c r="C140" s="683"/>
      <c r="D140" s="683"/>
      <c r="E140" s="684"/>
    </row>
    <row r="141" spans="1:5" ht="13.5" thickBot="1">
      <c r="A141" s="680"/>
      <c r="B141" s="685" t="s">
        <v>659</v>
      </c>
      <c r="C141" s="688" t="s">
        <v>647</v>
      </c>
      <c r="D141" s="689"/>
      <c r="E141" s="690"/>
    </row>
    <row r="142" spans="1:5" ht="12.75">
      <c r="A142" s="680"/>
      <c r="B142" s="686"/>
      <c r="C142" s="685" t="str">
        <f>CONCATENATE(TARTALOMJEGYZÉK!$A$1,". előtti tervezett forrás, kiadás")</f>
        <v>2020. előtti tervezett forrás, kiadás</v>
      </c>
      <c r="D142" s="685" t="str">
        <f>CONCATENATE(TARTALOMJEGYZÉK!$A$1,". évi eredeti előirányzat")</f>
        <v>2020. évi eredeti előirányzat</v>
      </c>
      <c r="E142" s="685" t="str">
        <f>CONCATENATE(TARTALOMJEGYZÉK!$A$1,". év utáni tervezett forrás, kiadás")</f>
        <v>2020. év utáni tervezett forrás, kiadás</v>
      </c>
    </row>
    <row r="143" spans="1:5" ht="13.5" thickBot="1">
      <c r="A143" s="681"/>
      <c r="B143" s="687"/>
      <c r="C143" s="691"/>
      <c r="D143" s="691"/>
      <c r="E143" s="687"/>
    </row>
    <row r="144" spans="1:5" ht="13.5" thickBot="1">
      <c r="A144" s="589" t="s">
        <v>474</v>
      </c>
      <c r="B144" s="590" t="s">
        <v>648</v>
      </c>
      <c r="C144" s="591" t="s">
        <v>476</v>
      </c>
      <c r="D144" s="592" t="s">
        <v>478</v>
      </c>
      <c r="E144" s="593" t="s">
        <v>477</v>
      </c>
    </row>
    <row r="145" spans="1:5" ht="12.75">
      <c r="A145" s="594" t="s">
        <v>124</v>
      </c>
      <c r="B145" s="614">
        <f aca="true" t="shared" si="6" ref="B145:B150">C145+D145+E145</f>
        <v>0</v>
      </c>
      <c r="C145" s="615"/>
      <c r="D145" s="615"/>
      <c r="E145" s="616"/>
    </row>
    <row r="146" spans="1:5" ht="12.75">
      <c r="A146" s="595" t="s">
        <v>135</v>
      </c>
      <c r="B146" s="617">
        <f t="shared" si="6"/>
        <v>0</v>
      </c>
      <c r="C146" s="618"/>
      <c r="D146" s="618"/>
      <c r="E146" s="618"/>
    </row>
    <row r="147" spans="1:5" ht="12.75">
      <c r="A147" s="596" t="s">
        <v>125</v>
      </c>
      <c r="B147" s="619">
        <f t="shared" si="6"/>
        <v>0</v>
      </c>
      <c r="C147" s="620"/>
      <c r="D147" s="620"/>
      <c r="E147" s="620"/>
    </row>
    <row r="148" spans="1:5" ht="12.75">
      <c r="A148" s="596" t="s">
        <v>136</v>
      </c>
      <c r="B148" s="619">
        <f t="shared" si="6"/>
        <v>0</v>
      </c>
      <c r="C148" s="620"/>
      <c r="D148" s="620"/>
      <c r="E148" s="620"/>
    </row>
    <row r="149" spans="1:5" ht="12.75">
      <c r="A149" s="596" t="s">
        <v>126</v>
      </c>
      <c r="B149" s="619">
        <f t="shared" si="6"/>
        <v>0</v>
      </c>
      <c r="C149" s="620"/>
      <c r="D149" s="620"/>
      <c r="E149" s="620"/>
    </row>
    <row r="150" spans="1:5" ht="13.5" thickBot="1">
      <c r="A150" s="596" t="s">
        <v>127</v>
      </c>
      <c r="B150" s="619">
        <f t="shared" si="6"/>
        <v>0</v>
      </c>
      <c r="C150" s="620"/>
      <c r="D150" s="620"/>
      <c r="E150" s="620"/>
    </row>
    <row r="151" spans="1:5" ht="13.5" thickBot="1">
      <c r="A151" s="597" t="s">
        <v>128</v>
      </c>
      <c r="B151" s="621">
        <f>B145+SUM(B147:B150)</f>
        <v>0</v>
      </c>
      <c r="C151" s="622">
        <f>C145+SUM(C147:C150)</f>
        <v>0</v>
      </c>
      <c r="D151" s="622">
        <f>D145+SUM(D147:D150)</f>
        <v>0</v>
      </c>
      <c r="E151" s="623">
        <f>E145+SUM(E147:E150)</f>
        <v>0</v>
      </c>
    </row>
    <row r="152" spans="1:5" ht="12.75">
      <c r="A152" s="598" t="s">
        <v>131</v>
      </c>
      <c r="B152" s="614">
        <f>C152+D152+E152</f>
        <v>0</v>
      </c>
      <c r="C152" s="615"/>
      <c r="D152" s="615"/>
      <c r="E152" s="616"/>
    </row>
    <row r="153" spans="1:5" ht="12.75">
      <c r="A153" s="599" t="s">
        <v>132</v>
      </c>
      <c r="B153" s="619">
        <f>C153+D153+E153</f>
        <v>0</v>
      </c>
      <c r="C153" s="620"/>
      <c r="D153" s="620"/>
      <c r="E153" s="620"/>
    </row>
    <row r="154" spans="1:5" ht="12.75">
      <c r="A154" s="599" t="s">
        <v>133</v>
      </c>
      <c r="B154" s="619">
        <f>C154+D154+E154</f>
        <v>0</v>
      </c>
      <c r="C154" s="620"/>
      <c r="D154" s="620"/>
      <c r="E154" s="620"/>
    </row>
    <row r="155" spans="1:5" ht="12.75">
      <c r="A155" s="599" t="s">
        <v>134</v>
      </c>
      <c r="B155" s="619">
        <f>C155+D155+E155</f>
        <v>0</v>
      </c>
      <c r="C155" s="620"/>
      <c r="D155" s="620"/>
      <c r="E155" s="620"/>
    </row>
    <row r="156" spans="1:5" ht="13.5" thickBot="1">
      <c r="A156" s="600"/>
      <c r="B156" s="624">
        <f>C156+D156+E156</f>
        <v>0</v>
      </c>
      <c r="C156" s="625"/>
      <c r="D156" s="625"/>
      <c r="E156" s="626"/>
    </row>
    <row r="157" spans="1:5" ht="13.5" thickBot="1">
      <c r="A157" s="601" t="s">
        <v>102</v>
      </c>
      <c r="B157" s="621">
        <f>SUM(B152:B156)</f>
        <v>0</v>
      </c>
      <c r="C157" s="622">
        <f>SUM(C152:C156)</f>
        <v>0</v>
      </c>
      <c r="D157" s="622">
        <f>SUM(D152:D156)</f>
        <v>0</v>
      </c>
      <c r="E157" s="623">
        <f>SUM(E152:E156)</f>
        <v>0</v>
      </c>
    </row>
    <row r="159" spans="1:5" ht="14.25">
      <c r="A159" s="677" t="s">
        <v>651</v>
      </c>
      <c r="B159" s="677"/>
      <c r="C159" s="678"/>
      <c r="D159" s="678"/>
      <c r="E159" s="678"/>
    </row>
    <row r="160" spans="1:5" ht="15.75" thickBot="1">
      <c r="A160" s="588"/>
      <c r="B160" s="588"/>
      <c r="C160" s="588"/>
      <c r="D160" s="588"/>
      <c r="E160" s="627" t="str">
        <f>$E$3</f>
        <v>Forintban!</v>
      </c>
    </row>
    <row r="161" spans="1:5" ht="13.5" thickBot="1">
      <c r="A161" s="679" t="s">
        <v>123</v>
      </c>
      <c r="B161" s="682" t="s">
        <v>646</v>
      </c>
      <c r="C161" s="683"/>
      <c r="D161" s="683"/>
      <c r="E161" s="684"/>
    </row>
    <row r="162" spans="1:5" ht="13.5" thickBot="1">
      <c r="A162" s="680"/>
      <c r="B162" s="685" t="s">
        <v>659</v>
      </c>
      <c r="C162" s="688" t="s">
        <v>647</v>
      </c>
      <c r="D162" s="689"/>
      <c r="E162" s="690"/>
    </row>
    <row r="163" spans="1:5" ht="12.75">
      <c r="A163" s="680"/>
      <c r="B163" s="686"/>
      <c r="C163" s="685" t="str">
        <f>CONCATENATE(TARTALOMJEGYZÉK!$A$1,". előtti tervezett forrás, kiadás")</f>
        <v>2020. előtti tervezett forrás, kiadás</v>
      </c>
      <c r="D163" s="685" t="str">
        <f>CONCATENATE(TARTALOMJEGYZÉK!$A$1,". évi eredeti előirányzat")</f>
        <v>2020. évi eredeti előirányzat</v>
      </c>
      <c r="E163" s="685" t="str">
        <f>CONCATENATE(TARTALOMJEGYZÉK!$A$1,". év utáni tervezett forrás, kiadás")</f>
        <v>2020. év utáni tervezett forrás, kiadás</v>
      </c>
    </row>
    <row r="164" spans="1:5" ht="13.5" thickBot="1">
      <c r="A164" s="681"/>
      <c r="B164" s="687"/>
      <c r="C164" s="691"/>
      <c r="D164" s="691"/>
      <c r="E164" s="687"/>
    </row>
    <row r="165" spans="1:5" ht="13.5" thickBot="1">
      <c r="A165" s="589" t="s">
        <v>474</v>
      </c>
      <c r="B165" s="590" t="s">
        <v>648</v>
      </c>
      <c r="C165" s="591" t="s">
        <v>476</v>
      </c>
      <c r="D165" s="592" t="s">
        <v>478</v>
      </c>
      <c r="E165" s="593" t="s">
        <v>477</v>
      </c>
    </row>
    <row r="166" spans="1:5" ht="12.75">
      <c r="A166" s="594" t="s">
        <v>124</v>
      </c>
      <c r="B166" s="614">
        <f aca="true" t="shared" si="7" ref="B166:B171">C166+D166+E166</f>
        <v>0</v>
      </c>
      <c r="C166" s="615"/>
      <c r="D166" s="615"/>
      <c r="E166" s="616"/>
    </row>
    <row r="167" spans="1:5" ht="12.75">
      <c r="A167" s="595" t="s">
        <v>135</v>
      </c>
      <c r="B167" s="617">
        <f t="shared" si="7"/>
        <v>0</v>
      </c>
      <c r="C167" s="618"/>
      <c r="D167" s="618"/>
      <c r="E167" s="618"/>
    </row>
    <row r="168" spans="1:5" ht="12.75">
      <c r="A168" s="596" t="s">
        <v>125</v>
      </c>
      <c r="B168" s="619">
        <f t="shared" si="7"/>
        <v>0</v>
      </c>
      <c r="C168" s="620"/>
      <c r="D168" s="620"/>
      <c r="E168" s="620"/>
    </row>
    <row r="169" spans="1:5" ht="12.75">
      <c r="A169" s="596" t="s">
        <v>136</v>
      </c>
      <c r="B169" s="619">
        <f t="shared" si="7"/>
        <v>0</v>
      </c>
      <c r="C169" s="620"/>
      <c r="D169" s="620"/>
      <c r="E169" s="620"/>
    </row>
    <row r="170" spans="1:5" ht="12.75">
      <c r="A170" s="596" t="s">
        <v>126</v>
      </c>
      <c r="B170" s="619">
        <f t="shared" si="7"/>
        <v>0</v>
      </c>
      <c r="C170" s="620"/>
      <c r="D170" s="620"/>
      <c r="E170" s="620"/>
    </row>
    <row r="171" spans="1:5" ht="13.5" thickBot="1">
      <c r="A171" s="596" t="s">
        <v>127</v>
      </c>
      <c r="B171" s="619">
        <f t="shared" si="7"/>
        <v>0</v>
      </c>
      <c r="C171" s="620"/>
      <c r="D171" s="620"/>
      <c r="E171" s="620"/>
    </row>
    <row r="172" spans="1:5" ht="13.5" thickBot="1">
      <c r="A172" s="597" t="s">
        <v>128</v>
      </c>
      <c r="B172" s="621">
        <f>B166+SUM(B168:B171)</f>
        <v>0</v>
      </c>
      <c r="C172" s="622">
        <f>C166+SUM(C168:C171)</f>
        <v>0</v>
      </c>
      <c r="D172" s="622">
        <f>D166+SUM(D168:D171)</f>
        <v>0</v>
      </c>
      <c r="E172" s="623">
        <f>E166+SUM(E168:E171)</f>
        <v>0</v>
      </c>
    </row>
    <row r="173" spans="1:5" ht="12.75">
      <c r="A173" s="598" t="s">
        <v>131</v>
      </c>
      <c r="B173" s="614">
        <f>C173+D173+E173</f>
        <v>0</v>
      </c>
      <c r="C173" s="615"/>
      <c r="D173" s="615"/>
      <c r="E173" s="616"/>
    </row>
    <row r="174" spans="1:5" ht="12.75">
      <c r="A174" s="599" t="s">
        <v>132</v>
      </c>
      <c r="B174" s="619">
        <f>C174+D174+E174</f>
        <v>0</v>
      </c>
      <c r="C174" s="620"/>
      <c r="D174" s="620"/>
      <c r="E174" s="620"/>
    </row>
    <row r="175" spans="1:5" ht="12.75">
      <c r="A175" s="599" t="s">
        <v>133</v>
      </c>
      <c r="B175" s="619">
        <f>C175+D175+E175</f>
        <v>0</v>
      </c>
      <c r="C175" s="620"/>
      <c r="D175" s="620"/>
      <c r="E175" s="620"/>
    </row>
    <row r="176" spans="1:5" ht="12.75">
      <c r="A176" s="599" t="s">
        <v>134</v>
      </c>
      <c r="B176" s="619">
        <f>C176+D176+E176</f>
        <v>0</v>
      </c>
      <c r="C176" s="620"/>
      <c r="D176" s="620"/>
      <c r="E176" s="620"/>
    </row>
    <row r="177" spans="1:5" ht="13.5" thickBot="1">
      <c r="A177" s="600"/>
      <c r="B177" s="624">
        <f>C177+D177+E177</f>
        <v>0</v>
      </c>
      <c r="C177" s="625"/>
      <c r="D177" s="625"/>
      <c r="E177" s="626"/>
    </row>
    <row r="178" spans="1:5" ht="13.5" thickBot="1">
      <c r="A178" s="601" t="s">
        <v>102</v>
      </c>
      <c r="B178" s="621">
        <f>SUM(B173:B177)</f>
        <v>0</v>
      </c>
      <c r="C178" s="622">
        <f>SUM(C173:C177)</f>
        <v>0</v>
      </c>
      <c r="D178" s="622">
        <f>SUM(D173:D177)</f>
        <v>0</v>
      </c>
      <c r="E178" s="623">
        <f>SUM(E173:E177)</f>
        <v>0</v>
      </c>
    </row>
    <row r="180" spans="1:5" ht="14.25">
      <c r="A180" s="677" t="s">
        <v>651</v>
      </c>
      <c r="B180" s="677"/>
      <c r="C180" s="678"/>
      <c r="D180" s="678"/>
      <c r="E180" s="678"/>
    </row>
    <row r="181" spans="1:5" ht="15.75" thickBot="1">
      <c r="A181" s="588"/>
      <c r="B181" s="588"/>
      <c r="C181" s="588"/>
      <c r="D181" s="588"/>
      <c r="E181" s="627" t="str">
        <f>$E$3</f>
        <v>Forintban!</v>
      </c>
    </row>
    <row r="182" spans="1:5" ht="13.5" thickBot="1">
      <c r="A182" s="679" t="s">
        <v>123</v>
      </c>
      <c r="B182" s="682" t="s">
        <v>646</v>
      </c>
      <c r="C182" s="683"/>
      <c r="D182" s="683"/>
      <c r="E182" s="684"/>
    </row>
    <row r="183" spans="1:5" ht="13.5" thickBot="1">
      <c r="A183" s="680"/>
      <c r="B183" s="685" t="s">
        <v>659</v>
      </c>
      <c r="C183" s="688" t="s">
        <v>647</v>
      </c>
      <c r="D183" s="689"/>
      <c r="E183" s="690"/>
    </row>
    <row r="184" spans="1:5" ht="12.75">
      <c r="A184" s="680"/>
      <c r="B184" s="686"/>
      <c r="C184" s="685" t="str">
        <f>CONCATENATE(TARTALOMJEGYZÉK!$A$1,". előtti tervezett forrás, kiadás")</f>
        <v>2020. előtti tervezett forrás, kiadás</v>
      </c>
      <c r="D184" s="685" t="str">
        <f>CONCATENATE(TARTALOMJEGYZÉK!$A$1,". évi eredeti előirányzat")</f>
        <v>2020. évi eredeti előirányzat</v>
      </c>
      <c r="E184" s="685" t="str">
        <f>CONCATENATE(TARTALOMJEGYZÉK!$A$1,". év utáni tervezett forrás, kiadás")</f>
        <v>2020. év utáni tervezett forrás, kiadás</v>
      </c>
    </row>
    <row r="185" spans="1:5" ht="13.5" thickBot="1">
      <c r="A185" s="681"/>
      <c r="B185" s="687"/>
      <c r="C185" s="691"/>
      <c r="D185" s="691"/>
      <c r="E185" s="687"/>
    </row>
    <row r="186" spans="1:5" ht="13.5" thickBot="1">
      <c r="A186" s="589" t="s">
        <v>474</v>
      </c>
      <c r="B186" s="590" t="s">
        <v>648</v>
      </c>
      <c r="C186" s="591" t="s">
        <v>476</v>
      </c>
      <c r="D186" s="592" t="s">
        <v>478</v>
      </c>
      <c r="E186" s="593" t="s">
        <v>477</v>
      </c>
    </row>
    <row r="187" spans="1:5" ht="12.75">
      <c r="A187" s="594" t="s">
        <v>124</v>
      </c>
      <c r="B187" s="614">
        <f aca="true" t="shared" si="8" ref="B187:B192">C187+D187+E187</f>
        <v>0</v>
      </c>
      <c r="C187" s="615"/>
      <c r="D187" s="615"/>
      <c r="E187" s="616"/>
    </row>
    <row r="188" spans="1:5" ht="12.75">
      <c r="A188" s="595" t="s">
        <v>135</v>
      </c>
      <c r="B188" s="617">
        <f t="shared" si="8"/>
        <v>0</v>
      </c>
      <c r="C188" s="618"/>
      <c r="D188" s="618"/>
      <c r="E188" s="618"/>
    </row>
    <row r="189" spans="1:5" ht="12.75">
      <c r="A189" s="596" t="s">
        <v>125</v>
      </c>
      <c r="B189" s="619">
        <f t="shared" si="8"/>
        <v>0</v>
      </c>
      <c r="C189" s="620"/>
      <c r="D189" s="620"/>
      <c r="E189" s="620"/>
    </row>
    <row r="190" spans="1:5" ht="12.75">
      <c r="A190" s="596" t="s">
        <v>136</v>
      </c>
      <c r="B190" s="619">
        <f t="shared" si="8"/>
        <v>0</v>
      </c>
      <c r="C190" s="620"/>
      <c r="D190" s="620"/>
      <c r="E190" s="620"/>
    </row>
    <row r="191" spans="1:5" ht="12.75">
      <c r="A191" s="596" t="s">
        <v>126</v>
      </c>
      <c r="B191" s="619">
        <f t="shared" si="8"/>
        <v>0</v>
      </c>
      <c r="C191" s="620"/>
      <c r="D191" s="620"/>
      <c r="E191" s="620"/>
    </row>
    <row r="192" spans="1:5" ht="13.5" thickBot="1">
      <c r="A192" s="596" t="s">
        <v>127</v>
      </c>
      <c r="B192" s="619">
        <f t="shared" si="8"/>
        <v>0</v>
      </c>
      <c r="C192" s="620"/>
      <c r="D192" s="620"/>
      <c r="E192" s="620"/>
    </row>
    <row r="193" spans="1:5" ht="13.5" thickBot="1">
      <c r="A193" s="597" t="s">
        <v>128</v>
      </c>
      <c r="B193" s="621">
        <f>B187+SUM(B189:B192)</f>
        <v>0</v>
      </c>
      <c r="C193" s="622">
        <f>C187+SUM(C189:C192)</f>
        <v>0</v>
      </c>
      <c r="D193" s="622">
        <f>D187+SUM(D189:D192)</f>
        <v>0</v>
      </c>
      <c r="E193" s="623">
        <f>E187+SUM(E189:E192)</f>
        <v>0</v>
      </c>
    </row>
    <row r="194" spans="1:5" ht="12.75">
      <c r="A194" s="598" t="s">
        <v>131</v>
      </c>
      <c r="B194" s="614">
        <f>C194+D194+E194</f>
        <v>0</v>
      </c>
      <c r="C194" s="615"/>
      <c r="D194" s="615"/>
      <c r="E194" s="616"/>
    </row>
    <row r="195" spans="1:5" ht="12.75">
      <c r="A195" s="599" t="s">
        <v>132</v>
      </c>
      <c r="B195" s="619">
        <f>C195+D195+E195</f>
        <v>0</v>
      </c>
      <c r="C195" s="620"/>
      <c r="D195" s="620"/>
      <c r="E195" s="620"/>
    </row>
    <row r="196" spans="1:5" ht="12.75">
      <c r="A196" s="599" t="s">
        <v>133</v>
      </c>
      <c r="B196" s="619">
        <f>C196+D196+E196</f>
        <v>0</v>
      </c>
      <c r="C196" s="620"/>
      <c r="D196" s="620"/>
      <c r="E196" s="620"/>
    </row>
    <row r="197" spans="1:5" ht="12.75">
      <c r="A197" s="599" t="s">
        <v>134</v>
      </c>
      <c r="B197" s="619">
        <f>C197+D197+E197</f>
        <v>0</v>
      </c>
      <c r="C197" s="620"/>
      <c r="D197" s="620"/>
      <c r="E197" s="620"/>
    </row>
    <row r="198" spans="1:5" ht="13.5" thickBot="1">
      <c r="A198" s="600"/>
      <c r="B198" s="624">
        <f>C198+D198+E198</f>
        <v>0</v>
      </c>
      <c r="C198" s="625"/>
      <c r="D198" s="625"/>
      <c r="E198" s="626"/>
    </row>
    <row r="199" spans="1:5" ht="13.5" thickBot="1">
      <c r="A199" s="601" t="s">
        <v>102</v>
      </c>
      <c r="B199" s="621">
        <f>SUM(B194:B198)</f>
        <v>0</v>
      </c>
      <c r="C199" s="622">
        <f>SUM(C194:C198)</f>
        <v>0</v>
      </c>
      <c r="D199" s="622">
        <f>SUM(D194:D198)</f>
        <v>0</v>
      </c>
      <c r="E199" s="623">
        <f>SUM(E194:E198)</f>
        <v>0</v>
      </c>
    </row>
    <row r="201" spans="1:5" ht="14.25">
      <c r="A201" s="677" t="s">
        <v>651</v>
      </c>
      <c r="B201" s="677"/>
      <c r="C201" s="678"/>
      <c r="D201" s="678"/>
      <c r="E201" s="678"/>
    </row>
    <row r="202" spans="1:5" ht="15.75" thickBot="1">
      <c r="A202" s="588"/>
      <c r="B202" s="588"/>
      <c r="C202" s="588"/>
      <c r="D202" s="588"/>
      <c r="E202" s="627" t="str">
        <f>$E$3</f>
        <v>Forintban!</v>
      </c>
    </row>
    <row r="203" spans="1:5" ht="13.5" thickBot="1">
      <c r="A203" s="679" t="s">
        <v>123</v>
      </c>
      <c r="B203" s="682" t="s">
        <v>646</v>
      </c>
      <c r="C203" s="683"/>
      <c r="D203" s="683"/>
      <c r="E203" s="684"/>
    </row>
    <row r="204" spans="1:5" ht="13.5" thickBot="1">
      <c r="A204" s="680"/>
      <c r="B204" s="685" t="s">
        <v>659</v>
      </c>
      <c r="C204" s="688" t="s">
        <v>647</v>
      </c>
      <c r="D204" s="689"/>
      <c r="E204" s="690"/>
    </row>
    <row r="205" spans="1:5" ht="12.75">
      <c r="A205" s="680"/>
      <c r="B205" s="686"/>
      <c r="C205" s="685" t="str">
        <f>CONCATENATE(TARTALOMJEGYZÉK!$A$1,". előtti tervezett forrás, kiadás")</f>
        <v>2020. előtti tervezett forrás, kiadás</v>
      </c>
      <c r="D205" s="685" t="str">
        <f>CONCATENATE(TARTALOMJEGYZÉK!$A$1,". évi eredeti előirányzat")</f>
        <v>2020. évi eredeti előirányzat</v>
      </c>
      <c r="E205" s="685" t="str">
        <f>CONCATENATE(TARTALOMJEGYZÉK!$A$1,". év utáni tervezett forrás, kiadás")</f>
        <v>2020. év utáni tervezett forrás, kiadás</v>
      </c>
    </row>
    <row r="206" spans="1:5" ht="13.5" thickBot="1">
      <c r="A206" s="681"/>
      <c r="B206" s="687"/>
      <c r="C206" s="691"/>
      <c r="D206" s="691"/>
      <c r="E206" s="687"/>
    </row>
    <row r="207" spans="1:5" ht="13.5" thickBot="1">
      <c r="A207" s="589" t="s">
        <v>474</v>
      </c>
      <c r="B207" s="590" t="s">
        <v>648</v>
      </c>
      <c r="C207" s="591" t="s">
        <v>476</v>
      </c>
      <c r="D207" s="592" t="s">
        <v>478</v>
      </c>
      <c r="E207" s="593" t="s">
        <v>477</v>
      </c>
    </row>
    <row r="208" spans="1:5" ht="12.75">
      <c r="A208" s="594" t="s">
        <v>124</v>
      </c>
      <c r="B208" s="614">
        <f aca="true" t="shared" si="9" ref="B208:B213">C208+D208+E208</f>
        <v>0</v>
      </c>
      <c r="C208" s="615"/>
      <c r="D208" s="615"/>
      <c r="E208" s="616"/>
    </row>
    <row r="209" spans="1:5" ht="12.75">
      <c r="A209" s="595" t="s">
        <v>135</v>
      </c>
      <c r="B209" s="617">
        <f t="shared" si="9"/>
        <v>0</v>
      </c>
      <c r="C209" s="618"/>
      <c r="D209" s="618"/>
      <c r="E209" s="618"/>
    </row>
    <row r="210" spans="1:5" ht="12.75">
      <c r="A210" s="596" t="s">
        <v>125</v>
      </c>
      <c r="B210" s="619">
        <f t="shared" si="9"/>
        <v>0</v>
      </c>
      <c r="C210" s="620"/>
      <c r="D210" s="620"/>
      <c r="E210" s="620"/>
    </row>
    <row r="211" spans="1:5" ht="12.75">
      <c r="A211" s="596" t="s">
        <v>136</v>
      </c>
      <c r="B211" s="619">
        <f t="shared" si="9"/>
        <v>0</v>
      </c>
      <c r="C211" s="620"/>
      <c r="D211" s="620"/>
      <c r="E211" s="620"/>
    </row>
    <row r="212" spans="1:5" ht="12.75">
      <c r="A212" s="596" t="s">
        <v>126</v>
      </c>
      <c r="B212" s="619">
        <f t="shared" si="9"/>
        <v>0</v>
      </c>
      <c r="C212" s="620"/>
      <c r="D212" s="620"/>
      <c r="E212" s="620"/>
    </row>
    <row r="213" spans="1:5" ht="13.5" thickBot="1">
      <c r="A213" s="596" t="s">
        <v>127</v>
      </c>
      <c r="B213" s="619">
        <f t="shared" si="9"/>
        <v>0</v>
      </c>
      <c r="C213" s="620"/>
      <c r="D213" s="620"/>
      <c r="E213" s="620"/>
    </row>
    <row r="214" spans="1:5" ht="13.5" thickBot="1">
      <c r="A214" s="597" t="s">
        <v>128</v>
      </c>
      <c r="B214" s="621">
        <f>B208+SUM(B210:B213)</f>
        <v>0</v>
      </c>
      <c r="C214" s="622">
        <f>C208+SUM(C210:C213)</f>
        <v>0</v>
      </c>
      <c r="D214" s="622">
        <f>D208+SUM(D210:D213)</f>
        <v>0</v>
      </c>
      <c r="E214" s="623">
        <f>E208+SUM(E210:E213)</f>
        <v>0</v>
      </c>
    </row>
    <row r="215" spans="1:5" ht="12.75">
      <c r="A215" s="598" t="s">
        <v>131</v>
      </c>
      <c r="B215" s="614">
        <f>C215+D215+E215</f>
        <v>0</v>
      </c>
      <c r="C215" s="615"/>
      <c r="D215" s="615"/>
      <c r="E215" s="616"/>
    </row>
    <row r="216" spans="1:5" ht="12.75">
      <c r="A216" s="599" t="s">
        <v>132</v>
      </c>
      <c r="B216" s="619">
        <f>C216+D216+E216</f>
        <v>0</v>
      </c>
      <c r="C216" s="620"/>
      <c r="D216" s="620"/>
      <c r="E216" s="620"/>
    </row>
    <row r="217" spans="1:5" ht="12.75">
      <c r="A217" s="599" t="s">
        <v>133</v>
      </c>
      <c r="B217" s="619">
        <f>C217+D217+E217</f>
        <v>0</v>
      </c>
      <c r="C217" s="620"/>
      <c r="D217" s="620"/>
      <c r="E217" s="620"/>
    </row>
    <row r="218" spans="1:5" ht="12.75">
      <c r="A218" s="599" t="s">
        <v>134</v>
      </c>
      <c r="B218" s="619">
        <f>C218+D218+E218</f>
        <v>0</v>
      </c>
      <c r="C218" s="620"/>
      <c r="D218" s="620"/>
      <c r="E218" s="620"/>
    </row>
    <row r="219" spans="1:5" ht="13.5" thickBot="1">
      <c r="A219" s="600"/>
      <c r="B219" s="624">
        <f>C219+D219+E219</f>
        <v>0</v>
      </c>
      <c r="C219" s="625"/>
      <c r="D219" s="625"/>
      <c r="E219" s="626"/>
    </row>
    <row r="220" spans="1:5" ht="13.5" thickBot="1">
      <c r="A220" s="601" t="s">
        <v>102</v>
      </c>
      <c r="B220" s="621">
        <f>SUM(B215:B219)</f>
        <v>0</v>
      </c>
      <c r="C220" s="622">
        <f>SUM(C215:C219)</f>
        <v>0</v>
      </c>
      <c r="D220" s="622">
        <f>SUM(D215:D219)</f>
        <v>0</v>
      </c>
      <c r="E220" s="623">
        <f>SUM(E215:E219)</f>
        <v>0</v>
      </c>
    </row>
  </sheetData>
  <sheetProtection sheet="1"/>
  <mergeCells count="99">
    <mergeCell ref="A2:E2"/>
    <mergeCell ref="A4:D4"/>
    <mergeCell ref="A5:D5"/>
    <mergeCell ref="A6:D6"/>
    <mergeCell ref="A7:D7"/>
    <mergeCell ref="A31:E31"/>
    <mergeCell ref="A9:E9"/>
    <mergeCell ref="A11:B11"/>
    <mergeCell ref="C11:E11"/>
    <mergeCell ref="A13:A16"/>
    <mergeCell ref="B13:E13"/>
    <mergeCell ref="B14:B16"/>
    <mergeCell ref="A10:E10"/>
    <mergeCell ref="C14:E14"/>
    <mergeCell ref="C15:C16"/>
    <mergeCell ref="D15:D16"/>
    <mergeCell ref="E15:E16"/>
    <mergeCell ref="A33:B33"/>
    <mergeCell ref="C33:E33"/>
    <mergeCell ref="A35:A38"/>
    <mergeCell ref="B35:E35"/>
    <mergeCell ref="B36:B38"/>
    <mergeCell ref="C36:E36"/>
    <mergeCell ref="C37:C38"/>
    <mergeCell ref="D37:D38"/>
    <mergeCell ref="E37:E38"/>
    <mergeCell ref="F1:F31"/>
    <mergeCell ref="A54:B54"/>
    <mergeCell ref="C54:E54"/>
    <mergeCell ref="A56:A59"/>
    <mergeCell ref="B56:E56"/>
    <mergeCell ref="B57:B59"/>
    <mergeCell ref="C57:E57"/>
    <mergeCell ref="C58:C59"/>
    <mergeCell ref="D58:D59"/>
    <mergeCell ref="E58:E59"/>
    <mergeCell ref="A75:B75"/>
    <mergeCell ref="C75:E75"/>
    <mergeCell ref="A77:A80"/>
    <mergeCell ref="B77:E77"/>
    <mergeCell ref="B78:B80"/>
    <mergeCell ref="C78:E78"/>
    <mergeCell ref="C79:C80"/>
    <mergeCell ref="D79:D80"/>
    <mergeCell ref="E79:E80"/>
    <mergeCell ref="A96:B96"/>
    <mergeCell ref="C96:E96"/>
    <mergeCell ref="A98:A101"/>
    <mergeCell ref="B98:E98"/>
    <mergeCell ref="B99:B101"/>
    <mergeCell ref="C99:E99"/>
    <mergeCell ref="C100:C101"/>
    <mergeCell ref="D100:D101"/>
    <mergeCell ref="E100:E101"/>
    <mergeCell ref="A117:B117"/>
    <mergeCell ref="C117:E117"/>
    <mergeCell ref="A119:A122"/>
    <mergeCell ref="B119:E119"/>
    <mergeCell ref="B120:B122"/>
    <mergeCell ref="C120:E120"/>
    <mergeCell ref="C121:C122"/>
    <mergeCell ref="D121:D122"/>
    <mergeCell ref="E121:E122"/>
    <mergeCell ref="A138:B138"/>
    <mergeCell ref="C138:E138"/>
    <mergeCell ref="A140:A143"/>
    <mergeCell ref="B140:E140"/>
    <mergeCell ref="B141:B143"/>
    <mergeCell ref="C141:E141"/>
    <mergeCell ref="C142:C143"/>
    <mergeCell ref="D142:D143"/>
    <mergeCell ref="E142:E143"/>
    <mergeCell ref="A159:B159"/>
    <mergeCell ref="C159:E159"/>
    <mergeCell ref="A161:A164"/>
    <mergeCell ref="B161:E161"/>
    <mergeCell ref="B162:B164"/>
    <mergeCell ref="C162:E162"/>
    <mergeCell ref="C163:C164"/>
    <mergeCell ref="D163:D164"/>
    <mergeCell ref="E163:E164"/>
    <mergeCell ref="A180:B180"/>
    <mergeCell ref="C180:E180"/>
    <mergeCell ref="A182:A185"/>
    <mergeCell ref="B182:E182"/>
    <mergeCell ref="B183:B185"/>
    <mergeCell ref="C183:E183"/>
    <mergeCell ref="C184:C185"/>
    <mergeCell ref="D184:D185"/>
    <mergeCell ref="E184:E185"/>
    <mergeCell ref="A201:B201"/>
    <mergeCell ref="C201:E201"/>
    <mergeCell ref="A203:A206"/>
    <mergeCell ref="B203:E203"/>
    <mergeCell ref="B204:B206"/>
    <mergeCell ref="C204:E204"/>
    <mergeCell ref="C205:C206"/>
    <mergeCell ref="D205:D206"/>
    <mergeCell ref="E205:E206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rowBreaks count="9" manualBreakCount="9">
    <brk id="32" max="255" man="1"/>
    <brk id="53" max="255" man="1"/>
    <brk id="74" max="255" man="1"/>
    <brk id="95" max="255" man="1"/>
    <brk id="116" max="255" man="1"/>
    <brk id="137" max="255" man="1"/>
    <brk id="158" max="255" man="1"/>
    <brk id="179" max="255" man="1"/>
    <brk id="20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K179"/>
  <sheetViews>
    <sheetView zoomScale="120" zoomScaleNormal="120" zoomScaleSheetLayoutView="85" workbookViewId="0" topLeftCell="A85">
      <selection activeCell="C80" sqref="C80"/>
    </sheetView>
  </sheetViews>
  <sheetFormatPr defaultColWidth="9.00390625" defaultRowHeight="12.75"/>
  <cols>
    <col min="1" max="1" width="19.50390625" style="342" customWidth="1"/>
    <col min="2" max="2" width="72.00390625" style="343" customWidth="1"/>
    <col min="3" max="3" width="25.00390625" style="344" customWidth="1"/>
    <col min="4" max="16384" width="9.375" style="3" customWidth="1"/>
  </cols>
  <sheetData>
    <row r="1" spans="1:3" s="2" customFormat="1" ht="16.5" customHeight="1" thickBot="1">
      <c r="A1" s="512"/>
      <c r="B1" s="513"/>
      <c r="C1" s="509" t="str">
        <f>CONCATENATE("9.1. melléklet ",ALAPADATOK!A7," ",ALAPADATOK!B7," ",ALAPADATOK!C7," ",ALAPADATOK!D7," ",ALAPADATOK!E7," ",ALAPADATOK!F7," ",ALAPADATOK!G7," ",ALAPADATOK!H7)</f>
        <v>9.1. melléklet a 2 / 2020 ( II.14. ) önkormányzati rendelethez</v>
      </c>
    </row>
    <row r="2" spans="1:3" s="79" customFormat="1" ht="21" customHeight="1">
      <c r="A2" s="514" t="s">
        <v>57</v>
      </c>
      <c r="B2" s="515" t="str">
        <f>CONCATENATE(ALAPADATOK!A3)</f>
        <v>BORSODNÁDASD VÁROS ÖNKORMÁNYZATA</v>
      </c>
      <c r="C2" s="516" t="s">
        <v>50</v>
      </c>
    </row>
    <row r="3" spans="1:3" s="79" customFormat="1" ht="16.5" thickBot="1">
      <c r="A3" s="517" t="s">
        <v>191</v>
      </c>
      <c r="B3" s="518" t="s">
        <v>379</v>
      </c>
      <c r="C3" s="519" t="s">
        <v>50</v>
      </c>
    </row>
    <row r="4" spans="1:3" s="80" customFormat="1" ht="22.5" customHeight="1" thickBot="1">
      <c r="A4" s="520"/>
      <c r="B4" s="520"/>
      <c r="C4" s="521" t="str">
        <f>'KV_7.sz.mell.'!F5</f>
        <v>Forintban!</v>
      </c>
    </row>
    <row r="5" spans="1:3" ht="13.5" thickBot="1">
      <c r="A5" s="522" t="s">
        <v>193</v>
      </c>
      <c r="B5" s="523" t="s">
        <v>530</v>
      </c>
      <c r="C5" s="524" t="s">
        <v>51</v>
      </c>
    </row>
    <row r="6" spans="1:3" s="63" customFormat="1" ht="12.75" customHeight="1" thickBot="1">
      <c r="A6" s="525"/>
      <c r="B6" s="526" t="s">
        <v>474</v>
      </c>
      <c r="C6" s="527" t="s">
        <v>475</v>
      </c>
    </row>
    <row r="7" spans="1:3" s="63" customFormat="1" ht="15.75" customHeight="1" thickBot="1">
      <c r="A7" s="528"/>
      <c r="B7" s="529" t="s">
        <v>52</v>
      </c>
      <c r="C7" s="530"/>
    </row>
    <row r="8" spans="1:3" s="63" customFormat="1" ht="12" customHeight="1" thickBot="1">
      <c r="A8" s="32" t="s">
        <v>16</v>
      </c>
      <c r="B8" s="21" t="s">
        <v>235</v>
      </c>
      <c r="C8" s="250">
        <f>+C9+C10+C11+C12+C13+C14</f>
        <v>321040433</v>
      </c>
    </row>
    <row r="9" spans="1:3" s="81" customFormat="1" ht="12" customHeight="1">
      <c r="A9" s="383" t="s">
        <v>90</v>
      </c>
      <c r="B9" s="364" t="s">
        <v>236</v>
      </c>
      <c r="C9" s="253">
        <v>143757743</v>
      </c>
    </row>
    <row r="10" spans="1:3" s="82" customFormat="1" ht="12" customHeight="1">
      <c r="A10" s="384" t="s">
        <v>91</v>
      </c>
      <c r="B10" s="365" t="s">
        <v>237</v>
      </c>
      <c r="C10" s="252">
        <v>62713700</v>
      </c>
    </row>
    <row r="11" spans="1:3" s="82" customFormat="1" ht="12" customHeight="1">
      <c r="A11" s="384" t="s">
        <v>92</v>
      </c>
      <c r="B11" s="365" t="s">
        <v>517</v>
      </c>
      <c r="C11" s="252">
        <v>110652109</v>
      </c>
    </row>
    <row r="12" spans="1:3" s="82" customFormat="1" ht="12" customHeight="1">
      <c r="A12" s="384" t="s">
        <v>93</v>
      </c>
      <c r="B12" s="365" t="s">
        <v>239</v>
      </c>
      <c r="C12" s="252">
        <v>3916881</v>
      </c>
    </row>
    <row r="13" spans="1:3" s="82" customFormat="1" ht="12" customHeight="1">
      <c r="A13" s="384" t="s">
        <v>137</v>
      </c>
      <c r="B13" s="365" t="s">
        <v>483</v>
      </c>
      <c r="C13" s="252"/>
    </row>
    <row r="14" spans="1:3" s="81" customFormat="1" ht="12" customHeight="1" thickBot="1">
      <c r="A14" s="385" t="s">
        <v>94</v>
      </c>
      <c r="B14" s="472" t="s">
        <v>541</v>
      </c>
      <c r="C14" s="252"/>
    </row>
    <row r="15" spans="1:3" s="81" customFormat="1" ht="12" customHeight="1" thickBot="1">
      <c r="A15" s="32" t="s">
        <v>17</v>
      </c>
      <c r="B15" s="245" t="s">
        <v>240</v>
      </c>
      <c r="C15" s="250">
        <f>+C16+C17+C18+C19+C20</f>
        <v>43522000</v>
      </c>
    </row>
    <row r="16" spans="1:3" s="81" customFormat="1" ht="12" customHeight="1">
      <c r="A16" s="383" t="s">
        <v>96</v>
      </c>
      <c r="B16" s="364" t="s">
        <v>241</v>
      </c>
      <c r="C16" s="253"/>
    </row>
    <row r="17" spans="1:3" s="81" customFormat="1" ht="12" customHeight="1">
      <c r="A17" s="384" t="s">
        <v>97</v>
      </c>
      <c r="B17" s="365" t="s">
        <v>242</v>
      </c>
      <c r="C17" s="252"/>
    </row>
    <row r="18" spans="1:3" s="81" customFormat="1" ht="12" customHeight="1">
      <c r="A18" s="384" t="s">
        <v>98</v>
      </c>
      <c r="B18" s="365" t="s">
        <v>403</v>
      </c>
      <c r="C18" s="252"/>
    </row>
    <row r="19" spans="1:3" s="81" customFormat="1" ht="12" customHeight="1">
      <c r="A19" s="384" t="s">
        <v>99</v>
      </c>
      <c r="B19" s="365" t="s">
        <v>404</v>
      </c>
      <c r="C19" s="252"/>
    </row>
    <row r="20" spans="1:3" s="81" customFormat="1" ht="12" customHeight="1">
      <c r="A20" s="384" t="s">
        <v>100</v>
      </c>
      <c r="B20" s="365" t="s">
        <v>243</v>
      </c>
      <c r="C20" s="252">
        <v>43522000</v>
      </c>
    </row>
    <row r="21" spans="1:3" s="82" customFormat="1" ht="12" customHeight="1" thickBot="1">
      <c r="A21" s="385" t="s">
        <v>109</v>
      </c>
      <c r="B21" s="472" t="s">
        <v>542</v>
      </c>
      <c r="C21" s="254"/>
    </row>
    <row r="22" spans="1:3" s="82" customFormat="1" ht="12" customHeight="1" thickBot="1">
      <c r="A22" s="32" t="s">
        <v>18</v>
      </c>
      <c r="B22" s="21" t="s">
        <v>245</v>
      </c>
      <c r="C22" s="250">
        <f>+C23+C24+C25+C26+C27</f>
        <v>0</v>
      </c>
    </row>
    <row r="23" spans="1:3" s="82" customFormat="1" ht="12" customHeight="1">
      <c r="A23" s="383" t="s">
        <v>79</v>
      </c>
      <c r="B23" s="364" t="s">
        <v>246</v>
      </c>
      <c r="C23" s="253"/>
    </row>
    <row r="24" spans="1:3" s="81" customFormat="1" ht="12" customHeight="1">
      <c r="A24" s="384" t="s">
        <v>80</v>
      </c>
      <c r="B24" s="365" t="s">
        <v>247</v>
      </c>
      <c r="C24" s="252"/>
    </row>
    <row r="25" spans="1:3" s="82" customFormat="1" ht="12" customHeight="1">
      <c r="A25" s="384" t="s">
        <v>81</v>
      </c>
      <c r="B25" s="365" t="s">
        <v>405</v>
      </c>
      <c r="C25" s="252"/>
    </row>
    <row r="26" spans="1:3" s="82" customFormat="1" ht="12" customHeight="1">
      <c r="A26" s="384" t="s">
        <v>82</v>
      </c>
      <c r="B26" s="365" t="s">
        <v>406</v>
      </c>
      <c r="C26" s="252"/>
    </row>
    <row r="27" spans="1:3" s="82" customFormat="1" ht="12" customHeight="1">
      <c r="A27" s="384" t="s">
        <v>160</v>
      </c>
      <c r="B27" s="365" t="s">
        <v>248</v>
      </c>
      <c r="C27" s="252"/>
    </row>
    <row r="28" spans="1:3" s="82" customFormat="1" ht="12" customHeight="1" thickBot="1">
      <c r="A28" s="385" t="s">
        <v>161</v>
      </c>
      <c r="B28" s="472" t="s">
        <v>534</v>
      </c>
      <c r="C28" s="473"/>
    </row>
    <row r="29" spans="1:3" s="82" customFormat="1" ht="12" customHeight="1" thickBot="1">
      <c r="A29" s="32" t="s">
        <v>162</v>
      </c>
      <c r="B29" s="21" t="s">
        <v>527</v>
      </c>
      <c r="C29" s="256">
        <f>C30+C31+C32+C33+C34+C35+C36</f>
        <v>34855500</v>
      </c>
    </row>
    <row r="30" spans="1:3" s="82" customFormat="1" ht="12" customHeight="1">
      <c r="A30" s="383" t="s">
        <v>251</v>
      </c>
      <c r="B30" s="364" t="str">
        <f>'KV_1.1.sz.mell.'!B32</f>
        <v>Építményadó</v>
      </c>
      <c r="C30" s="253"/>
    </row>
    <row r="31" spans="1:3" s="82" customFormat="1" ht="12" customHeight="1">
      <c r="A31" s="384" t="s">
        <v>252</v>
      </c>
      <c r="B31" s="364" t="str">
        <f>'KV_1.1.sz.mell.'!B33</f>
        <v>Idegenforgalmi adó</v>
      </c>
      <c r="C31" s="252"/>
    </row>
    <row r="32" spans="1:3" s="82" customFormat="1" ht="12" customHeight="1">
      <c r="A32" s="384" t="s">
        <v>253</v>
      </c>
      <c r="B32" s="364" t="str">
        <f>'KV_1.1.sz.mell.'!B34</f>
        <v>Iparűzési adó</v>
      </c>
      <c r="C32" s="252">
        <v>29055000</v>
      </c>
    </row>
    <row r="33" spans="1:3" s="82" customFormat="1" ht="12" customHeight="1">
      <c r="A33" s="384" t="s">
        <v>254</v>
      </c>
      <c r="B33" s="364" t="str">
        <f>'KV_1.1.sz.mell.'!B35</f>
        <v>Talajterhelési díj</v>
      </c>
      <c r="C33" s="252"/>
    </row>
    <row r="34" spans="1:3" s="82" customFormat="1" ht="12" customHeight="1">
      <c r="A34" s="384" t="s">
        <v>519</v>
      </c>
      <c r="B34" s="364" t="str">
        <f>'KV_1.1.sz.mell.'!B36</f>
        <v>Gépjárműadó</v>
      </c>
      <c r="C34" s="252">
        <v>5800500</v>
      </c>
    </row>
    <row r="35" spans="1:3" s="82" customFormat="1" ht="12" customHeight="1">
      <c r="A35" s="384" t="s">
        <v>520</v>
      </c>
      <c r="B35" s="364" t="str">
        <f>'KV_1.1.sz.mell.'!B37</f>
        <v>Telekadó</v>
      </c>
      <c r="C35" s="252"/>
    </row>
    <row r="36" spans="1:3" s="82" customFormat="1" ht="12" customHeight="1" thickBot="1">
      <c r="A36" s="385" t="s">
        <v>521</v>
      </c>
      <c r="B36" s="364" t="str">
        <f>'KV_1.1.sz.mell.'!B38</f>
        <v>Kommunális adó</v>
      </c>
      <c r="C36" s="254"/>
    </row>
    <row r="37" spans="1:3" s="82" customFormat="1" ht="12" customHeight="1" thickBot="1">
      <c r="A37" s="32" t="s">
        <v>20</v>
      </c>
      <c r="B37" s="21" t="s">
        <v>415</v>
      </c>
      <c r="C37" s="250">
        <f>SUM(C38:C48)</f>
        <v>21650000</v>
      </c>
    </row>
    <row r="38" spans="1:3" s="82" customFormat="1" ht="12" customHeight="1">
      <c r="A38" s="383" t="s">
        <v>83</v>
      </c>
      <c r="B38" s="364" t="s">
        <v>258</v>
      </c>
      <c r="C38" s="253">
        <v>1850000</v>
      </c>
    </row>
    <row r="39" spans="1:3" s="82" customFormat="1" ht="12" customHeight="1">
      <c r="A39" s="384" t="s">
        <v>84</v>
      </c>
      <c r="B39" s="365" t="s">
        <v>259</v>
      </c>
      <c r="C39" s="252">
        <v>15080000</v>
      </c>
    </row>
    <row r="40" spans="1:3" s="82" customFormat="1" ht="12" customHeight="1">
      <c r="A40" s="384" t="s">
        <v>85</v>
      </c>
      <c r="B40" s="365" t="s">
        <v>260</v>
      </c>
      <c r="C40" s="252"/>
    </row>
    <row r="41" spans="1:3" s="82" customFormat="1" ht="12" customHeight="1">
      <c r="A41" s="384" t="s">
        <v>164</v>
      </c>
      <c r="B41" s="365" t="s">
        <v>261</v>
      </c>
      <c r="C41" s="252"/>
    </row>
    <row r="42" spans="1:3" s="82" customFormat="1" ht="12" customHeight="1">
      <c r="A42" s="384" t="s">
        <v>165</v>
      </c>
      <c r="B42" s="365" t="s">
        <v>262</v>
      </c>
      <c r="C42" s="252"/>
    </row>
    <row r="43" spans="1:3" s="82" customFormat="1" ht="12" customHeight="1">
      <c r="A43" s="384" t="s">
        <v>166</v>
      </c>
      <c r="B43" s="365" t="s">
        <v>263</v>
      </c>
      <c r="C43" s="252">
        <v>4570000</v>
      </c>
    </row>
    <row r="44" spans="1:3" s="82" customFormat="1" ht="12" customHeight="1">
      <c r="A44" s="384" t="s">
        <v>167</v>
      </c>
      <c r="B44" s="365" t="s">
        <v>264</v>
      </c>
      <c r="C44" s="252"/>
    </row>
    <row r="45" spans="1:3" s="82" customFormat="1" ht="12" customHeight="1">
      <c r="A45" s="384" t="s">
        <v>168</v>
      </c>
      <c r="B45" s="365" t="s">
        <v>526</v>
      </c>
      <c r="C45" s="252">
        <v>150000</v>
      </c>
    </row>
    <row r="46" spans="1:3" s="82" customFormat="1" ht="12" customHeight="1">
      <c r="A46" s="384" t="s">
        <v>256</v>
      </c>
      <c r="B46" s="365" t="s">
        <v>266</v>
      </c>
      <c r="C46" s="255"/>
    </row>
    <row r="47" spans="1:3" s="82" customFormat="1" ht="12" customHeight="1">
      <c r="A47" s="385" t="s">
        <v>257</v>
      </c>
      <c r="B47" s="366" t="s">
        <v>417</v>
      </c>
      <c r="C47" s="355"/>
    </row>
    <row r="48" spans="1:3" s="82" customFormat="1" ht="12" customHeight="1" thickBot="1">
      <c r="A48" s="385" t="s">
        <v>416</v>
      </c>
      <c r="B48" s="472" t="s">
        <v>543</v>
      </c>
      <c r="C48" s="475"/>
    </row>
    <row r="49" spans="1:3" s="82" customFormat="1" ht="12" customHeight="1" thickBot="1">
      <c r="A49" s="32" t="s">
        <v>21</v>
      </c>
      <c r="B49" s="21" t="s">
        <v>268</v>
      </c>
      <c r="C49" s="250">
        <f>SUM(C50:C54)</f>
        <v>0</v>
      </c>
    </row>
    <row r="50" spans="1:3" s="82" customFormat="1" ht="12" customHeight="1">
      <c r="A50" s="383" t="s">
        <v>86</v>
      </c>
      <c r="B50" s="364" t="s">
        <v>272</v>
      </c>
      <c r="C50" s="408"/>
    </row>
    <row r="51" spans="1:3" s="82" customFormat="1" ht="12" customHeight="1">
      <c r="A51" s="384" t="s">
        <v>87</v>
      </c>
      <c r="B51" s="365" t="s">
        <v>273</v>
      </c>
      <c r="C51" s="255"/>
    </row>
    <row r="52" spans="1:3" s="82" customFormat="1" ht="12" customHeight="1">
      <c r="A52" s="384" t="s">
        <v>269</v>
      </c>
      <c r="B52" s="365" t="s">
        <v>274</v>
      </c>
      <c r="C52" s="255"/>
    </row>
    <row r="53" spans="1:3" s="82" customFormat="1" ht="12" customHeight="1">
      <c r="A53" s="384" t="s">
        <v>270</v>
      </c>
      <c r="B53" s="365" t="s">
        <v>275</v>
      </c>
      <c r="C53" s="255"/>
    </row>
    <row r="54" spans="1:3" s="82" customFormat="1" ht="12" customHeight="1" thickBot="1">
      <c r="A54" s="385" t="s">
        <v>271</v>
      </c>
      <c r="B54" s="366" t="s">
        <v>276</v>
      </c>
      <c r="C54" s="355"/>
    </row>
    <row r="55" spans="1:3" s="82" customFormat="1" ht="12" customHeight="1" thickBot="1">
      <c r="A55" s="32" t="s">
        <v>169</v>
      </c>
      <c r="B55" s="21" t="s">
        <v>277</v>
      </c>
      <c r="C55" s="250">
        <f>SUM(C56:C58)</f>
        <v>0</v>
      </c>
    </row>
    <row r="56" spans="1:3" s="82" customFormat="1" ht="12" customHeight="1">
      <c r="A56" s="383" t="s">
        <v>88</v>
      </c>
      <c r="B56" s="364" t="s">
        <v>278</v>
      </c>
      <c r="C56" s="253"/>
    </row>
    <row r="57" spans="1:3" s="82" customFormat="1" ht="12" customHeight="1">
      <c r="A57" s="384" t="s">
        <v>89</v>
      </c>
      <c r="B57" s="365" t="s">
        <v>407</v>
      </c>
      <c r="C57" s="252"/>
    </row>
    <row r="58" spans="1:3" s="82" customFormat="1" ht="12" customHeight="1">
      <c r="A58" s="384" t="s">
        <v>281</v>
      </c>
      <c r="B58" s="365" t="s">
        <v>279</v>
      </c>
      <c r="C58" s="252"/>
    </row>
    <row r="59" spans="1:3" s="82" customFormat="1" ht="12" customHeight="1" thickBot="1">
      <c r="A59" s="385" t="s">
        <v>282</v>
      </c>
      <c r="B59" s="366" t="s">
        <v>280</v>
      </c>
      <c r="C59" s="254"/>
    </row>
    <row r="60" spans="1:3" s="82" customFormat="1" ht="12" customHeight="1" thickBot="1">
      <c r="A60" s="32" t="s">
        <v>23</v>
      </c>
      <c r="B60" s="245" t="s">
        <v>283</v>
      </c>
      <c r="C60" s="250">
        <f>SUM(C61:C63)</f>
        <v>0</v>
      </c>
    </row>
    <row r="61" spans="1:3" s="82" customFormat="1" ht="12" customHeight="1">
      <c r="A61" s="383" t="s">
        <v>170</v>
      </c>
      <c r="B61" s="364" t="s">
        <v>285</v>
      </c>
      <c r="C61" s="255"/>
    </row>
    <row r="62" spans="1:3" s="82" customFormat="1" ht="12" customHeight="1">
      <c r="A62" s="384" t="s">
        <v>171</v>
      </c>
      <c r="B62" s="365" t="s">
        <v>408</v>
      </c>
      <c r="C62" s="255"/>
    </row>
    <row r="63" spans="1:3" s="82" customFormat="1" ht="12" customHeight="1">
      <c r="A63" s="384" t="s">
        <v>214</v>
      </c>
      <c r="B63" s="365" t="s">
        <v>286</v>
      </c>
      <c r="C63" s="255"/>
    </row>
    <row r="64" spans="1:3" s="82" customFormat="1" ht="12" customHeight="1" thickBot="1">
      <c r="A64" s="385" t="s">
        <v>284</v>
      </c>
      <c r="B64" s="366" t="s">
        <v>287</v>
      </c>
      <c r="C64" s="255"/>
    </row>
    <row r="65" spans="1:3" s="82" customFormat="1" ht="12" customHeight="1" thickBot="1">
      <c r="A65" s="32" t="s">
        <v>24</v>
      </c>
      <c r="B65" s="21" t="s">
        <v>288</v>
      </c>
      <c r="C65" s="256">
        <f>+C8+C15+C22+C29+C37+C49+C55+C60</f>
        <v>421067933</v>
      </c>
    </row>
    <row r="66" spans="1:3" s="82" customFormat="1" ht="12" customHeight="1" thickBot="1">
      <c r="A66" s="386" t="s">
        <v>375</v>
      </c>
      <c r="B66" s="245" t="s">
        <v>290</v>
      </c>
      <c r="C66" s="250">
        <f>SUM(C67:C69)</f>
        <v>0</v>
      </c>
    </row>
    <row r="67" spans="1:3" s="82" customFormat="1" ht="12" customHeight="1">
      <c r="A67" s="383" t="s">
        <v>318</v>
      </c>
      <c r="B67" s="364" t="s">
        <v>291</v>
      </c>
      <c r="C67" s="255"/>
    </row>
    <row r="68" spans="1:3" s="82" customFormat="1" ht="12" customHeight="1">
      <c r="A68" s="384" t="s">
        <v>327</v>
      </c>
      <c r="B68" s="365" t="s">
        <v>292</v>
      </c>
      <c r="C68" s="255"/>
    </row>
    <row r="69" spans="1:3" s="82" customFormat="1" ht="12" customHeight="1" thickBot="1">
      <c r="A69" s="385" t="s">
        <v>328</v>
      </c>
      <c r="B69" s="367" t="s">
        <v>442</v>
      </c>
      <c r="C69" s="255"/>
    </row>
    <row r="70" spans="1:3" s="82" customFormat="1" ht="12" customHeight="1" thickBot="1">
      <c r="A70" s="386" t="s">
        <v>294</v>
      </c>
      <c r="B70" s="245" t="s">
        <v>295</v>
      </c>
      <c r="C70" s="250">
        <f>SUM(C71:C74)</f>
        <v>30000000</v>
      </c>
    </row>
    <row r="71" spans="1:3" s="82" customFormat="1" ht="12" customHeight="1">
      <c r="A71" s="383" t="s">
        <v>138</v>
      </c>
      <c r="B71" s="364" t="s">
        <v>296</v>
      </c>
      <c r="C71" s="255"/>
    </row>
    <row r="72" spans="1:3" s="82" customFormat="1" ht="12" customHeight="1">
      <c r="A72" s="384" t="s">
        <v>139</v>
      </c>
      <c r="B72" s="365" t="s">
        <v>536</v>
      </c>
      <c r="C72" s="255"/>
    </row>
    <row r="73" spans="1:3" s="82" customFormat="1" ht="12" customHeight="1">
      <c r="A73" s="384" t="s">
        <v>319</v>
      </c>
      <c r="B73" s="365" t="s">
        <v>297</v>
      </c>
      <c r="C73" s="255">
        <v>30000000</v>
      </c>
    </row>
    <row r="74" spans="1:3" s="82" customFormat="1" ht="12" customHeight="1">
      <c r="A74" s="384" t="s">
        <v>320</v>
      </c>
      <c r="B74" s="246" t="s">
        <v>537</v>
      </c>
      <c r="C74" s="255"/>
    </row>
    <row r="75" spans="1:3" s="82" customFormat="1" ht="12" customHeight="1" thickBot="1">
      <c r="A75" s="390" t="s">
        <v>298</v>
      </c>
      <c r="B75" s="494" t="s">
        <v>299</v>
      </c>
      <c r="C75" s="429">
        <f>SUM(C76:C77)</f>
        <v>591455483</v>
      </c>
    </row>
    <row r="76" spans="1:3" s="82" customFormat="1" ht="12" customHeight="1">
      <c r="A76" s="383" t="s">
        <v>321</v>
      </c>
      <c r="B76" s="364" t="s">
        <v>300</v>
      </c>
      <c r="C76" s="255">
        <v>591455483</v>
      </c>
    </row>
    <row r="77" spans="1:3" s="82" customFormat="1" ht="12" customHeight="1" thickBot="1">
      <c r="A77" s="385" t="s">
        <v>322</v>
      </c>
      <c r="B77" s="366" t="s">
        <v>301</v>
      </c>
      <c r="C77" s="255"/>
    </row>
    <row r="78" spans="1:3" s="81" customFormat="1" ht="12" customHeight="1" thickBot="1">
      <c r="A78" s="386" t="s">
        <v>302</v>
      </c>
      <c r="B78" s="245" t="s">
        <v>303</v>
      </c>
      <c r="C78" s="250">
        <f>SUM(C79:C81)</f>
        <v>0</v>
      </c>
    </row>
    <row r="79" spans="1:3" s="82" customFormat="1" ht="12" customHeight="1">
      <c r="A79" s="383" t="s">
        <v>323</v>
      </c>
      <c r="B79" s="364" t="s">
        <v>304</v>
      </c>
      <c r="C79" s="255"/>
    </row>
    <row r="80" spans="1:3" s="82" customFormat="1" ht="12" customHeight="1">
      <c r="A80" s="384" t="s">
        <v>324</v>
      </c>
      <c r="B80" s="365" t="s">
        <v>305</v>
      </c>
      <c r="C80" s="255"/>
    </row>
    <row r="81" spans="1:3" s="82" customFormat="1" ht="12" customHeight="1" thickBot="1">
      <c r="A81" s="385" t="s">
        <v>325</v>
      </c>
      <c r="B81" s="366" t="s">
        <v>538</v>
      </c>
      <c r="C81" s="255"/>
    </row>
    <row r="82" spans="1:3" s="82" customFormat="1" ht="12" customHeight="1" thickBot="1">
      <c r="A82" s="386" t="s">
        <v>306</v>
      </c>
      <c r="B82" s="245" t="s">
        <v>326</v>
      </c>
      <c r="C82" s="250">
        <f>SUM(C83:C86)</f>
        <v>0</v>
      </c>
    </row>
    <row r="83" spans="1:3" s="82" customFormat="1" ht="12" customHeight="1">
      <c r="A83" s="387" t="s">
        <v>307</v>
      </c>
      <c r="B83" s="364" t="s">
        <v>308</v>
      </c>
      <c r="C83" s="255"/>
    </row>
    <row r="84" spans="1:3" s="82" customFormat="1" ht="12" customHeight="1">
      <c r="A84" s="388" t="s">
        <v>309</v>
      </c>
      <c r="B84" s="365" t="s">
        <v>310</v>
      </c>
      <c r="C84" s="255"/>
    </row>
    <row r="85" spans="1:3" s="82" customFormat="1" ht="12" customHeight="1">
      <c r="A85" s="388" t="s">
        <v>311</v>
      </c>
      <c r="B85" s="365" t="s">
        <v>312</v>
      </c>
      <c r="C85" s="255"/>
    </row>
    <row r="86" spans="1:3" s="81" customFormat="1" ht="12" customHeight="1" thickBot="1">
      <c r="A86" s="389" t="s">
        <v>313</v>
      </c>
      <c r="B86" s="366" t="s">
        <v>314</v>
      </c>
      <c r="C86" s="255"/>
    </row>
    <row r="87" spans="1:3" s="81" customFormat="1" ht="12" customHeight="1" thickBot="1">
      <c r="A87" s="386" t="s">
        <v>315</v>
      </c>
      <c r="B87" s="245" t="s">
        <v>456</v>
      </c>
      <c r="C87" s="409"/>
    </row>
    <row r="88" spans="1:3" s="81" customFormat="1" ht="12" customHeight="1" thickBot="1">
      <c r="A88" s="386" t="s">
        <v>484</v>
      </c>
      <c r="B88" s="245" t="s">
        <v>316</v>
      </c>
      <c r="C88" s="409"/>
    </row>
    <row r="89" spans="1:3" s="81" customFormat="1" ht="12" customHeight="1" thickBot="1">
      <c r="A89" s="386" t="s">
        <v>485</v>
      </c>
      <c r="B89" s="371" t="s">
        <v>459</v>
      </c>
      <c r="C89" s="256">
        <f>+C66+C70+C75+C78+C82+C88+C87</f>
        <v>621455483</v>
      </c>
    </row>
    <row r="90" spans="1:3" s="81" customFormat="1" ht="12" customHeight="1" thickBot="1">
      <c r="A90" s="390" t="s">
        <v>486</v>
      </c>
      <c r="B90" s="372" t="s">
        <v>487</v>
      </c>
      <c r="C90" s="256">
        <f>+C65+C89</f>
        <v>1042523416</v>
      </c>
    </row>
    <row r="91" spans="1:3" s="82" customFormat="1" ht="6.75" customHeight="1" thickBot="1">
      <c r="A91" s="206"/>
      <c r="B91" s="207"/>
      <c r="C91" s="315"/>
    </row>
    <row r="92" spans="1:3" s="63" customFormat="1" ht="16.5" customHeight="1" thickBot="1">
      <c r="A92" s="210"/>
      <c r="B92" s="211" t="s">
        <v>53</v>
      </c>
      <c r="C92" s="317"/>
    </row>
    <row r="93" spans="1:3" s="83" customFormat="1" ht="12" customHeight="1" thickBot="1">
      <c r="A93" s="359" t="s">
        <v>16</v>
      </c>
      <c r="B93" s="28" t="s">
        <v>491</v>
      </c>
      <c r="C93" s="249">
        <f>+C94+C95+C96+C97+C98+C111</f>
        <v>207941900</v>
      </c>
    </row>
    <row r="94" spans="1:3" ht="12" customHeight="1">
      <c r="A94" s="391" t="s">
        <v>90</v>
      </c>
      <c r="B94" s="10" t="s">
        <v>47</v>
      </c>
      <c r="C94" s="251">
        <v>80690000</v>
      </c>
    </row>
    <row r="95" spans="1:3" ht="12" customHeight="1">
      <c r="A95" s="384" t="s">
        <v>91</v>
      </c>
      <c r="B95" s="8" t="s">
        <v>172</v>
      </c>
      <c r="C95" s="252">
        <v>12391000</v>
      </c>
    </row>
    <row r="96" spans="1:3" ht="12" customHeight="1">
      <c r="A96" s="384" t="s">
        <v>92</v>
      </c>
      <c r="B96" s="8" t="s">
        <v>130</v>
      </c>
      <c r="C96" s="254">
        <v>92789000</v>
      </c>
    </row>
    <row r="97" spans="1:3" ht="12" customHeight="1">
      <c r="A97" s="384" t="s">
        <v>93</v>
      </c>
      <c r="B97" s="11" t="s">
        <v>173</v>
      </c>
      <c r="C97" s="254">
        <v>8000000</v>
      </c>
    </row>
    <row r="98" spans="1:3" ht="12" customHeight="1">
      <c r="A98" s="384" t="s">
        <v>104</v>
      </c>
      <c r="B98" s="19" t="s">
        <v>174</v>
      </c>
      <c r="C98" s="254">
        <v>14071900</v>
      </c>
    </row>
    <row r="99" spans="1:3" ht="12" customHeight="1">
      <c r="A99" s="384" t="s">
        <v>94</v>
      </c>
      <c r="B99" s="8" t="s">
        <v>488</v>
      </c>
      <c r="C99" s="254">
        <v>5236760</v>
      </c>
    </row>
    <row r="100" spans="1:3" ht="12" customHeight="1">
      <c r="A100" s="384" t="s">
        <v>95</v>
      </c>
      <c r="B100" s="127" t="s">
        <v>422</v>
      </c>
      <c r="C100" s="254"/>
    </row>
    <row r="101" spans="1:3" ht="12" customHeight="1">
      <c r="A101" s="384" t="s">
        <v>105</v>
      </c>
      <c r="B101" s="127" t="s">
        <v>421</v>
      </c>
      <c r="C101" s="254"/>
    </row>
    <row r="102" spans="1:3" ht="12" customHeight="1">
      <c r="A102" s="384" t="s">
        <v>106</v>
      </c>
      <c r="B102" s="127" t="s">
        <v>332</v>
      </c>
      <c r="C102" s="254"/>
    </row>
    <row r="103" spans="1:3" ht="12" customHeight="1">
      <c r="A103" s="384" t="s">
        <v>107</v>
      </c>
      <c r="B103" s="128" t="s">
        <v>333</v>
      </c>
      <c r="C103" s="254"/>
    </row>
    <row r="104" spans="1:3" ht="12" customHeight="1">
      <c r="A104" s="384" t="s">
        <v>108</v>
      </c>
      <c r="B104" s="128" t="s">
        <v>334</v>
      </c>
      <c r="C104" s="254"/>
    </row>
    <row r="105" spans="1:3" ht="12" customHeight="1">
      <c r="A105" s="384" t="s">
        <v>110</v>
      </c>
      <c r="B105" s="127" t="s">
        <v>335</v>
      </c>
      <c r="C105" s="254">
        <v>1815400</v>
      </c>
    </row>
    <row r="106" spans="1:3" ht="12" customHeight="1">
      <c r="A106" s="384" t="s">
        <v>175</v>
      </c>
      <c r="B106" s="127" t="s">
        <v>336</v>
      </c>
      <c r="C106" s="254"/>
    </row>
    <row r="107" spans="1:3" ht="12" customHeight="1">
      <c r="A107" s="384" t="s">
        <v>330</v>
      </c>
      <c r="B107" s="128" t="s">
        <v>337</v>
      </c>
      <c r="C107" s="254"/>
    </row>
    <row r="108" spans="1:3" ht="12" customHeight="1">
      <c r="A108" s="392" t="s">
        <v>331</v>
      </c>
      <c r="B108" s="129" t="s">
        <v>338</v>
      </c>
      <c r="C108" s="254"/>
    </row>
    <row r="109" spans="1:3" ht="12" customHeight="1">
      <c r="A109" s="384" t="s">
        <v>419</v>
      </c>
      <c r="B109" s="129" t="s">
        <v>339</v>
      </c>
      <c r="C109" s="254"/>
    </row>
    <row r="110" spans="1:3" ht="12" customHeight="1">
      <c r="A110" s="384" t="s">
        <v>420</v>
      </c>
      <c r="B110" s="128" t="s">
        <v>340</v>
      </c>
      <c r="C110" s="252">
        <v>7019740</v>
      </c>
    </row>
    <row r="111" spans="1:3" ht="12" customHeight="1">
      <c r="A111" s="384" t="s">
        <v>424</v>
      </c>
      <c r="B111" s="11" t="s">
        <v>48</v>
      </c>
      <c r="C111" s="252"/>
    </row>
    <row r="112" spans="1:3" ht="12" customHeight="1">
      <c r="A112" s="385" t="s">
        <v>425</v>
      </c>
      <c r="B112" s="8" t="s">
        <v>489</v>
      </c>
      <c r="C112" s="254"/>
    </row>
    <row r="113" spans="1:3" ht="12" customHeight="1" thickBot="1">
      <c r="A113" s="393" t="s">
        <v>426</v>
      </c>
      <c r="B113" s="130" t="s">
        <v>490</v>
      </c>
      <c r="C113" s="258"/>
    </row>
    <row r="114" spans="1:3" ht="12" customHeight="1" thickBot="1">
      <c r="A114" s="32" t="s">
        <v>17</v>
      </c>
      <c r="B114" s="27" t="s">
        <v>341</v>
      </c>
      <c r="C114" s="250">
        <f>+C115+C117+C119</f>
        <v>538810500</v>
      </c>
    </row>
    <row r="115" spans="1:3" ht="12" customHeight="1">
      <c r="A115" s="383" t="s">
        <v>96</v>
      </c>
      <c r="B115" s="8" t="s">
        <v>213</v>
      </c>
      <c r="C115" s="253">
        <v>535810500</v>
      </c>
    </row>
    <row r="116" spans="1:3" ht="12" customHeight="1">
      <c r="A116" s="383" t="s">
        <v>97</v>
      </c>
      <c r="B116" s="12" t="s">
        <v>345</v>
      </c>
      <c r="C116" s="253">
        <v>470857000</v>
      </c>
    </row>
    <row r="117" spans="1:3" ht="12" customHeight="1">
      <c r="A117" s="383" t="s">
        <v>98</v>
      </c>
      <c r="B117" s="12" t="s">
        <v>176</v>
      </c>
      <c r="C117" s="252">
        <v>3000000</v>
      </c>
    </row>
    <row r="118" spans="1:3" ht="12" customHeight="1">
      <c r="A118" s="383" t="s">
        <v>99</v>
      </c>
      <c r="B118" s="12" t="s">
        <v>346</v>
      </c>
      <c r="C118" s="234"/>
    </row>
    <row r="119" spans="1:3" ht="12" customHeight="1">
      <c r="A119" s="383" t="s">
        <v>100</v>
      </c>
      <c r="B119" s="247" t="s">
        <v>215</v>
      </c>
      <c r="C119" s="234"/>
    </row>
    <row r="120" spans="1:3" ht="12" customHeight="1">
      <c r="A120" s="383" t="s">
        <v>109</v>
      </c>
      <c r="B120" s="246" t="s">
        <v>409</v>
      </c>
      <c r="C120" s="234"/>
    </row>
    <row r="121" spans="1:3" ht="12" customHeight="1">
      <c r="A121" s="383" t="s">
        <v>111</v>
      </c>
      <c r="B121" s="360" t="s">
        <v>351</v>
      </c>
      <c r="C121" s="234"/>
    </row>
    <row r="122" spans="1:3" ht="12" customHeight="1">
      <c r="A122" s="383" t="s">
        <v>177</v>
      </c>
      <c r="B122" s="128" t="s">
        <v>334</v>
      </c>
      <c r="C122" s="234"/>
    </row>
    <row r="123" spans="1:3" ht="12" customHeight="1">
      <c r="A123" s="383" t="s">
        <v>178</v>
      </c>
      <c r="B123" s="128" t="s">
        <v>350</v>
      </c>
      <c r="C123" s="234"/>
    </row>
    <row r="124" spans="1:3" ht="12" customHeight="1">
      <c r="A124" s="383" t="s">
        <v>179</v>
      </c>
      <c r="B124" s="128" t="s">
        <v>349</v>
      </c>
      <c r="C124" s="234"/>
    </row>
    <row r="125" spans="1:3" ht="12" customHeight="1">
      <c r="A125" s="383" t="s">
        <v>342</v>
      </c>
      <c r="B125" s="128" t="s">
        <v>337</v>
      </c>
      <c r="C125" s="234"/>
    </row>
    <row r="126" spans="1:3" ht="12" customHeight="1">
      <c r="A126" s="383" t="s">
        <v>343</v>
      </c>
      <c r="B126" s="128" t="s">
        <v>348</v>
      </c>
      <c r="C126" s="234"/>
    </row>
    <row r="127" spans="1:3" ht="12" customHeight="1" thickBot="1">
      <c r="A127" s="392" t="s">
        <v>344</v>
      </c>
      <c r="B127" s="128" t="s">
        <v>347</v>
      </c>
      <c r="C127" s="236"/>
    </row>
    <row r="128" spans="1:3" ht="12" customHeight="1" thickBot="1">
      <c r="A128" s="32" t="s">
        <v>18</v>
      </c>
      <c r="B128" s="109" t="s">
        <v>429</v>
      </c>
      <c r="C128" s="250">
        <f>+C93+C114</f>
        <v>746752400</v>
      </c>
    </row>
    <row r="129" spans="1:3" ht="12" customHeight="1" thickBot="1">
      <c r="A129" s="32" t="s">
        <v>19</v>
      </c>
      <c r="B129" s="109" t="s">
        <v>430</v>
      </c>
      <c r="C129" s="250">
        <f>+C130+C131+C132</f>
        <v>0</v>
      </c>
    </row>
    <row r="130" spans="1:3" s="83" customFormat="1" ht="12" customHeight="1">
      <c r="A130" s="383" t="s">
        <v>251</v>
      </c>
      <c r="B130" s="9" t="s">
        <v>494</v>
      </c>
      <c r="C130" s="234"/>
    </row>
    <row r="131" spans="1:3" ht="12" customHeight="1">
      <c r="A131" s="383" t="s">
        <v>252</v>
      </c>
      <c r="B131" s="9" t="s">
        <v>438</v>
      </c>
      <c r="C131" s="234"/>
    </row>
    <row r="132" spans="1:3" ht="12" customHeight="1" thickBot="1">
      <c r="A132" s="392" t="s">
        <v>253</v>
      </c>
      <c r="B132" s="7" t="s">
        <v>493</v>
      </c>
      <c r="C132" s="234"/>
    </row>
    <row r="133" spans="1:3" ht="12" customHeight="1" thickBot="1">
      <c r="A133" s="32" t="s">
        <v>20</v>
      </c>
      <c r="B133" s="109" t="s">
        <v>431</v>
      </c>
      <c r="C133" s="250">
        <f>+C134+C135+C136+C137+C138+C139</f>
        <v>0</v>
      </c>
    </row>
    <row r="134" spans="1:3" ht="12" customHeight="1">
      <c r="A134" s="383" t="s">
        <v>83</v>
      </c>
      <c r="B134" s="9" t="s">
        <v>440</v>
      </c>
      <c r="C134" s="234"/>
    </row>
    <row r="135" spans="1:3" ht="12" customHeight="1">
      <c r="A135" s="383" t="s">
        <v>84</v>
      </c>
      <c r="B135" s="9" t="s">
        <v>432</v>
      </c>
      <c r="C135" s="234"/>
    </row>
    <row r="136" spans="1:3" ht="12" customHeight="1">
      <c r="A136" s="383" t="s">
        <v>85</v>
      </c>
      <c r="B136" s="9" t="s">
        <v>433</v>
      </c>
      <c r="C136" s="234"/>
    </row>
    <row r="137" spans="1:3" ht="12" customHeight="1">
      <c r="A137" s="383" t="s">
        <v>164</v>
      </c>
      <c r="B137" s="9" t="s">
        <v>492</v>
      </c>
      <c r="C137" s="234"/>
    </row>
    <row r="138" spans="1:3" ht="12" customHeight="1">
      <c r="A138" s="383" t="s">
        <v>165</v>
      </c>
      <c r="B138" s="9" t="s">
        <v>435</v>
      </c>
      <c r="C138" s="234"/>
    </row>
    <row r="139" spans="1:3" s="83" customFormat="1" ht="12" customHeight="1" thickBot="1">
      <c r="A139" s="392" t="s">
        <v>166</v>
      </c>
      <c r="B139" s="7" t="s">
        <v>436</v>
      </c>
      <c r="C139" s="234"/>
    </row>
    <row r="140" spans="1:11" ht="12" customHeight="1" thickBot="1">
      <c r="A140" s="32" t="s">
        <v>21</v>
      </c>
      <c r="B140" s="109" t="s">
        <v>509</v>
      </c>
      <c r="C140" s="256">
        <f>+C141+C142+C144+C145+C143</f>
        <v>295771016</v>
      </c>
      <c r="K140" s="217"/>
    </row>
    <row r="141" spans="1:3" ht="12.75">
      <c r="A141" s="383" t="s">
        <v>86</v>
      </c>
      <c r="B141" s="9" t="s">
        <v>352</v>
      </c>
      <c r="C141" s="234"/>
    </row>
    <row r="142" spans="1:3" ht="12" customHeight="1">
      <c r="A142" s="383" t="s">
        <v>87</v>
      </c>
      <c r="B142" s="9" t="s">
        <v>353</v>
      </c>
      <c r="C142" s="234">
        <v>12841617</v>
      </c>
    </row>
    <row r="143" spans="1:3" ht="12" customHeight="1">
      <c r="A143" s="383" t="s">
        <v>269</v>
      </c>
      <c r="B143" s="9" t="s">
        <v>508</v>
      </c>
      <c r="C143" s="234">
        <v>282929399</v>
      </c>
    </row>
    <row r="144" spans="1:3" s="83" customFormat="1" ht="12" customHeight="1">
      <c r="A144" s="383" t="s">
        <v>270</v>
      </c>
      <c r="B144" s="9" t="s">
        <v>445</v>
      </c>
      <c r="C144" s="234"/>
    </row>
    <row r="145" spans="1:3" s="83" customFormat="1" ht="12" customHeight="1" thickBot="1">
      <c r="A145" s="392" t="s">
        <v>271</v>
      </c>
      <c r="B145" s="7" t="s">
        <v>371</v>
      </c>
      <c r="C145" s="234"/>
    </row>
    <row r="146" spans="1:3" s="83" customFormat="1" ht="12" customHeight="1" thickBot="1">
      <c r="A146" s="32" t="s">
        <v>22</v>
      </c>
      <c r="B146" s="109" t="s">
        <v>446</v>
      </c>
      <c r="C146" s="259">
        <f>+C147+C148+C149+C150+C151</f>
        <v>0</v>
      </c>
    </row>
    <row r="147" spans="1:3" s="83" customFormat="1" ht="12" customHeight="1">
      <c r="A147" s="383" t="s">
        <v>88</v>
      </c>
      <c r="B147" s="9" t="s">
        <v>441</v>
      </c>
      <c r="C147" s="234"/>
    </row>
    <row r="148" spans="1:3" s="83" customFormat="1" ht="12" customHeight="1">
      <c r="A148" s="383" t="s">
        <v>89</v>
      </c>
      <c r="B148" s="9" t="s">
        <v>448</v>
      </c>
      <c r="C148" s="234"/>
    </row>
    <row r="149" spans="1:3" s="83" customFormat="1" ht="12" customHeight="1">
      <c r="A149" s="383" t="s">
        <v>281</v>
      </c>
      <c r="B149" s="9" t="s">
        <v>443</v>
      </c>
      <c r="C149" s="234"/>
    </row>
    <row r="150" spans="1:3" s="83" customFormat="1" ht="12" customHeight="1">
      <c r="A150" s="383" t="s">
        <v>282</v>
      </c>
      <c r="B150" s="9" t="s">
        <v>495</v>
      </c>
      <c r="C150" s="234"/>
    </row>
    <row r="151" spans="1:3" ht="12.75" customHeight="1" thickBot="1">
      <c r="A151" s="392" t="s">
        <v>447</v>
      </c>
      <c r="B151" s="7" t="s">
        <v>450</v>
      </c>
      <c r="C151" s="236"/>
    </row>
    <row r="152" spans="1:3" ht="12.75" customHeight="1" thickBot="1">
      <c r="A152" s="434" t="s">
        <v>23</v>
      </c>
      <c r="B152" s="109" t="s">
        <v>451</v>
      </c>
      <c r="C152" s="259"/>
    </row>
    <row r="153" spans="1:3" ht="12.75" customHeight="1" thickBot="1">
      <c r="A153" s="434" t="s">
        <v>24</v>
      </c>
      <c r="B153" s="109" t="s">
        <v>452</v>
      </c>
      <c r="C153" s="259"/>
    </row>
    <row r="154" spans="1:3" ht="12" customHeight="1" thickBot="1">
      <c r="A154" s="32" t="s">
        <v>25</v>
      </c>
      <c r="B154" s="109" t="s">
        <v>454</v>
      </c>
      <c r="C154" s="374">
        <f>+C129+C133+C140+C146+C152+C153</f>
        <v>295771016</v>
      </c>
    </row>
    <row r="155" spans="1:3" ht="15" customHeight="1" thickBot="1">
      <c r="A155" s="394" t="s">
        <v>26</v>
      </c>
      <c r="B155" s="332" t="s">
        <v>453</v>
      </c>
      <c r="C155" s="374">
        <f>+C128+C154</f>
        <v>1042523416</v>
      </c>
    </row>
    <row r="156" spans="1:3" ht="13.5" thickBot="1">
      <c r="A156" s="340"/>
      <c r="B156" s="341"/>
      <c r="C156" s="534">
        <f>C90-C155</f>
        <v>0</v>
      </c>
    </row>
    <row r="157" spans="1:3" ht="15" customHeight="1" thickBot="1">
      <c r="A157" s="215" t="s">
        <v>496</v>
      </c>
      <c r="B157" s="216"/>
      <c r="C157" s="106"/>
    </row>
    <row r="158" spans="1:3" ht="14.25" customHeight="1" thickBot="1">
      <c r="A158" s="215" t="s">
        <v>194</v>
      </c>
      <c r="B158" s="216"/>
      <c r="C158" s="106"/>
    </row>
    <row r="159" spans="1:3" ht="12.75">
      <c r="A159" s="531"/>
      <c r="B159" s="532"/>
      <c r="C159" s="579"/>
    </row>
    <row r="160" spans="1:2" ht="12.75">
      <c r="A160" s="531"/>
      <c r="B160" s="532"/>
    </row>
    <row r="161" spans="1:3" ht="12.75">
      <c r="A161" s="531"/>
      <c r="B161" s="532"/>
      <c r="C161" s="533"/>
    </row>
    <row r="162" spans="1:3" ht="12.75">
      <c r="A162" s="531"/>
      <c r="B162" s="532"/>
      <c r="C162" s="533"/>
    </row>
    <row r="163" spans="1:3" ht="12.75">
      <c r="A163" s="531"/>
      <c r="B163" s="532"/>
      <c r="C163" s="533"/>
    </row>
    <row r="164" spans="1:3" ht="12.75">
      <c r="A164" s="531"/>
      <c r="B164" s="532"/>
      <c r="C164" s="533"/>
    </row>
    <row r="165" spans="1:3" ht="12.75">
      <c r="A165" s="531"/>
      <c r="B165" s="532"/>
      <c r="C165" s="533"/>
    </row>
    <row r="166" spans="1:3" ht="12.75">
      <c r="A166" s="531"/>
      <c r="B166" s="532"/>
      <c r="C166" s="533"/>
    </row>
    <row r="167" spans="1:3" ht="12.75">
      <c r="A167" s="531"/>
      <c r="B167" s="532"/>
      <c r="C167" s="533"/>
    </row>
    <row r="168" spans="1:3" ht="12.75">
      <c r="A168" s="531"/>
      <c r="B168" s="532"/>
      <c r="C168" s="533"/>
    </row>
    <row r="169" spans="1:3" ht="12.75">
      <c r="A169" s="531"/>
      <c r="B169" s="532"/>
      <c r="C169" s="533"/>
    </row>
    <row r="170" spans="1:3" ht="12.75">
      <c r="A170" s="531"/>
      <c r="B170" s="532"/>
      <c r="C170" s="533"/>
    </row>
    <row r="171" spans="1:3" ht="12.75">
      <c r="A171" s="531"/>
      <c r="B171" s="532"/>
      <c r="C171" s="533"/>
    </row>
    <row r="172" spans="1:3" ht="12.75">
      <c r="A172" s="531"/>
      <c r="B172" s="532"/>
      <c r="C172" s="533"/>
    </row>
    <row r="173" spans="1:3" ht="12.75">
      <c r="A173" s="531"/>
      <c r="B173" s="532"/>
      <c r="C173" s="533"/>
    </row>
    <row r="174" spans="1:3" ht="12.75">
      <c r="A174" s="531"/>
      <c r="B174" s="532"/>
      <c r="C174" s="533"/>
    </row>
    <row r="175" spans="1:3" ht="12.75">
      <c r="A175" s="531"/>
      <c r="B175" s="532"/>
      <c r="C175" s="533"/>
    </row>
    <row r="176" spans="1:3" ht="12.75">
      <c r="A176" s="531"/>
      <c r="B176" s="532"/>
      <c r="C176" s="533"/>
    </row>
    <row r="177" spans="1:3" ht="12.75">
      <c r="A177" s="531"/>
      <c r="B177" s="532"/>
      <c r="C177" s="533"/>
    </row>
    <row r="178" spans="1:3" ht="12.75">
      <c r="A178" s="531"/>
      <c r="B178" s="532"/>
      <c r="C178" s="533"/>
    </row>
    <row r="179" spans="1:3" ht="12.75">
      <c r="A179" s="531"/>
      <c r="B179" s="532"/>
      <c r="C179" s="533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K178"/>
  <sheetViews>
    <sheetView zoomScale="120" zoomScaleNormal="120" zoomScaleSheetLayoutView="85" workbookViewId="0" topLeftCell="B124">
      <selection activeCell="C80" sqref="C80"/>
    </sheetView>
  </sheetViews>
  <sheetFormatPr defaultColWidth="9.00390625" defaultRowHeight="12.75"/>
  <cols>
    <col min="1" max="1" width="19.50390625" style="342" customWidth="1"/>
    <col min="2" max="2" width="72.00390625" style="343" customWidth="1"/>
    <col min="3" max="3" width="25.00390625" style="344" customWidth="1"/>
    <col min="4" max="16384" width="9.375" style="3" customWidth="1"/>
  </cols>
  <sheetData>
    <row r="1" spans="1:3" s="2" customFormat="1" ht="16.5" customHeight="1" thickBot="1">
      <c r="A1" s="512"/>
      <c r="B1" s="513"/>
      <c r="C1" s="509" t="str">
        <f>CONCATENATE("9.1.1. melléklet ",ALAPADATOK!A7," ",ALAPADATOK!B7," ",ALAPADATOK!C7," ",ALAPADATOK!D7," ",ALAPADATOK!E7," ",ALAPADATOK!F7," ",ALAPADATOK!G7," ",ALAPADATOK!H7)</f>
        <v>9.1.1. melléklet a 2 / 2020 ( II.14. ) önkormányzati rendelethez</v>
      </c>
    </row>
    <row r="2" spans="1:3" s="79" customFormat="1" ht="21" customHeight="1">
      <c r="A2" s="514" t="s">
        <v>57</v>
      </c>
      <c r="B2" s="515" t="str">
        <f>CONCATENATE(ALAPADATOK!A3)</f>
        <v>BORSODNÁDASD VÁROS ÖNKORMÁNYZATA</v>
      </c>
      <c r="C2" s="516" t="s">
        <v>50</v>
      </c>
    </row>
    <row r="3" spans="1:3" s="79" customFormat="1" ht="16.5" thickBot="1">
      <c r="A3" s="517" t="s">
        <v>191</v>
      </c>
      <c r="B3" s="518" t="s">
        <v>410</v>
      </c>
      <c r="C3" s="519" t="s">
        <v>55</v>
      </c>
    </row>
    <row r="4" spans="1:3" s="80" customFormat="1" ht="22.5" customHeight="1" thickBot="1">
      <c r="A4" s="520"/>
      <c r="B4" s="520"/>
      <c r="C4" s="521" t="str">
        <f>'KV_9.1.sz.mell'!C4</f>
        <v>Forintban!</v>
      </c>
    </row>
    <row r="5" spans="1:3" ht="13.5" thickBot="1">
      <c r="A5" s="522" t="s">
        <v>193</v>
      </c>
      <c r="B5" s="523" t="s">
        <v>530</v>
      </c>
      <c r="C5" s="524" t="s">
        <v>51</v>
      </c>
    </row>
    <row r="6" spans="1:3" s="63" customFormat="1" ht="12.75" customHeight="1" thickBot="1">
      <c r="A6" s="525"/>
      <c r="B6" s="526" t="s">
        <v>474</v>
      </c>
      <c r="C6" s="527" t="s">
        <v>475</v>
      </c>
    </row>
    <row r="7" spans="1:3" s="63" customFormat="1" ht="15.75" customHeight="1" thickBot="1">
      <c r="A7" s="200"/>
      <c r="B7" s="201" t="s">
        <v>52</v>
      </c>
      <c r="C7" s="310"/>
    </row>
    <row r="8" spans="1:3" s="63" customFormat="1" ht="12" customHeight="1" thickBot="1">
      <c r="A8" s="32" t="s">
        <v>16</v>
      </c>
      <c r="B8" s="21" t="s">
        <v>235</v>
      </c>
      <c r="C8" s="250">
        <f>+C9+C10+C11+C12+C13+C14</f>
        <v>321040433</v>
      </c>
    </row>
    <row r="9" spans="1:3" s="81" customFormat="1" ht="12" customHeight="1">
      <c r="A9" s="383" t="s">
        <v>90</v>
      </c>
      <c r="B9" s="364" t="s">
        <v>236</v>
      </c>
      <c r="C9" s="253">
        <v>143757743</v>
      </c>
    </row>
    <row r="10" spans="1:3" s="82" customFormat="1" ht="12" customHeight="1">
      <c r="A10" s="384" t="s">
        <v>91</v>
      </c>
      <c r="B10" s="365" t="s">
        <v>237</v>
      </c>
      <c r="C10" s="252">
        <v>62713700</v>
      </c>
    </row>
    <row r="11" spans="1:3" s="82" customFormat="1" ht="12" customHeight="1">
      <c r="A11" s="384" t="s">
        <v>92</v>
      </c>
      <c r="B11" s="365" t="s">
        <v>517</v>
      </c>
      <c r="C11" s="252">
        <v>110652109</v>
      </c>
    </row>
    <row r="12" spans="1:3" s="82" customFormat="1" ht="12" customHeight="1">
      <c r="A12" s="384" t="s">
        <v>93</v>
      </c>
      <c r="B12" s="365" t="s">
        <v>239</v>
      </c>
      <c r="C12" s="252">
        <v>3916881</v>
      </c>
    </row>
    <row r="13" spans="1:3" s="82" customFormat="1" ht="12" customHeight="1">
      <c r="A13" s="384" t="s">
        <v>137</v>
      </c>
      <c r="B13" s="365" t="s">
        <v>483</v>
      </c>
      <c r="C13" s="252"/>
    </row>
    <row r="14" spans="1:3" s="81" customFormat="1" ht="12" customHeight="1" thickBot="1">
      <c r="A14" s="385" t="s">
        <v>94</v>
      </c>
      <c r="B14" s="366" t="s">
        <v>414</v>
      </c>
      <c r="C14" s="252"/>
    </row>
    <row r="15" spans="1:3" s="81" customFormat="1" ht="12" customHeight="1" thickBot="1">
      <c r="A15" s="32" t="s">
        <v>17</v>
      </c>
      <c r="B15" s="245" t="s">
        <v>240</v>
      </c>
      <c r="C15" s="250">
        <f>+C16+C17+C18+C19+C20</f>
        <v>43522000</v>
      </c>
    </row>
    <row r="16" spans="1:3" s="81" customFormat="1" ht="12" customHeight="1">
      <c r="A16" s="383" t="s">
        <v>96</v>
      </c>
      <c r="B16" s="364" t="s">
        <v>241</v>
      </c>
      <c r="C16" s="253"/>
    </row>
    <row r="17" spans="1:3" s="81" customFormat="1" ht="12" customHeight="1">
      <c r="A17" s="384" t="s">
        <v>97</v>
      </c>
      <c r="B17" s="365" t="s">
        <v>242</v>
      </c>
      <c r="C17" s="252"/>
    </row>
    <row r="18" spans="1:3" s="81" customFormat="1" ht="12" customHeight="1">
      <c r="A18" s="384" t="s">
        <v>98</v>
      </c>
      <c r="B18" s="365" t="s">
        <v>403</v>
      </c>
      <c r="C18" s="252"/>
    </row>
    <row r="19" spans="1:3" s="81" customFormat="1" ht="12" customHeight="1">
      <c r="A19" s="384" t="s">
        <v>99</v>
      </c>
      <c r="B19" s="365" t="s">
        <v>404</v>
      </c>
      <c r="C19" s="252"/>
    </row>
    <row r="20" spans="1:3" s="81" customFormat="1" ht="12" customHeight="1">
      <c r="A20" s="384" t="s">
        <v>100</v>
      </c>
      <c r="B20" s="365" t="s">
        <v>243</v>
      </c>
      <c r="C20" s="252">
        <v>43522000</v>
      </c>
    </row>
    <row r="21" spans="1:3" s="82" customFormat="1" ht="12" customHeight="1" thickBot="1">
      <c r="A21" s="385" t="s">
        <v>109</v>
      </c>
      <c r="B21" s="366" t="s">
        <v>244</v>
      </c>
      <c r="C21" s="254"/>
    </row>
    <row r="22" spans="1:3" s="82" customFormat="1" ht="12" customHeight="1" thickBot="1">
      <c r="A22" s="32" t="s">
        <v>18</v>
      </c>
      <c r="B22" s="21" t="s">
        <v>245</v>
      </c>
      <c r="C22" s="250">
        <f>+C23+C24+C25+C26+C27</f>
        <v>0</v>
      </c>
    </row>
    <row r="23" spans="1:3" s="82" customFormat="1" ht="12" customHeight="1">
      <c r="A23" s="383" t="s">
        <v>79</v>
      </c>
      <c r="B23" s="364" t="s">
        <v>246</v>
      </c>
      <c r="C23" s="253"/>
    </row>
    <row r="24" spans="1:3" s="81" customFormat="1" ht="12" customHeight="1">
      <c r="A24" s="384" t="s">
        <v>80</v>
      </c>
      <c r="B24" s="365" t="s">
        <v>247</v>
      </c>
      <c r="C24" s="252"/>
    </row>
    <row r="25" spans="1:3" s="82" customFormat="1" ht="12" customHeight="1">
      <c r="A25" s="384" t="s">
        <v>81</v>
      </c>
      <c r="B25" s="365" t="s">
        <v>405</v>
      </c>
      <c r="C25" s="252"/>
    </row>
    <row r="26" spans="1:3" s="82" customFormat="1" ht="12" customHeight="1">
      <c r="A26" s="384" t="s">
        <v>82</v>
      </c>
      <c r="B26" s="365" t="s">
        <v>406</v>
      </c>
      <c r="C26" s="252"/>
    </row>
    <row r="27" spans="1:3" s="82" customFormat="1" ht="12" customHeight="1">
      <c r="A27" s="384" t="s">
        <v>160</v>
      </c>
      <c r="B27" s="365" t="s">
        <v>248</v>
      </c>
      <c r="C27" s="252"/>
    </row>
    <row r="28" spans="1:3" s="82" customFormat="1" ht="12" customHeight="1" thickBot="1">
      <c r="A28" s="385" t="s">
        <v>161</v>
      </c>
      <c r="B28" s="366" t="s">
        <v>249</v>
      </c>
      <c r="C28" s="254"/>
    </row>
    <row r="29" spans="1:3" s="82" customFormat="1" ht="12" customHeight="1" thickBot="1">
      <c r="A29" s="32" t="s">
        <v>162</v>
      </c>
      <c r="B29" s="21" t="s">
        <v>527</v>
      </c>
      <c r="C29" s="256">
        <f>SUM(C30:C36)</f>
        <v>26020360</v>
      </c>
    </row>
    <row r="30" spans="1:3" s="82" customFormat="1" ht="12" customHeight="1">
      <c r="A30" s="383" t="s">
        <v>251</v>
      </c>
      <c r="B30" s="364" t="str">
        <f>'KV_1.1.sz.mell.'!B32</f>
        <v>Építményadó</v>
      </c>
      <c r="C30" s="253"/>
    </row>
    <row r="31" spans="1:3" s="82" customFormat="1" ht="12" customHeight="1">
      <c r="A31" s="384" t="s">
        <v>252</v>
      </c>
      <c r="B31" s="364" t="str">
        <f>'KV_1.1.sz.mell.'!B33</f>
        <v>Idegenforgalmi adó</v>
      </c>
      <c r="C31" s="252"/>
    </row>
    <row r="32" spans="1:3" s="82" customFormat="1" ht="12" customHeight="1">
      <c r="A32" s="384" t="s">
        <v>253</v>
      </c>
      <c r="B32" s="364" t="str">
        <f>'KV_1.1.sz.mell.'!B34</f>
        <v>Iparűzési adó</v>
      </c>
      <c r="C32" s="252">
        <v>20219860</v>
      </c>
    </row>
    <row r="33" spans="1:3" s="82" customFormat="1" ht="12" customHeight="1">
      <c r="A33" s="384" t="s">
        <v>254</v>
      </c>
      <c r="B33" s="364" t="str">
        <f>'KV_1.1.sz.mell.'!B35</f>
        <v>Talajterhelési díj</v>
      </c>
      <c r="C33" s="252"/>
    </row>
    <row r="34" spans="1:3" s="82" customFormat="1" ht="12" customHeight="1">
      <c r="A34" s="384" t="s">
        <v>519</v>
      </c>
      <c r="B34" s="364" t="str">
        <f>'KV_1.1.sz.mell.'!B36</f>
        <v>Gépjárműadó</v>
      </c>
      <c r="C34" s="252">
        <v>5800500</v>
      </c>
    </row>
    <row r="35" spans="1:3" s="82" customFormat="1" ht="12" customHeight="1">
      <c r="A35" s="384" t="s">
        <v>520</v>
      </c>
      <c r="B35" s="364" t="str">
        <f>'KV_1.1.sz.mell.'!B37</f>
        <v>Telekadó</v>
      </c>
      <c r="C35" s="252"/>
    </row>
    <row r="36" spans="1:3" s="82" customFormat="1" ht="12" customHeight="1" thickBot="1">
      <c r="A36" s="385" t="s">
        <v>521</v>
      </c>
      <c r="B36" s="364" t="str">
        <f>'KV_1.1.sz.mell.'!B38</f>
        <v>Kommunális adó</v>
      </c>
      <c r="C36" s="254"/>
    </row>
    <row r="37" spans="1:3" s="82" customFormat="1" ht="12" customHeight="1" thickBot="1">
      <c r="A37" s="32" t="s">
        <v>20</v>
      </c>
      <c r="B37" s="21" t="s">
        <v>415</v>
      </c>
      <c r="C37" s="250">
        <f>SUM(C38:C48)</f>
        <v>21650000</v>
      </c>
    </row>
    <row r="38" spans="1:3" s="82" customFormat="1" ht="12" customHeight="1">
      <c r="A38" s="383" t="s">
        <v>83</v>
      </c>
      <c r="B38" s="364" t="s">
        <v>258</v>
      </c>
      <c r="C38" s="253">
        <v>1850000</v>
      </c>
    </row>
    <row r="39" spans="1:3" s="82" customFormat="1" ht="12" customHeight="1">
      <c r="A39" s="384" t="s">
        <v>84</v>
      </c>
      <c r="B39" s="365" t="s">
        <v>259</v>
      </c>
      <c r="C39" s="252">
        <v>15080000</v>
      </c>
    </row>
    <row r="40" spans="1:3" s="82" customFormat="1" ht="12" customHeight="1">
      <c r="A40" s="384" t="s">
        <v>85</v>
      </c>
      <c r="B40" s="365" t="s">
        <v>260</v>
      </c>
      <c r="C40" s="252"/>
    </row>
    <row r="41" spans="1:3" s="82" customFormat="1" ht="12" customHeight="1">
      <c r="A41" s="384" t="s">
        <v>164</v>
      </c>
      <c r="B41" s="365" t="s">
        <v>261</v>
      </c>
      <c r="C41" s="252"/>
    </row>
    <row r="42" spans="1:3" s="82" customFormat="1" ht="12" customHeight="1">
      <c r="A42" s="384" t="s">
        <v>165</v>
      </c>
      <c r="B42" s="365" t="s">
        <v>262</v>
      </c>
      <c r="C42" s="252"/>
    </row>
    <row r="43" spans="1:3" s="82" customFormat="1" ht="12" customHeight="1">
      <c r="A43" s="384" t="s">
        <v>166</v>
      </c>
      <c r="B43" s="365" t="s">
        <v>263</v>
      </c>
      <c r="C43" s="252">
        <v>4570000</v>
      </c>
    </row>
    <row r="44" spans="1:3" s="82" customFormat="1" ht="12" customHeight="1">
      <c r="A44" s="384" t="s">
        <v>167</v>
      </c>
      <c r="B44" s="365" t="s">
        <v>264</v>
      </c>
      <c r="C44" s="252"/>
    </row>
    <row r="45" spans="1:3" s="82" customFormat="1" ht="12" customHeight="1">
      <c r="A45" s="384" t="s">
        <v>168</v>
      </c>
      <c r="B45" s="365" t="s">
        <v>526</v>
      </c>
      <c r="C45" s="252">
        <v>150000</v>
      </c>
    </row>
    <row r="46" spans="1:3" s="82" customFormat="1" ht="12" customHeight="1">
      <c r="A46" s="384" t="s">
        <v>256</v>
      </c>
      <c r="B46" s="365" t="s">
        <v>266</v>
      </c>
      <c r="C46" s="255"/>
    </row>
    <row r="47" spans="1:3" s="82" customFormat="1" ht="12" customHeight="1">
      <c r="A47" s="385" t="s">
        <v>257</v>
      </c>
      <c r="B47" s="366" t="s">
        <v>417</v>
      </c>
      <c r="C47" s="355"/>
    </row>
    <row r="48" spans="1:3" s="82" customFormat="1" ht="12" customHeight="1" thickBot="1">
      <c r="A48" s="385" t="s">
        <v>416</v>
      </c>
      <c r="B48" s="366" t="s">
        <v>267</v>
      </c>
      <c r="C48" s="355"/>
    </row>
    <row r="49" spans="1:3" s="82" customFormat="1" ht="12" customHeight="1" thickBot="1">
      <c r="A49" s="32" t="s">
        <v>21</v>
      </c>
      <c r="B49" s="21" t="s">
        <v>268</v>
      </c>
      <c r="C49" s="250">
        <f>SUM(C50:C54)</f>
        <v>0</v>
      </c>
    </row>
    <row r="50" spans="1:3" s="82" customFormat="1" ht="12" customHeight="1">
      <c r="A50" s="383" t="s">
        <v>86</v>
      </c>
      <c r="B50" s="364" t="s">
        <v>272</v>
      </c>
      <c r="C50" s="408"/>
    </row>
    <row r="51" spans="1:3" s="82" customFormat="1" ht="12" customHeight="1">
      <c r="A51" s="384" t="s">
        <v>87</v>
      </c>
      <c r="B51" s="365" t="s">
        <v>273</v>
      </c>
      <c r="C51" s="255"/>
    </row>
    <row r="52" spans="1:3" s="82" customFormat="1" ht="12" customHeight="1">
      <c r="A52" s="384" t="s">
        <v>269</v>
      </c>
      <c r="B52" s="365" t="s">
        <v>274</v>
      </c>
      <c r="C52" s="255"/>
    </row>
    <row r="53" spans="1:3" s="82" customFormat="1" ht="12" customHeight="1">
      <c r="A53" s="384" t="s">
        <v>270</v>
      </c>
      <c r="B53" s="365" t="s">
        <v>275</v>
      </c>
      <c r="C53" s="255"/>
    </row>
    <row r="54" spans="1:3" s="82" customFormat="1" ht="12" customHeight="1" thickBot="1">
      <c r="A54" s="385" t="s">
        <v>271</v>
      </c>
      <c r="B54" s="366" t="s">
        <v>276</v>
      </c>
      <c r="C54" s="355"/>
    </row>
    <row r="55" spans="1:3" s="82" customFormat="1" ht="12" customHeight="1" thickBot="1">
      <c r="A55" s="32" t="s">
        <v>169</v>
      </c>
      <c r="B55" s="21" t="s">
        <v>277</v>
      </c>
      <c r="C55" s="250">
        <f>SUM(C56:C58)</f>
        <v>0</v>
      </c>
    </row>
    <row r="56" spans="1:3" s="82" customFormat="1" ht="12" customHeight="1">
      <c r="A56" s="383" t="s">
        <v>88</v>
      </c>
      <c r="B56" s="364" t="s">
        <v>278</v>
      </c>
      <c r="C56" s="253"/>
    </row>
    <row r="57" spans="1:3" s="82" customFormat="1" ht="12" customHeight="1">
      <c r="A57" s="384" t="s">
        <v>89</v>
      </c>
      <c r="B57" s="365" t="s">
        <v>407</v>
      </c>
      <c r="C57" s="252"/>
    </row>
    <row r="58" spans="1:3" s="82" customFormat="1" ht="12" customHeight="1">
      <c r="A58" s="384" t="s">
        <v>281</v>
      </c>
      <c r="B58" s="365" t="s">
        <v>279</v>
      </c>
      <c r="C58" s="252"/>
    </row>
    <row r="59" spans="1:3" s="82" customFormat="1" ht="12" customHeight="1" thickBot="1">
      <c r="A59" s="385" t="s">
        <v>282</v>
      </c>
      <c r="B59" s="366" t="s">
        <v>280</v>
      </c>
      <c r="C59" s="254"/>
    </row>
    <row r="60" spans="1:3" s="82" customFormat="1" ht="12" customHeight="1" thickBot="1">
      <c r="A60" s="32" t="s">
        <v>23</v>
      </c>
      <c r="B60" s="245" t="s">
        <v>283</v>
      </c>
      <c r="C60" s="250">
        <f>SUM(C61:C63)</f>
        <v>0</v>
      </c>
    </row>
    <row r="61" spans="1:3" s="82" customFormat="1" ht="12" customHeight="1">
      <c r="A61" s="383" t="s">
        <v>170</v>
      </c>
      <c r="B61" s="364" t="s">
        <v>285</v>
      </c>
      <c r="C61" s="255"/>
    </row>
    <row r="62" spans="1:3" s="82" customFormat="1" ht="12" customHeight="1">
      <c r="A62" s="384" t="s">
        <v>171</v>
      </c>
      <c r="B62" s="365" t="s">
        <v>408</v>
      </c>
      <c r="C62" s="255"/>
    </row>
    <row r="63" spans="1:3" s="82" customFormat="1" ht="12" customHeight="1">
      <c r="A63" s="384" t="s">
        <v>214</v>
      </c>
      <c r="B63" s="365" t="s">
        <v>286</v>
      </c>
      <c r="C63" s="255"/>
    </row>
    <row r="64" spans="1:3" s="82" customFormat="1" ht="12" customHeight="1" thickBot="1">
      <c r="A64" s="385" t="s">
        <v>284</v>
      </c>
      <c r="B64" s="366" t="s">
        <v>287</v>
      </c>
      <c r="C64" s="255"/>
    </row>
    <row r="65" spans="1:3" s="82" customFormat="1" ht="12" customHeight="1" thickBot="1">
      <c r="A65" s="32" t="s">
        <v>24</v>
      </c>
      <c r="B65" s="21" t="s">
        <v>288</v>
      </c>
      <c r="C65" s="256">
        <f>+C8+C15+C22+C29+C37+C49+C55+C60</f>
        <v>412232793</v>
      </c>
    </row>
    <row r="66" spans="1:3" s="82" customFormat="1" ht="12" customHeight="1" thickBot="1">
      <c r="A66" s="386" t="s">
        <v>375</v>
      </c>
      <c r="B66" s="245" t="s">
        <v>290</v>
      </c>
      <c r="C66" s="250">
        <f>SUM(C67:C69)</f>
        <v>0</v>
      </c>
    </row>
    <row r="67" spans="1:3" s="82" customFormat="1" ht="12" customHeight="1">
      <c r="A67" s="383" t="s">
        <v>318</v>
      </c>
      <c r="B67" s="364" t="s">
        <v>291</v>
      </c>
      <c r="C67" s="255"/>
    </row>
    <row r="68" spans="1:3" s="82" customFormat="1" ht="12" customHeight="1">
      <c r="A68" s="384" t="s">
        <v>327</v>
      </c>
      <c r="B68" s="365" t="s">
        <v>292</v>
      </c>
      <c r="C68" s="255"/>
    </row>
    <row r="69" spans="1:3" s="82" customFormat="1" ht="12" customHeight="1" thickBot="1">
      <c r="A69" s="385" t="s">
        <v>328</v>
      </c>
      <c r="B69" s="367" t="s">
        <v>293</v>
      </c>
      <c r="C69" s="255"/>
    </row>
    <row r="70" spans="1:3" s="82" customFormat="1" ht="12" customHeight="1" thickBot="1">
      <c r="A70" s="386" t="s">
        <v>294</v>
      </c>
      <c r="B70" s="245" t="s">
        <v>295</v>
      </c>
      <c r="C70" s="250">
        <f>SUM(C71:C74)</f>
        <v>30000000</v>
      </c>
    </row>
    <row r="71" spans="1:3" s="82" customFormat="1" ht="12" customHeight="1">
      <c r="A71" s="383" t="s">
        <v>138</v>
      </c>
      <c r="B71" s="364" t="s">
        <v>296</v>
      </c>
      <c r="C71" s="255"/>
    </row>
    <row r="72" spans="1:3" s="82" customFormat="1" ht="12" customHeight="1">
      <c r="A72" s="384" t="s">
        <v>139</v>
      </c>
      <c r="B72" s="365" t="s">
        <v>536</v>
      </c>
      <c r="C72" s="255"/>
    </row>
    <row r="73" spans="1:3" s="82" customFormat="1" ht="12" customHeight="1">
      <c r="A73" s="384" t="s">
        <v>319</v>
      </c>
      <c r="B73" s="365" t="s">
        <v>297</v>
      </c>
      <c r="C73" s="255">
        <v>30000000</v>
      </c>
    </row>
    <row r="74" spans="1:3" s="82" customFormat="1" ht="12" customHeight="1">
      <c r="A74" s="384" t="s">
        <v>320</v>
      </c>
      <c r="B74" s="246" t="s">
        <v>537</v>
      </c>
      <c r="C74" s="255"/>
    </row>
    <row r="75" spans="1:3" s="82" customFormat="1" ht="12" customHeight="1" thickBot="1">
      <c r="A75" s="390" t="s">
        <v>298</v>
      </c>
      <c r="B75" s="494" t="s">
        <v>299</v>
      </c>
      <c r="C75" s="429">
        <f>SUM(C76:C77)</f>
        <v>308526084</v>
      </c>
    </row>
    <row r="76" spans="1:3" s="82" customFormat="1" ht="12" customHeight="1">
      <c r="A76" s="383" t="s">
        <v>321</v>
      </c>
      <c r="B76" s="364" t="s">
        <v>300</v>
      </c>
      <c r="C76" s="255">
        <v>308526084</v>
      </c>
    </row>
    <row r="77" spans="1:3" s="82" customFormat="1" ht="12" customHeight="1" thickBot="1">
      <c r="A77" s="385" t="s">
        <v>322</v>
      </c>
      <c r="B77" s="366" t="s">
        <v>301</v>
      </c>
      <c r="C77" s="255"/>
    </row>
    <row r="78" spans="1:3" s="81" customFormat="1" ht="12" customHeight="1" thickBot="1">
      <c r="A78" s="386" t="s">
        <v>302</v>
      </c>
      <c r="B78" s="245" t="s">
        <v>303</v>
      </c>
      <c r="C78" s="250">
        <f>SUM(C79:C81)</f>
        <v>0</v>
      </c>
    </row>
    <row r="79" spans="1:3" s="82" customFormat="1" ht="12" customHeight="1">
      <c r="A79" s="383" t="s">
        <v>323</v>
      </c>
      <c r="B79" s="364" t="s">
        <v>304</v>
      </c>
      <c r="C79" s="255"/>
    </row>
    <row r="80" spans="1:3" s="82" customFormat="1" ht="12" customHeight="1">
      <c r="A80" s="384" t="s">
        <v>324</v>
      </c>
      <c r="B80" s="365" t="s">
        <v>305</v>
      </c>
      <c r="C80" s="255"/>
    </row>
    <row r="81" spans="1:3" s="82" customFormat="1" ht="12" customHeight="1" thickBot="1">
      <c r="A81" s="385" t="s">
        <v>325</v>
      </c>
      <c r="B81" s="366" t="s">
        <v>538</v>
      </c>
      <c r="C81" s="255"/>
    </row>
    <row r="82" spans="1:3" s="82" customFormat="1" ht="12" customHeight="1" thickBot="1">
      <c r="A82" s="386" t="s">
        <v>306</v>
      </c>
      <c r="B82" s="245" t="s">
        <v>326</v>
      </c>
      <c r="C82" s="250">
        <f>SUM(C83:C86)</f>
        <v>0</v>
      </c>
    </row>
    <row r="83" spans="1:3" s="82" customFormat="1" ht="12" customHeight="1">
      <c r="A83" s="387" t="s">
        <v>307</v>
      </c>
      <c r="B83" s="364" t="s">
        <v>308</v>
      </c>
      <c r="C83" s="255"/>
    </row>
    <row r="84" spans="1:3" s="82" customFormat="1" ht="12" customHeight="1">
      <c r="A84" s="388" t="s">
        <v>309</v>
      </c>
      <c r="B84" s="365" t="s">
        <v>310</v>
      </c>
      <c r="C84" s="255"/>
    </row>
    <row r="85" spans="1:3" s="82" customFormat="1" ht="12" customHeight="1">
      <c r="A85" s="388" t="s">
        <v>311</v>
      </c>
      <c r="B85" s="365" t="s">
        <v>312</v>
      </c>
      <c r="C85" s="255"/>
    </row>
    <row r="86" spans="1:3" s="81" customFormat="1" ht="12" customHeight="1" thickBot="1">
      <c r="A86" s="389" t="s">
        <v>313</v>
      </c>
      <c r="B86" s="366" t="s">
        <v>314</v>
      </c>
      <c r="C86" s="255"/>
    </row>
    <row r="87" spans="1:3" s="81" customFormat="1" ht="12" customHeight="1" thickBot="1">
      <c r="A87" s="386" t="s">
        <v>315</v>
      </c>
      <c r="B87" s="245" t="s">
        <v>456</v>
      </c>
      <c r="C87" s="409"/>
    </row>
    <row r="88" spans="1:3" s="81" customFormat="1" ht="12" customHeight="1" thickBot="1">
      <c r="A88" s="386" t="s">
        <v>484</v>
      </c>
      <c r="B88" s="245" t="s">
        <v>316</v>
      </c>
      <c r="C88" s="409"/>
    </row>
    <row r="89" spans="1:3" s="81" customFormat="1" ht="12" customHeight="1" thickBot="1">
      <c r="A89" s="386" t="s">
        <v>485</v>
      </c>
      <c r="B89" s="371" t="s">
        <v>459</v>
      </c>
      <c r="C89" s="256">
        <f>+C66+C70+C75+C78+C82+C88+C87</f>
        <v>338526084</v>
      </c>
    </row>
    <row r="90" spans="1:3" s="81" customFormat="1" ht="12" customHeight="1" thickBot="1">
      <c r="A90" s="390" t="s">
        <v>486</v>
      </c>
      <c r="B90" s="372" t="s">
        <v>487</v>
      </c>
      <c r="C90" s="256">
        <f>+C65+C89</f>
        <v>750758877</v>
      </c>
    </row>
    <row r="91" spans="1:3" s="82" customFormat="1" ht="6.75" customHeight="1" thickBot="1">
      <c r="A91" s="206"/>
      <c r="B91" s="207"/>
      <c r="C91" s="315"/>
    </row>
    <row r="92" spans="1:3" s="63" customFormat="1" ht="16.5" customHeight="1" thickBot="1">
      <c r="A92" s="210"/>
      <c r="B92" s="211" t="s">
        <v>53</v>
      </c>
      <c r="C92" s="317"/>
    </row>
    <row r="93" spans="1:3" s="83" customFormat="1" ht="12" customHeight="1" thickBot="1">
      <c r="A93" s="359" t="s">
        <v>16</v>
      </c>
      <c r="B93" s="28" t="s">
        <v>491</v>
      </c>
      <c r="C93" s="249">
        <f>+C94+C95+C96+C97+C98+C111</f>
        <v>199106760</v>
      </c>
    </row>
    <row r="94" spans="1:3" ht="12" customHeight="1">
      <c r="A94" s="391" t="s">
        <v>90</v>
      </c>
      <c r="B94" s="10" t="s">
        <v>47</v>
      </c>
      <c r="C94" s="251">
        <v>80690000</v>
      </c>
    </row>
    <row r="95" spans="1:3" ht="12" customHeight="1">
      <c r="A95" s="384" t="s">
        <v>91</v>
      </c>
      <c r="B95" s="8" t="s">
        <v>172</v>
      </c>
      <c r="C95" s="252">
        <v>12391000</v>
      </c>
    </row>
    <row r="96" spans="1:3" ht="12" customHeight="1">
      <c r="A96" s="384" t="s">
        <v>92</v>
      </c>
      <c r="B96" s="8" t="s">
        <v>130</v>
      </c>
      <c r="C96" s="254">
        <v>92789000</v>
      </c>
    </row>
    <row r="97" spans="1:3" ht="12" customHeight="1">
      <c r="A97" s="384" t="s">
        <v>93</v>
      </c>
      <c r="B97" s="11" t="s">
        <v>173</v>
      </c>
      <c r="C97" s="254">
        <v>8000000</v>
      </c>
    </row>
    <row r="98" spans="1:3" ht="12" customHeight="1">
      <c r="A98" s="384" t="s">
        <v>104</v>
      </c>
      <c r="B98" s="19" t="s">
        <v>174</v>
      </c>
      <c r="C98" s="254">
        <v>5236760</v>
      </c>
    </row>
    <row r="99" spans="1:3" ht="12" customHeight="1">
      <c r="A99" s="384" t="s">
        <v>94</v>
      </c>
      <c r="B99" s="8" t="s">
        <v>488</v>
      </c>
      <c r="C99" s="254">
        <v>5236760</v>
      </c>
    </row>
    <row r="100" spans="1:3" ht="12" customHeight="1">
      <c r="A100" s="384" t="s">
        <v>95</v>
      </c>
      <c r="B100" s="127" t="s">
        <v>422</v>
      </c>
      <c r="C100" s="254"/>
    </row>
    <row r="101" spans="1:3" ht="12" customHeight="1">
      <c r="A101" s="384" t="s">
        <v>105</v>
      </c>
      <c r="B101" s="127" t="s">
        <v>421</v>
      </c>
      <c r="C101" s="254"/>
    </row>
    <row r="102" spans="1:3" ht="12" customHeight="1">
      <c r="A102" s="384" t="s">
        <v>106</v>
      </c>
      <c r="B102" s="127" t="s">
        <v>332</v>
      </c>
      <c r="C102" s="254"/>
    </row>
    <row r="103" spans="1:3" ht="12" customHeight="1">
      <c r="A103" s="384" t="s">
        <v>107</v>
      </c>
      <c r="B103" s="128" t="s">
        <v>333</v>
      </c>
      <c r="C103" s="254"/>
    </row>
    <row r="104" spans="1:3" ht="12" customHeight="1">
      <c r="A104" s="384" t="s">
        <v>108</v>
      </c>
      <c r="B104" s="128" t="s">
        <v>334</v>
      </c>
      <c r="C104" s="254"/>
    </row>
    <row r="105" spans="1:3" ht="12" customHeight="1">
      <c r="A105" s="384" t="s">
        <v>110</v>
      </c>
      <c r="B105" s="127" t="s">
        <v>335</v>
      </c>
      <c r="C105" s="254">
        <v>0</v>
      </c>
    </row>
    <row r="106" spans="1:3" ht="12" customHeight="1">
      <c r="A106" s="384" t="s">
        <v>175</v>
      </c>
      <c r="B106" s="127" t="s">
        <v>336</v>
      </c>
      <c r="C106" s="254"/>
    </row>
    <row r="107" spans="1:3" ht="12" customHeight="1">
      <c r="A107" s="384" t="s">
        <v>330</v>
      </c>
      <c r="B107" s="128" t="s">
        <v>337</v>
      </c>
      <c r="C107" s="254"/>
    </row>
    <row r="108" spans="1:3" ht="12" customHeight="1">
      <c r="A108" s="392" t="s">
        <v>331</v>
      </c>
      <c r="B108" s="129" t="s">
        <v>338</v>
      </c>
      <c r="C108" s="254"/>
    </row>
    <row r="109" spans="1:3" ht="12" customHeight="1">
      <c r="A109" s="384" t="s">
        <v>419</v>
      </c>
      <c r="B109" s="129" t="s">
        <v>339</v>
      </c>
      <c r="C109" s="254"/>
    </row>
    <row r="110" spans="1:3" ht="12" customHeight="1">
      <c r="A110" s="384" t="s">
        <v>420</v>
      </c>
      <c r="B110" s="128" t="s">
        <v>340</v>
      </c>
      <c r="C110" s="252">
        <v>0</v>
      </c>
    </row>
    <row r="111" spans="1:3" ht="12" customHeight="1">
      <c r="A111" s="384" t="s">
        <v>424</v>
      </c>
      <c r="B111" s="11" t="s">
        <v>48</v>
      </c>
      <c r="C111" s="252"/>
    </row>
    <row r="112" spans="1:3" ht="12" customHeight="1">
      <c r="A112" s="385" t="s">
        <v>425</v>
      </c>
      <c r="B112" s="8" t="s">
        <v>489</v>
      </c>
      <c r="C112" s="254"/>
    </row>
    <row r="113" spans="1:3" ht="12" customHeight="1" thickBot="1">
      <c r="A113" s="393" t="s">
        <v>426</v>
      </c>
      <c r="B113" s="130" t="s">
        <v>490</v>
      </c>
      <c r="C113" s="258"/>
    </row>
    <row r="114" spans="1:3" ht="12" customHeight="1" thickBot="1">
      <c r="A114" s="32" t="s">
        <v>17</v>
      </c>
      <c r="B114" s="27" t="s">
        <v>341</v>
      </c>
      <c r="C114" s="250">
        <f>+C115+C117+C119</f>
        <v>538810500</v>
      </c>
    </row>
    <row r="115" spans="1:3" ht="12" customHeight="1">
      <c r="A115" s="383" t="s">
        <v>96</v>
      </c>
      <c r="B115" s="8" t="s">
        <v>213</v>
      </c>
      <c r="C115" s="253">
        <v>535810500</v>
      </c>
    </row>
    <row r="116" spans="1:3" ht="12" customHeight="1">
      <c r="A116" s="383" t="s">
        <v>97</v>
      </c>
      <c r="B116" s="12" t="s">
        <v>345</v>
      </c>
      <c r="C116" s="253"/>
    </row>
    <row r="117" spans="1:3" ht="12" customHeight="1">
      <c r="A117" s="383" t="s">
        <v>98</v>
      </c>
      <c r="B117" s="12" t="s">
        <v>176</v>
      </c>
      <c r="C117" s="252">
        <v>3000000</v>
      </c>
    </row>
    <row r="118" spans="1:3" ht="12" customHeight="1">
      <c r="A118" s="383" t="s">
        <v>99</v>
      </c>
      <c r="B118" s="12" t="s">
        <v>346</v>
      </c>
      <c r="C118" s="234"/>
    </row>
    <row r="119" spans="1:3" ht="12" customHeight="1">
      <c r="A119" s="383" t="s">
        <v>100</v>
      </c>
      <c r="B119" s="247" t="s">
        <v>215</v>
      </c>
      <c r="C119" s="234"/>
    </row>
    <row r="120" spans="1:3" ht="12" customHeight="1">
      <c r="A120" s="383" t="s">
        <v>109</v>
      </c>
      <c r="B120" s="246" t="s">
        <v>409</v>
      </c>
      <c r="C120" s="234"/>
    </row>
    <row r="121" spans="1:3" ht="12" customHeight="1">
      <c r="A121" s="383" t="s">
        <v>111</v>
      </c>
      <c r="B121" s="360" t="s">
        <v>351</v>
      </c>
      <c r="C121" s="234"/>
    </row>
    <row r="122" spans="1:3" ht="12" customHeight="1">
      <c r="A122" s="383" t="s">
        <v>177</v>
      </c>
      <c r="B122" s="128" t="s">
        <v>334</v>
      </c>
      <c r="C122" s="234"/>
    </row>
    <row r="123" spans="1:3" ht="12" customHeight="1">
      <c r="A123" s="383" t="s">
        <v>178</v>
      </c>
      <c r="B123" s="128" t="s">
        <v>350</v>
      </c>
      <c r="C123" s="234"/>
    </row>
    <row r="124" spans="1:3" ht="12" customHeight="1">
      <c r="A124" s="383" t="s">
        <v>179</v>
      </c>
      <c r="B124" s="128" t="s">
        <v>349</v>
      </c>
      <c r="C124" s="234"/>
    </row>
    <row r="125" spans="1:3" ht="12" customHeight="1">
      <c r="A125" s="383" t="s">
        <v>342</v>
      </c>
      <c r="B125" s="128" t="s">
        <v>337</v>
      </c>
      <c r="C125" s="234"/>
    </row>
    <row r="126" spans="1:3" ht="12" customHeight="1">
      <c r="A126" s="383" t="s">
        <v>343</v>
      </c>
      <c r="B126" s="128" t="s">
        <v>348</v>
      </c>
      <c r="C126" s="234"/>
    </row>
    <row r="127" spans="1:3" ht="12" customHeight="1" thickBot="1">
      <c r="A127" s="392" t="s">
        <v>344</v>
      </c>
      <c r="B127" s="128" t="s">
        <v>347</v>
      </c>
      <c r="C127" s="236"/>
    </row>
    <row r="128" spans="1:3" ht="12" customHeight="1" thickBot="1">
      <c r="A128" s="32" t="s">
        <v>18</v>
      </c>
      <c r="B128" s="109" t="s">
        <v>429</v>
      </c>
      <c r="C128" s="250">
        <f>+C93+C114</f>
        <v>737917260</v>
      </c>
    </row>
    <row r="129" spans="1:3" ht="12" customHeight="1" thickBot="1">
      <c r="A129" s="32" t="s">
        <v>19</v>
      </c>
      <c r="B129" s="109" t="s">
        <v>430</v>
      </c>
      <c r="C129" s="250">
        <f>+C130+C131+C132</f>
        <v>0</v>
      </c>
    </row>
    <row r="130" spans="1:3" s="83" customFormat="1" ht="12" customHeight="1">
      <c r="A130" s="383" t="s">
        <v>251</v>
      </c>
      <c r="B130" s="9" t="s">
        <v>494</v>
      </c>
      <c r="C130" s="234"/>
    </row>
    <row r="131" spans="1:3" ht="12" customHeight="1">
      <c r="A131" s="383" t="s">
        <v>252</v>
      </c>
      <c r="B131" s="9" t="s">
        <v>438</v>
      </c>
      <c r="C131" s="234"/>
    </row>
    <row r="132" spans="1:3" ht="12" customHeight="1" thickBot="1">
      <c r="A132" s="392" t="s">
        <v>253</v>
      </c>
      <c r="B132" s="7" t="s">
        <v>493</v>
      </c>
      <c r="C132" s="234"/>
    </row>
    <row r="133" spans="1:3" ht="12" customHeight="1" thickBot="1">
      <c r="A133" s="32" t="s">
        <v>20</v>
      </c>
      <c r="B133" s="109" t="s">
        <v>431</v>
      </c>
      <c r="C133" s="250">
        <f>+C134+C135+C136+C137+C138+C139</f>
        <v>0</v>
      </c>
    </row>
    <row r="134" spans="1:3" ht="12" customHeight="1">
      <c r="A134" s="383" t="s">
        <v>83</v>
      </c>
      <c r="B134" s="9" t="s">
        <v>440</v>
      </c>
      <c r="C134" s="234"/>
    </row>
    <row r="135" spans="1:3" ht="12" customHeight="1">
      <c r="A135" s="383" t="s">
        <v>84</v>
      </c>
      <c r="B135" s="9" t="s">
        <v>432</v>
      </c>
      <c r="C135" s="234"/>
    </row>
    <row r="136" spans="1:3" ht="12" customHeight="1">
      <c r="A136" s="383" t="s">
        <v>85</v>
      </c>
      <c r="B136" s="9" t="s">
        <v>433</v>
      </c>
      <c r="C136" s="234"/>
    </row>
    <row r="137" spans="1:3" ht="12" customHeight="1">
      <c r="A137" s="383" t="s">
        <v>164</v>
      </c>
      <c r="B137" s="9" t="s">
        <v>492</v>
      </c>
      <c r="C137" s="234"/>
    </row>
    <row r="138" spans="1:3" ht="12" customHeight="1">
      <c r="A138" s="383" t="s">
        <v>165</v>
      </c>
      <c r="B138" s="9" t="s">
        <v>435</v>
      </c>
      <c r="C138" s="234"/>
    </row>
    <row r="139" spans="1:3" s="83" customFormat="1" ht="12" customHeight="1" thickBot="1">
      <c r="A139" s="392" t="s">
        <v>166</v>
      </c>
      <c r="B139" s="7" t="s">
        <v>436</v>
      </c>
      <c r="C139" s="234"/>
    </row>
    <row r="140" spans="1:11" ht="12" customHeight="1" thickBot="1">
      <c r="A140" s="32" t="s">
        <v>21</v>
      </c>
      <c r="B140" s="109" t="s">
        <v>509</v>
      </c>
      <c r="C140" s="256">
        <f>+C141+C142+C144+C145+C143</f>
        <v>12841617</v>
      </c>
      <c r="K140" s="217"/>
    </row>
    <row r="141" spans="1:3" ht="12.75">
      <c r="A141" s="383" t="s">
        <v>86</v>
      </c>
      <c r="B141" s="9" t="s">
        <v>352</v>
      </c>
      <c r="C141" s="234"/>
    </row>
    <row r="142" spans="1:3" ht="12" customHeight="1">
      <c r="A142" s="383" t="s">
        <v>87</v>
      </c>
      <c r="B142" s="9" t="s">
        <v>353</v>
      </c>
      <c r="C142" s="234">
        <v>12841617</v>
      </c>
    </row>
    <row r="143" spans="1:3" s="83" customFormat="1" ht="12" customHeight="1">
      <c r="A143" s="383" t="s">
        <v>269</v>
      </c>
      <c r="B143" s="9" t="s">
        <v>508</v>
      </c>
      <c r="C143" s="234"/>
    </row>
    <row r="144" spans="1:3" s="83" customFormat="1" ht="12" customHeight="1">
      <c r="A144" s="383" t="s">
        <v>270</v>
      </c>
      <c r="B144" s="9" t="s">
        <v>445</v>
      </c>
      <c r="C144" s="234"/>
    </row>
    <row r="145" spans="1:3" s="83" customFormat="1" ht="12" customHeight="1" thickBot="1">
      <c r="A145" s="392" t="s">
        <v>271</v>
      </c>
      <c r="B145" s="7" t="s">
        <v>371</v>
      </c>
      <c r="C145" s="234"/>
    </row>
    <row r="146" spans="1:3" s="83" customFormat="1" ht="12" customHeight="1" thickBot="1">
      <c r="A146" s="32" t="s">
        <v>22</v>
      </c>
      <c r="B146" s="109" t="s">
        <v>446</v>
      </c>
      <c r="C146" s="259">
        <f>+C147+C148+C149+C150+C151</f>
        <v>0</v>
      </c>
    </row>
    <row r="147" spans="1:3" s="83" customFormat="1" ht="12" customHeight="1">
      <c r="A147" s="383" t="s">
        <v>88</v>
      </c>
      <c r="B147" s="9" t="s">
        <v>441</v>
      </c>
      <c r="C147" s="234"/>
    </row>
    <row r="148" spans="1:3" s="83" customFormat="1" ht="12" customHeight="1">
      <c r="A148" s="383" t="s">
        <v>89</v>
      </c>
      <c r="B148" s="9" t="s">
        <v>448</v>
      </c>
      <c r="C148" s="234"/>
    </row>
    <row r="149" spans="1:3" s="83" customFormat="1" ht="12" customHeight="1">
      <c r="A149" s="383" t="s">
        <v>281</v>
      </c>
      <c r="B149" s="9" t="s">
        <v>443</v>
      </c>
      <c r="C149" s="234"/>
    </row>
    <row r="150" spans="1:3" ht="12.75" customHeight="1">
      <c r="A150" s="383" t="s">
        <v>282</v>
      </c>
      <c r="B150" s="9" t="s">
        <v>495</v>
      </c>
      <c r="C150" s="234"/>
    </row>
    <row r="151" spans="1:3" ht="12.75" customHeight="1" thickBot="1">
      <c r="A151" s="392" t="s">
        <v>447</v>
      </c>
      <c r="B151" s="7" t="s">
        <v>450</v>
      </c>
      <c r="C151" s="236"/>
    </row>
    <row r="152" spans="1:3" ht="12.75" customHeight="1" thickBot="1">
      <c r="A152" s="434" t="s">
        <v>23</v>
      </c>
      <c r="B152" s="109" t="s">
        <v>451</v>
      </c>
      <c r="C152" s="259"/>
    </row>
    <row r="153" spans="1:3" ht="12" customHeight="1" thickBot="1">
      <c r="A153" s="434" t="s">
        <v>24</v>
      </c>
      <c r="B153" s="109" t="s">
        <v>452</v>
      </c>
      <c r="C153" s="259"/>
    </row>
    <row r="154" spans="1:3" ht="15" customHeight="1" thickBot="1">
      <c r="A154" s="32" t="s">
        <v>25</v>
      </c>
      <c r="B154" s="109" t="s">
        <v>454</v>
      </c>
      <c r="C154" s="374">
        <f>+C129+C133+C140+C146+C152+C153</f>
        <v>12841617</v>
      </c>
    </row>
    <row r="155" spans="1:3" ht="13.5" thickBot="1">
      <c r="A155" s="394" t="s">
        <v>26</v>
      </c>
      <c r="B155" s="332" t="s">
        <v>453</v>
      </c>
      <c r="C155" s="374">
        <f>+C128+C154</f>
        <v>750758877</v>
      </c>
    </row>
    <row r="156" spans="1:3" ht="9" customHeight="1" thickBot="1">
      <c r="A156" s="340"/>
      <c r="B156" s="341"/>
      <c r="C156" s="534">
        <f>C90-C155</f>
        <v>0</v>
      </c>
    </row>
    <row r="157" spans="1:3" ht="14.25" customHeight="1" thickBot="1">
      <c r="A157" s="215" t="s">
        <v>496</v>
      </c>
      <c r="B157" s="216"/>
      <c r="C157" s="106"/>
    </row>
    <row r="158" spans="1:3" ht="13.5" thickBot="1">
      <c r="A158" s="215" t="s">
        <v>194</v>
      </c>
      <c r="B158" s="216"/>
      <c r="C158" s="106"/>
    </row>
    <row r="159" spans="1:3" ht="12.75">
      <c r="A159" s="531"/>
      <c r="B159" s="532"/>
      <c r="C159" s="533"/>
    </row>
    <row r="160" spans="1:2" ht="12.75">
      <c r="A160" s="531"/>
      <c r="B160" s="532"/>
    </row>
    <row r="161" spans="1:3" ht="12.75">
      <c r="A161" s="531"/>
      <c r="B161" s="532"/>
      <c r="C161" s="533"/>
    </row>
    <row r="162" spans="1:3" ht="12.75">
      <c r="A162" s="531"/>
      <c r="B162" s="532"/>
      <c r="C162" s="533"/>
    </row>
    <row r="163" spans="1:3" ht="12.75">
      <c r="A163" s="531"/>
      <c r="B163" s="532"/>
      <c r="C163" s="533"/>
    </row>
    <row r="164" spans="1:3" ht="12.75">
      <c r="A164" s="531"/>
      <c r="B164" s="532"/>
      <c r="C164" s="533"/>
    </row>
    <row r="165" spans="1:3" ht="12.75">
      <c r="A165" s="531"/>
      <c r="B165" s="532"/>
      <c r="C165" s="533"/>
    </row>
    <row r="166" spans="1:3" ht="12.75">
      <c r="A166" s="531"/>
      <c r="B166" s="532"/>
      <c r="C166" s="533"/>
    </row>
    <row r="167" spans="1:3" ht="12.75">
      <c r="A167" s="531"/>
      <c r="B167" s="532"/>
      <c r="C167" s="533"/>
    </row>
    <row r="168" spans="1:3" ht="12.75">
      <c r="A168" s="531"/>
      <c r="B168" s="532"/>
      <c r="C168" s="533"/>
    </row>
    <row r="169" spans="1:3" ht="12.75">
      <c r="A169" s="531"/>
      <c r="B169" s="532"/>
      <c r="C169" s="533"/>
    </row>
    <row r="170" spans="1:3" ht="12.75">
      <c r="A170" s="531"/>
      <c r="B170" s="532"/>
      <c r="C170" s="533"/>
    </row>
    <row r="171" spans="1:3" ht="12.75">
      <c r="A171" s="531"/>
      <c r="B171" s="532"/>
      <c r="C171" s="533"/>
    </row>
    <row r="172" spans="1:3" ht="12.75">
      <c r="A172" s="531"/>
      <c r="B172" s="532"/>
      <c r="C172" s="533"/>
    </row>
    <row r="173" spans="1:3" ht="12.75">
      <c r="A173" s="531"/>
      <c r="B173" s="532"/>
      <c r="C173" s="533"/>
    </row>
    <row r="174" spans="1:3" ht="12.75">
      <c r="A174" s="531"/>
      <c r="B174" s="532"/>
      <c r="C174" s="533"/>
    </row>
    <row r="175" spans="1:3" ht="12.75">
      <c r="A175" s="531"/>
      <c r="B175" s="532"/>
      <c r="C175" s="533"/>
    </row>
    <row r="176" spans="1:3" ht="12.75">
      <c r="A176" s="531"/>
      <c r="B176" s="532"/>
      <c r="C176" s="533"/>
    </row>
    <row r="177" spans="1:3" ht="12.75">
      <c r="A177" s="531"/>
      <c r="B177" s="532"/>
      <c r="C177" s="533"/>
    </row>
    <row r="178" spans="1:3" ht="12.75">
      <c r="A178" s="531"/>
      <c r="B178" s="532"/>
      <c r="C178" s="53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K178"/>
  <sheetViews>
    <sheetView zoomScale="120" zoomScaleNormal="120" zoomScaleSheetLayoutView="85" workbookViewId="0" topLeftCell="A13">
      <selection activeCell="C34" sqref="C34"/>
    </sheetView>
  </sheetViews>
  <sheetFormatPr defaultColWidth="9.00390625" defaultRowHeight="12.75"/>
  <cols>
    <col min="1" max="1" width="19.50390625" style="342" customWidth="1"/>
    <col min="2" max="2" width="72.00390625" style="343" customWidth="1"/>
    <col min="3" max="3" width="25.00390625" style="344" customWidth="1"/>
    <col min="4" max="16384" width="9.375" style="3" customWidth="1"/>
  </cols>
  <sheetData>
    <row r="1" spans="1:3" s="2" customFormat="1" ht="16.5" customHeight="1" thickBot="1">
      <c r="A1" s="512"/>
      <c r="B1" s="513"/>
      <c r="C1" s="509" t="str">
        <f>CONCATENATE("9.1.2. melléklet ",ALAPADATOK!A7," ",ALAPADATOK!B7," ",ALAPADATOK!C7," ",ALAPADATOK!D7," ",ALAPADATOK!E7," ",ALAPADATOK!F7," ",ALAPADATOK!G7," ",ALAPADATOK!H7)</f>
        <v>9.1.2. melléklet a 2 / 2020 ( II.14. ) önkormányzati rendelethez</v>
      </c>
    </row>
    <row r="2" spans="1:3" s="79" customFormat="1" ht="21" customHeight="1">
      <c r="A2" s="514" t="s">
        <v>57</v>
      </c>
      <c r="B2" s="515" t="str">
        <f>CONCATENATE(ALAPADATOK!A3)</f>
        <v>BORSODNÁDASD VÁROS ÖNKORMÁNYZATA</v>
      </c>
      <c r="C2" s="516" t="s">
        <v>50</v>
      </c>
    </row>
    <row r="3" spans="1:3" s="79" customFormat="1" ht="16.5" thickBot="1">
      <c r="A3" s="517" t="s">
        <v>191</v>
      </c>
      <c r="B3" s="518" t="s">
        <v>411</v>
      </c>
      <c r="C3" s="519" t="s">
        <v>56</v>
      </c>
    </row>
    <row r="4" spans="1:3" s="80" customFormat="1" ht="22.5" customHeight="1" thickBot="1">
      <c r="A4" s="520"/>
      <c r="B4" s="520"/>
      <c r="C4" s="521" t="str">
        <f>'KV_9.1.1.sz.mell'!C4</f>
        <v>Forintban!</v>
      </c>
    </row>
    <row r="5" spans="1:3" ht="13.5" thickBot="1">
      <c r="A5" s="522" t="s">
        <v>193</v>
      </c>
      <c r="B5" s="523" t="s">
        <v>530</v>
      </c>
      <c r="C5" s="524" t="s">
        <v>51</v>
      </c>
    </row>
    <row r="6" spans="1:3" s="63" customFormat="1" ht="12.75" customHeight="1" thickBot="1">
      <c r="A6" s="525"/>
      <c r="B6" s="526" t="s">
        <v>474</v>
      </c>
      <c r="C6" s="527" t="s">
        <v>475</v>
      </c>
    </row>
    <row r="7" spans="1:3" s="63" customFormat="1" ht="15.75" customHeight="1" thickBot="1">
      <c r="A7" s="200"/>
      <c r="B7" s="201" t="s">
        <v>52</v>
      </c>
      <c r="C7" s="310"/>
    </row>
    <row r="8" spans="1:3" s="63" customFormat="1" ht="12" customHeight="1" thickBot="1">
      <c r="A8" s="32" t="s">
        <v>16</v>
      </c>
      <c r="B8" s="21" t="s">
        <v>235</v>
      </c>
      <c r="C8" s="250">
        <f>+C9+C10+C11+C12+C13+C14</f>
        <v>0</v>
      </c>
    </row>
    <row r="9" spans="1:3" s="81" customFormat="1" ht="12" customHeight="1">
      <c r="A9" s="383" t="s">
        <v>90</v>
      </c>
      <c r="B9" s="364" t="s">
        <v>236</v>
      </c>
      <c r="C9" s="253"/>
    </row>
    <row r="10" spans="1:3" s="82" customFormat="1" ht="12" customHeight="1">
      <c r="A10" s="384" t="s">
        <v>91</v>
      </c>
      <c r="B10" s="365" t="s">
        <v>237</v>
      </c>
      <c r="C10" s="252"/>
    </row>
    <row r="11" spans="1:3" s="82" customFormat="1" ht="12" customHeight="1">
      <c r="A11" s="384" t="s">
        <v>92</v>
      </c>
      <c r="B11" s="365" t="s">
        <v>517</v>
      </c>
      <c r="C11" s="252"/>
    </row>
    <row r="12" spans="1:3" s="82" customFormat="1" ht="12" customHeight="1">
      <c r="A12" s="384" t="s">
        <v>93</v>
      </c>
      <c r="B12" s="365" t="s">
        <v>239</v>
      </c>
      <c r="C12" s="252"/>
    </row>
    <row r="13" spans="1:3" s="82" customFormat="1" ht="12" customHeight="1">
      <c r="A13" s="384" t="s">
        <v>137</v>
      </c>
      <c r="B13" s="365" t="s">
        <v>483</v>
      </c>
      <c r="C13" s="252"/>
    </row>
    <row r="14" spans="1:3" s="81" customFormat="1" ht="12" customHeight="1" thickBot="1">
      <c r="A14" s="385" t="s">
        <v>94</v>
      </c>
      <c r="B14" s="366" t="s">
        <v>414</v>
      </c>
      <c r="C14" s="252"/>
    </row>
    <row r="15" spans="1:3" s="81" customFormat="1" ht="12" customHeight="1" thickBot="1">
      <c r="A15" s="32" t="s">
        <v>17</v>
      </c>
      <c r="B15" s="245" t="s">
        <v>240</v>
      </c>
      <c r="C15" s="250">
        <f>+C16+C17+C18+C19+C20</f>
        <v>0</v>
      </c>
    </row>
    <row r="16" spans="1:3" s="81" customFormat="1" ht="12" customHeight="1">
      <c r="A16" s="383" t="s">
        <v>96</v>
      </c>
      <c r="B16" s="364" t="s">
        <v>241</v>
      </c>
      <c r="C16" s="253"/>
    </row>
    <row r="17" spans="1:3" s="81" customFormat="1" ht="12" customHeight="1">
      <c r="A17" s="384" t="s">
        <v>97</v>
      </c>
      <c r="B17" s="365" t="s">
        <v>242</v>
      </c>
      <c r="C17" s="252"/>
    </row>
    <row r="18" spans="1:3" s="81" customFormat="1" ht="12" customHeight="1">
      <c r="A18" s="384" t="s">
        <v>98</v>
      </c>
      <c r="B18" s="365" t="s">
        <v>403</v>
      </c>
      <c r="C18" s="252"/>
    </row>
    <row r="19" spans="1:3" s="81" customFormat="1" ht="12" customHeight="1">
      <c r="A19" s="384" t="s">
        <v>99</v>
      </c>
      <c r="B19" s="365" t="s">
        <v>404</v>
      </c>
      <c r="C19" s="252"/>
    </row>
    <row r="20" spans="1:3" s="81" customFormat="1" ht="12" customHeight="1">
      <c r="A20" s="384" t="s">
        <v>100</v>
      </c>
      <c r="B20" s="365" t="s">
        <v>243</v>
      </c>
      <c r="C20" s="252"/>
    </row>
    <row r="21" spans="1:3" s="82" customFormat="1" ht="12" customHeight="1" thickBot="1">
      <c r="A21" s="385" t="s">
        <v>109</v>
      </c>
      <c r="B21" s="366" t="s">
        <v>244</v>
      </c>
      <c r="C21" s="254"/>
    </row>
    <row r="22" spans="1:3" s="82" customFormat="1" ht="12" customHeight="1" thickBot="1">
      <c r="A22" s="32" t="s">
        <v>18</v>
      </c>
      <c r="B22" s="21" t="s">
        <v>245</v>
      </c>
      <c r="C22" s="250">
        <f>+C23+C24+C25+C26+C27</f>
        <v>0</v>
      </c>
    </row>
    <row r="23" spans="1:3" s="82" customFormat="1" ht="12" customHeight="1">
      <c r="A23" s="383" t="s">
        <v>79</v>
      </c>
      <c r="B23" s="364" t="s">
        <v>246</v>
      </c>
      <c r="C23" s="253"/>
    </row>
    <row r="24" spans="1:3" s="81" customFormat="1" ht="12" customHeight="1">
      <c r="A24" s="384" t="s">
        <v>80</v>
      </c>
      <c r="B24" s="365" t="s">
        <v>247</v>
      </c>
      <c r="C24" s="252"/>
    </row>
    <row r="25" spans="1:3" s="82" customFormat="1" ht="12" customHeight="1">
      <c r="A25" s="384" t="s">
        <v>81</v>
      </c>
      <c r="B25" s="365" t="s">
        <v>405</v>
      </c>
      <c r="C25" s="252"/>
    </row>
    <row r="26" spans="1:3" s="82" customFormat="1" ht="12" customHeight="1">
      <c r="A26" s="384" t="s">
        <v>82</v>
      </c>
      <c r="B26" s="365" t="s">
        <v>406</v>
      </c>
      <c r="C26" s="252"/>
    </row>
    <row r="27" spans="1:3" s="82" customFormat="1" ht="12" customHeight="1">
      <c r="A27" s="384" t="s">
        <v>160</v>
      </c>
      <c r="B27" s="365" t="s">
        <v>248</v>
      </c>
      <c r="C27" s="252"/>
    </row>
    <row r="28" spans="1:3" s="82" customFormat="1" ht="12" customHeight="1" thickBot="1">
      <c r="A28" s="385" t="s">
        <v>161</v>
      </c>
      <c r="B28" s="366" t="s">
        <v>249</v>
      </c>
      <c r="C28" s="254"/>
    </row>
    <row r="29" spans="1:3" s="82" customFormat="1" ht="12" customHeight="1" thickBot="1">
      <c r="A29" s="32" t="s">
        <v>162</v>
      </c>
      <c r="B29" s="21" t="s">
        <v>250</v>
      </c>
      <c r="C29" s="256">
        <f>SUM(C30:C36)</f>
        <v>8835140</v>
      </c>
    </row>
    <row r="30" spans="1:3" s="82" customFormat="1" ht="12" customHeight="1">
      <c r="A30" s="383" t="s">
        <v>251</v>
      </c>
      <c r="B30" s="364" t="str">
        <f>'KV_1.1.sz.mell.'!B32</f>
        <v>Építményadó</v>
      </c>
      <c r="C30" s="253"/>
    </row>
    <row r="31" spans="1:3" s="82" customFormat="1" ht="12" customHeight="1">
      <c r="A31" s="384" t="s">
        <v>252</v>
      </c>
      <c r="B31" s="364" t="str">
        <f>'KV_1.1.sz.mell.'!B33</f>
        <v>Idegenforgalmi adó</v>
      </c>
      <c r="C31" s="252"/>
    </row>
    <row r="32" spans="1:3" s="82" customFormat="1" ht="12" customHeight="1">
      <c r="A32" s="384" t="s">
        <v>253</v>
      </c>
      <c r="B32" s="364" t="str">
        <f>'KV_1.1.sz.mell.'!B34</f>
        <v>Iparűzési adó</v>
      </c>
      <c r="C32" s="252">
        <v>8835140</v>
      </c>
    </row>
    <row r="33" spans="1:3" s="82" customFormat="1" ht="12" customHeight="1">
      <c r="A33" s="384" t="s">
        <v>254</v>
      </c>
      <c r="B33" s="364" t="str">
        <f>'KV_1.1.sz.mell.'!B35</f>
        <v>Talajterhelési díj</v>
      </c>
      <c r="C33" s="252"/>
    </row>
    <row r="34" spans="1:3" s="82" customFormat="1" ht="12" customHeight="1">
      <c r="A34" s="384" t="s">
        <v>519</v>
      </c>
      <c r="B34" s="364" t="str">
        <f>'KV_1.1.sz.mell.'!B36</f>
        <v>Gépjárműadó</v>
      </c>
      <c r="C34" s="252"/>
    </row>
    <row r="35" spans="1:3" s="82" customFormat="1" ht="12" customHeight="1">
      <c r="A35" s="384" t="s">
        <v>520</v>
      </c>
      <c r="B35" s="364" t="str">
        <f>'KV_1.1.sz.mell.'!B37</f>
        <v>Telekadó</v>
      </c>
      <c r="C35" s="252"/>
    </row>
    <row r="36" spans="1:3" s="82" customFormat="1" ht="12" customHeight="1" thickBot="1">
      <c r="A36" s="385" t="s">
        <v>521</v>
      </c>
      <c r="B36" s="364" t="str">
        <f>'KV_1.1.sz.mell.'!B38</f>
        <v>Kommunális adó</v>
      </c>
      <c r="C36" s="254"/>
    </row>
    <row r="37" spans="1:3" s="82" customFormat="1" ht="12" customHeight="1" thickBot="1">
      <c r="A37" s="32" t="s">
        <v>20</v>
      </c>
      <c r="B37" s="21" t="s">
        <v>415</v>
      </c>
      <c r="C37" s="250">
        <f>SUM(C38:C48)</f>
        <v>0</v>
      </c>
    </row>
    <row r="38" spans="1:3" s="82" customFormat="1" ht="12" customHeight="1">
      <c r="A38" s="383" t="s">
        <v>83</v>
      </c>
      <c r="B38" s="364" t="s">
        <v>258</v>
      </c>
      <c r="C38" s="253"/>
    </row>
    <row r="39" spans="1:3" s="82" customFormat="1" ht="12" customHeight="1">
      <c r="A39" s="384" t="s">
        <v>84</v>
      </c>
      <c r="B39" s="365" t="s">
        <v>259</v>
      </c>
      <c r="C39" s="252"/>
    </row>
    <row r="40" spans="1:3" s="82" customFormat="1" ht="12" customHeight="1">
      <c r="A40" s="384" t="s">
        <v>85</v>
      </c>
      <c r="B40" s="365" t="s">
        <v>260</v>
      </c>
      <c r="C40" s="252"/>
    </row>
    <row r="41" spans="1:3" s="82" customFormat="1" ht="12" customHeight="1">
      <c r="A41" s="384" t="s">
        <v>164</v>
      </c>
      <c r="B41" s="365" t="s">
        <v>261</v>
      </c>
      <c r="C41" s="252"/>
    </row>
    <row r="42" spans="1:3" s="82" customFormat="1" ht="12" customHeight="1">
      <c r="A42" s="384" t="s">
        <v>165</v>
      </c>
      <c r="B42" s="365" t="s">
        <v>262</v>
      </c>
      <c r="C42" s="252"/>
    </row>
    <row r="43" spans="1:3" s="82" customFormat="1" ht="12" customHeight="1">
      <c r="A43" s="384" t="s">
        <v>166</v>
      </c>
      <c r="B43" s="365" t="s">
        <v>263</v>
      </c>
      <c r="C43" s="252"/>
    </row>
    <row r="44" spans="1:3" s="82" customFormat="1" ht="12" customHeight="1">
      <c r="A44" s="384" t="s">
        <v>167</v>
      </c>
      <c r="B44" s="365" t="s">
        <v>264</v>
      </c>
      <c r="C44" s="252"/>
    </row>
    <row r="45" spans="1:3" s="82" customFormat="1" ht="12" customHeight="1">
      <c r="A45" s="384" t="s">
        <v>168</v>
      </c>
      <c r="B45" s="365" t="s">
        <v>528</v>
      </c>
      <c r="C45" s="252"/>
    </row>
    <row r="46" spans="1:3" s="82" customFormat="1" ht="12" customHeight="1">
      <c r="A46" s="384" t="s">
        <v>256</v>
      </c>
      <c r="B46" s="365" t="s">
        <v>266</v>
      </c>
      <c r="C46" s="255"/>
    </row>
    <row r="47" spans="1:3" s="82" customFormat="1" ht="12" customHeight="1">
      <c r="A47" s="385" t="s">
        <v>257</v>
      </c>
      <c r="B47" s="366" t="s">
        <v>417</v>
      </c>
      <c r="C47" s="355"/>
    </row>
    <row r="48" spans="1:3" s="82" customFormat="1" ht="12" customHeight="1" thickBot="1">
      <c r="A48" s="385" t="s">
        <v>416</v>
      </c>
      <c r="B48" s="366" t="s">
        <v>267</v>
      </c>
      <c r="C48" s="355"/>
    </row>
    <row r="49" spans="1:3" s="82" customFormat="1" ht="12" customHeight="1" thickBot="1">
      <c r="A49" s="32" t="s">
        <v>21</v>
      </c>
      <c r="B49" s="21" t="s">
        <v>268</v>
      </c>
      <c r="C49" s="250">
        <f>SUM(C50:C54)</f>
        <v>0</v>
      </c>
    </row>
    <row r="50" spans="1:3" s="82" customFormat="1" ht="12" customHeight="1">
      <c r="A50" s="383" t="s">
        <v>86</v>
      </c>
      <c r="B50" s="364" t="s">
        <v>272</v>
      </c>
      <c r="C50" s="408"/>
    </row>
    <row r="51" spans="1:3" s="82" customFormat="1" ht="12" customHeight="1">
      <c r="A51" s="384" t="s">
        <v>87</v>
      </c>
      <c r="B51" s="365" t="s">
        <v>273</v>
      </c>
      <c r="C51" s="255"/>
    </row>
    <row r="52" spans="1:3" s="82" customFormat="1" ht="12" customHeight="1">
      <c r="A52" s="384" t="s">
        <v>269</v>
      </c>
      <c r="B52" s="365" t="s">
        <v>274</v>
      </c>
      <c r="C52" s="255"/>
    </row>
    <row r="53" spans="1:3" s="82" customFormat="1" ht="12" customHeight="1">
      <c r="A53" s="384" t="s">
        <v>270</v>
      </c>
      <c r="B53" s="365" t="s">
        <v>275</v>
      </c>
      <c r="C53" s="255"/>
    </row>
    <row r="54" spans="1:3" s="82" customFormat="1" ht="12" customHeight="1" thickBot="1">
      <c r="A54" s="385" t="s">
        <v>271</v>
      </c>
      <c r="B54" s="366" t="s">
        <v>276</v>
      </c>
      <c r="C54" s="355"/>
    </row>
    <row r="55" spans="1:3" s="82" customFormat="1" ht="12" customHeight="1" thickBot="1">
      <c r="A55" s="32" t="s">
        <v>169</v>
      </c>
      <c r="B55" s="21" t="s">
        <v>277</v>
      </c>
      <c r="C55" s="250">
        <f>SUM(C56:C58)</f>
        <v>0</v>
      </c>
    </row>
    <row r="56" spans="1:3" s="82" customFormat="1" ht="12" customHeight="1">
      <c r="A56" s="383" t="s">
        <v>88</v>
      </c>
      <c r="B56" s="364" t="s">
        <v>278</v>
      </c>
      <c r="C56" s="253"/>
    </row>
    <row r="57" spans="1:3" s="82" customFormat="1" ht="12" customHeight="1">
      <c r="A57" s="384" t="s">
        <v>89</v>
      </c>
      <c r="B57" s="365" t="s">
        <v>407</v>
      </c>
      <c r="C57" s="252"/>
    </row>
    <row r="58" spans="1:3" s="82" customFormat="1" ht="12" customHeight="1">
      <c r="A58" s="384" t="s">
        <v>281</v>
      </c>
      <c r="B58" s="365" t="s">
        <v>279</v>
      </c>
      <c r="C58" s="252"/>
    </row>
    <row r="59" spans="1:3" s="82" customFormat="1" ht="12" customHeight="1" thickBot="1">
      <c r="A59" s="385" t="s">
        <v>282</v>
      </c>
      <c r="B59" s="366" t="s">
        <v>280</v>
      </c>
      <c r="C59" s="254"/>
    </row>
    <row r="60" spans="1:3" s="82" customFormat="1" ht="12" customHeight="1" thickBot="1">
      <c r="A60" s="32" t="s">
        <v>23</v>
      </c>
      <c r="B60" s="245" t="s">
        <v>283</v>
      </c>
      <c r="C60" s="250">
        <f>SUM(C61:C63)</f>
        <v>0</v>
      </c>
    </row>
    <row r="61" spans="1:3" s="82" customFormat="1" ht="12" customHeight="1">
      <c r="A61" s="383" t="s">
        <v>170</v>
      </c>
      <c r="B61" s="364" t="s">
        <v>285</v>
      </c>
      <c r="C61" s="255"/>
    </row>
    <row r="62" spans="1:3" s="82" customFormat="1" ht="12" customHeight="1">
      <c r="A62" s="384" t="s">
        <v>171</v>
      </c>
      <c r="B62" s="365" t="s">
        <v>408</v>
      </c>
      <c r="C62" s="255"/>
    </row>
    <row r="63" spans="1:3" s="82" customFormat="1" ht="12" customHeight="1">
      <c r="A63" s="384" t="s">
        <v>214</v>
      </c>
      <c r="B63" s="365" t="s">
        <v>286</v>
      </c>
      <c r="C63" s="255"/>
    </row>
    <row r="64" spans="1:3" s="82" customFormat="1" ht="12" customHeight="1" thickBot="1">
      <c r="A64" s="385" t="s">
        <v>284</v>
      </c>
      <c r="B64" s="366" t="s">
        <v>287</v>
      </c>
      <c r="C64" s="255"/>
    </row>
    <row r="65" spans="1:3" s="82" customFormat="1" ht="12" customHeight="1" thickBot="1">
      <c r="A65" s="32" t="s">
        <v>24</v>
      </c>
      <c r="B65" s="21" t="s">
        <v>288</v>
      </c>
      <c r="C65" s="256">
        <f>+C8+C15+C22+C29+C37+C49+C55+C60</f>
        <v>8835140</v>
      </c>
    </row>
    <row r="66" spans="1:3" s="82" customFormat="1" ht="12" customHeight="1" thickBot="1">
      <c r="A66" s="386" t="s">
        <v>375</v>
      </c>
      <c r="B66" s="245" t="s">
        <v>290</v>
      </c>
      <c r="C66" s="250">
        <f>SUM(C67:C69)</f>
        <v>0</v>
      </c>
    </row>
    <row r="67" spans="1:3" s="82" customFormat="1" ht="12" customHeight="1">
      <c r="A67" s="383" t="s">
        <v>318</v>
      </c>
      <c r="B67" s="364" t="s">
        <v>291</v>
      </c>
      <c r="C67" s="255"/>
    </row>
    <row r="68" spans="1:3" s="82" customFormat="1" ht="12" customHeight="1">
      <c r="A68" s="384" t="s">
        <v>327</v>
      </c>
      <c r="B68" s="365" t="s">
        <v>292</v>
      </c>
      <c r="C68" s="255"/>
    </row>
    <row r="69" spans="1:3" s="82" customFormat="1" ht="12" customHeight="1" thickBot="1">
      <c r="A69" s="385" t="s">
        <v>328</v>
      </c>
      <c r="B69" s="367" t="s">
        <v>293</v>
      </c>
      <c r="C69" s="255"/>
    </row>
    <row r="70" spans="1:3" s="82" customFormat="1" ht="12" customHeight="1" thickBot="1">
      <c r="A70" s="386" t="s">
        <v>294</v>
      </c>
      <c r="B70" s="245" t="s">
        <v>295</v>
      </c>
      <c r="C70" s="250">
        <f>SUM(C71:C74)</f>
        <v>0</v>
      </c>
    </row>
    <row r="71" spans="1:3" s="82" customFormat="1" ht="12" customHeight="1">
      <c r="A71" s="383" t="s">
        <v>138</v>
      </c>
      <c r="B71" s="364" t="s">
        <v>296</v>
      </c>
      <c r="C71" s="255"/>
    </row>
    <row r="72" spans="1:3" s="82" customFormat="1" ht="12" customHeight="1">
      <c r="A72" s="384" t="s">
        <v>139</v>
      </c>
      <c r="B72" s="365" t="s">
        <v>536</v>
      </c>
      <c r="C72" s="255"/>
    </row>
    <row r="73" spans="1:3" s="82" customFormat="1" ht="12" customHeight="1">
      <c r="A73" s="384" t="s">
        <v>319</v>
      </c>
      <c r="B73" s="365" t="s">
        <v>297</v>
      </c>
      <c r="C73" s="255"/>
    </row>
    <row r="74" spans="1:3" s="82" customFormat="1" ht="12" customHeight="1">
      <c r="A74" s="384" t="s">
        <v>320</v>
      </c>
      <c r="B74" s="246" t="s">
        <v>537</v>
      </c>
      <c r="C74" s="255"/>
    </row>
    <row r="75" spans="1:3" s="82" customFormat="1" ht="12" customHeight="1" thickBot="1">
      <c r="A75" s="390" t="s">
        <v>298</v>
      </c>
      <c r="B75" s="494" t="s">
        <v>299</v>
      </c>
      <c r="C75" s="429">
        <f>SUM(C76:C77)</f>
        <v>0</v>
      </c>
    </row>
    <row r="76" spans="1:3" s="82" customFormat="1" ht="12" customHeight="1">
      <c r="A76" s="383" t="s">
        <v>321</v>
      </c>
      <c r="B76" s="364" t="s">
        <v>300</v>
      </c>
      <c r="C76" s="255"/>
    </row>
    <row r="77" spans="1:3" s="82" customFormat="1" ht="12" customHeight="1" thickBot="1">
      <c r="A77" s="385" t="s">
        <v>322</v>
      </c>
      <c r="B77" s="366" t="s">
        <v>301</v>
      </c>
      <c r="C77" s="255"/>
    </row>
    <row r="78" spans="1:3" s="81" customFormat="1" ht="12" customHeight="1" thickBot="1">
      <c r="A78" s="386" t="s">
        <v>302</v>
      </c>
      <c r="B78" s="245" t="s">
        <v>303</v>
      </c>
      <c r="C78" s="250">
        <f>SUM(C79:C81)</f>
        <v>0</v>
      </c>
    </row>
    <row r="79" spans="1:3" s="82" customFormat="1" ht="12" customHeight="1">
      <c r="A79" s="383" t="s">
        <v>323</v>
      </c>
      <c r="B79" s="364" t="s">
        <v>304</v>
      </c>
      <c r="C79" s="255"/>
    </row>
    <row r="80" spans="1:3" s="82" customFormat="1" ht="12" customHeight="1">
      <c r="A80" s="384" t="s">
        <v>324</v>
      </c>
      <c r="B80" s="365" t="s">
        <v>305</v>
      </c>
      <c r="C80" s="255"/>
    </row>
    <row r="81" spans="1:3" s="82" customFormat="1" ht="12" customHeight="1" thickBot="1">
      <c r="A81" s="385" t="s">
        <v>325</v>
      </c>
      <c r="B81" s="366" t="s">
        <v>538</v>
      </c>
      <c r="C81" s="255"/>
    </row>
    <row r="82" spans="1:3" s="82" customFormat="1" ht="12" customHeight="1" thickBot="1">
      <c r="A82" s="386" t="s">
        <v>306</v>
      </c>
      <c r="B82" s="245" t="s">
        <v>326</v>
      </c>
      <c r="C82" s="250">
        <f>SUM(C83:C86)</f>
        <v>0</v>
      </c>
    </row>
    <row r="83" spans="1:3" s="82" customFormat="1" ht="12" customHeight="1">
      <c r="A83" s="387" t="s">
        <v>307</v>
      </c>
      <c r="B83" s="364" t="s">
        <v>308</v>
      </c>
      <c r="C83" s="255"/>
    </row>
    <row r="84" spans="1:3" s="82" customFormat="1" ht="12" customHeight="1">
      <c r="A84" s="388" t="s">
        <v>309</v>
      </c>
      <c r="B84" s="365" t="s">
        <v>310</v>
      </c>
      <c r="C84" s="255"/>
    </row>
    <row r="85" spans="1:3" s="82" customFormat="1" ht="12" customHeight="1">
      <c r="A85" s="388" t="s">
        <v>311</v>
      </c>
      <c r="B85" s="365" t="s">
        <v>312</v>
      </c>
      <c r="C85" s="255"/>
    </row>
    <row r="86" spans="1:3" s="81" customFormat="1" ht="12" customHeight="1" thickBot="1">
      <c r="A86" s="389" t="s">
        <v>313</v>
      </c>
      <c r="B86" s="366" t="s">
        <v>314</v>
      </c>
      <c r="C86" s="255"/>
    </row>
    <row r="87" spans="1:3" s="81" customFormat="1" ht="12" customHeight="1" thickBot="1">
      <c r="A87" s="386" t="s">
        <v>315</v>
      </c>
      <c r="B87" s="245" t="s">
        <v>456</v>
      </c>
      <c r="C87" s="409"/>
    </row>
    <row r="88" spans="1:3" s="81" customFormat="1" ht="12" customHeight="1" thickBot="1">
      <c r="A88" s="386" t="s">
        <v>484</v>
      </c>
      <c r="B88" s="245" t="s">
        <v>316</v>
      </c>
      <c r="C88" s="409"/>
    </row>
    <row r="89" spans="1:3" s="81" customFormat="1" ht="12" customHeight="1" thickBot="1">
      <c r="A89" s="386" t="s">
        <v>485</v>
      </c>
      <c r="B89" s="371" t="s">
        <v>459</v>
      </c>
      <c r="C89" s="256">
        <f>+C66+C70+C75+C78+C82+C88+C87</f>
        <v>0</v>
      </c>
    </row>
    <row r="90" spans="1:3" s="81" customFormat="1" ht="12" customHeight="1" thickBot="1">
      <c r="A90" s="390" t="s">
        <v>486</v>
      </c>
      <c r="B90" s="372" t="s">
        <v>487</v>
      </c>
      <c r="C90" s="256">
        <f>+C65+C89</f>
        <v>8835140</v>
      </c>
    </row>
    <row r="91" spans="1:3" s="82" customFormat="1" ht="6.75" customHeight="1" thickBot="1">
      <c r="A91" s="206"/>
      <c r="B91" s="207"/>
      <c r="C91" s="315"/>
    </row>
    <row r="92" spans="1:3" s="63" customFormat="1" ht="16.5" customHeight="1" thickBot="1">
      <c r="A92" s="210"/>
      <c r="B92" s="211" t="s">
        <v>53</v>
      </c>
      <c r="C92" s="317"/>
    </row>
    <row r="93" spans="1:3" s="83" customFormat="1" ht="12" customHeight="1" thickBot="1">
      <c r="A93" s="359" t="s">
        <v>16</v>
      </c>
      <c r="B93" s="28" t="s">
        <v>491</v>
      </c>
      <c r="C93" s="249">
        <f>+C94+C95+C96+C97+C98+C111</f>
        <v>8835140</v>
      </c>
    </row>
    <row r="94" spans="1:3" ht="12" customHeight="1">
      <c r="A94" s="391" t="s">
        <v>90</v>
      </c>
      <c r="B94" s="10" t="s">
        <v>47</v>
      </c>
      <c r="C94" s="251"/>
    </row>
    <row r="95" spans="1:3" ht="12" customHeight="1">
      <c r="A95" s="384" t="s">
        <v>91</v>
      </c>
      <c r="B95" s="8" t="s">
        <v>172</v>
      </c>
      <c r="C95" s="252"/>
    </row>
    <row r="96" spans="1:3" ht="12" customHeight="1">
      <c r="A96" s="384" t="s">
        <v>92</v>
      </c>
      <c r="B96" s="8" t="s">
        <v>130</v>
      </c>
      <c r="C96" s="254"/>
    </row>
    <row r="97" spans="1:3" ht="12" customHeight="1">
      <c r="A97" s="384" t="s">
        <v>93</v>
      </c>
      <c r="B97" s="11" t="s">
        <v>173</v>
      </c>
      <c r="C97" s="254"/>
    </row>
    <row r="98" spans="1:3" ht="12" customHeight="1">
      <c r="A98" s="384" t="s">
        <v>104</v>
      </c>
      <c r="B98" s="19" t="s">
        <v>174</v>
      </c>
      <c r="C98" s="254">
        <v>8835140</v>
      </c>
    </row>
    <row r="99" spans="1:3" ht="12" customHeight="1">
      <c r="A99" s="384" t="s">
        <v>94</v>
      </c>
      <c r="B99" s="8" t="s">
        <v>488</v>
      </c>
      <c r="C99" s="254"/>
    </row>
    <row r="100" spans="1:3" ht="12" customHeight="1">
      <c r="A100" s="384" t="s">
        <v>95</v>
      </c>
      <c r="B100" s="127" t="s">
        <v>422</v>
      </c>
      <c r="C100" s="254"/>
    </row>
    <row r="101" spans="1:3" ht="12" customHeight="1">
      <c r="A101" s="384" t="s">
        <v>105</v>
      </c>
      <c r="B101" s="127" t="s">
        <v>421</v>
      </c>
      <c r="C101" s="254"/>
    </row>
    <row r="102" spans="1:3" ht="12" customHeight="1">
      <c r="A102" s="384" t="s">
        <v>106</v>
      </c>
      <c r="B102" s="127" t="s">
        <v>332</v>
      </c>
      <c r="C102" s="254"/>
    </row>
    <row r="103" spans="1:3" ht="12" customHeight="1">
      <c r="A103" s="384" t="s">
        <v>107</v>
      </c>
      <c r="B103" s="128" t="s">
        <v>333</v>
      </c>
      <c r="C103" s="254"/>
    </row>
    <row r="104" spans="1:3" ht="12" customHeight="1">
      <c r="A104" s="384" t="s">
        <v>108</v>
      </c>
      <c r="B104" s="128" t="s">
        <v>334</v>
      </c>
      <c r="C104" s="254"/>
    </row>
    <row r="105" spans="1:3" ht="12" customHeight="1">
      <c r="A105" s="384" t="s">
        <v>110</v>
      </c>
      <c r="B105" s="127" t="s">
        <v>335</v>
      </c>
      <c r="C105" s="254">
        <v>1815400</v>
      </c>
    </row>
    <row r="106" spans="1:3" ht="12" customHeight="1">
      <c r="A106" s="384" t="s">
        <v>175</v>
      </c>
      <c r="B106" s="127" t="s">
        <v>336</v>
      </c>
      <c r="C106" s="254"/>
    </row>
    <row r="107" spans="1:3" ht="12" customHeight="1">
      <c r="A107" s="384" t="s">
        <v>330</v>
      </c>
      <c r="B107" s="128" t="s">
        <v>337</v>
      </c>
      <c r="C107" s="254"/>
    </row>
    <row r="108" spans="1:3" ht="12" customHeight="1">
      <c r="A108" s="392" t="s">
        <v>331</v>
      </c>
      <c r="B108" s="129" t="s">
        <v>338</v>
      </c>
      <c r="C108" s="254"/>
    </row>
    <row r="109" spans="1:3" ht="12" customHeight="1">
      <c r="A109" s="384" t="s">
        <v>419</v>
      </c>
      <c r="B109" s="129" t="s">
        <v>339</v>
      </c>
      <c r="C109" s="254"/>
    </row>
    <row r="110" spans="1:3" ht="12" customHeight="1">
      <c r="A110" s="384" t="s">
        <v>420</v>
      </c>
      <c r="B110" s="128" t="s">
        <v>340</v>
      </c>
      <c r="C110" s="252">
        <v>7019740</v>
      </c>
    </row>
    <row r="111" spans="1:3" ht="12" customHeight="1">
      <c r="A111" s="384" t="s">
        <v>424</v>
      </c>
      <c r="B111" s="11" t="s">
        <v>48</v>
      </c>
      <c r="C111" s="252"/>
    </row>
    <row r="112" spans="1:3" ht="12" customHeight="1">
      <c r="A112" s="385" t="s">
        <v>425</v>
      </c>
      <c r="B112" s="8" t="s">
        <v>489</v>
      </c>
      <c r="C112" s="254"/>
    </row>
    <row r="113" spans="1:3" ht="12" customHeight="1" thickBot="1">
      <c r="A113" s="393" t="s">
        <v>426</v>
      </c>
      <c r="B113" s="130" t="s">
        <v>490</v>
      </c>
      <c r="C113" s="258"/>
    </row>
    <row r="114" spans="1:3" ht="12" customHeight="1" thickBot="1">
      <c r="A114" s="32" t="s">
        <v>17</v>
      </c>
      <c r="B114" s="27" t="s">
        <v>341</v>
      </c>
      <c r="C114" s="250">
        <f>+C115+C117+C119</f>
        <v>0</v>
      </c>
    </row>
    <row r="115" spans="1:3" ht="12" customHeight="1">
      <c r="A115" s="383" t="s">
        <v>96</v>
      </c>
      <c r="B115" s="8" t="s">
        <v>213</v>
      </c>
      <c r="C115" s="253"/>
    </row>
    <row r="116" spans="1:3" ht="12" customHeight="1">
      <c r="A116" s="383" t="s">
        <v>97</v>
      </c>
      <c r="B116" s="12" t="s">
        <v>345</v>
      </c>
      <c r="C116" s="253"/>
    </row>
    <row r="117" spans="1:3" ht="12" customHeight="1">
      <c r="A117" s="383" t="s">
        <v>98</v>
      </c>
      <c r="B117" s="12" t="s">
        <v>176</v>
      </c>
      <c r="C117" s="252"/>
    </row>
    <row r="118" spans="1:3" ht="12" customHeight="1">
      <c r="A118" s="383" t="s">
        <v>99</v>
      </c>
      <c r="B118" s="12" t="s">
        <v>346</v>
      </c>
      <c r="C118" s="234"/>
    </row>
    <row r="119" spans="1:3" ht="12" customHeight="1">
      <c r="A119" s="383" t="s">
        <v>100</v>
      </c>
      <c r="B119" s="247" t="s">
        <v>215</v>
      </c>
      <c r="C119" s="234"/>
    </row>
    <row r="120" spans="1:3" ht="12" customHeight="1">
      <c r="A120" s="383" t="s">
        <v>109</v>
      </c>
      <c r="B120" s="246" t="s">
        <v>409</v>
      </c>
      <c r="C120" s="234"/>
    </row>
    <row r="121" spans="1:3" ht="12" customHeight="1">
      <c r="A121" s="383" t="s">
        <v>111</v>
      </c>
      <c r="B121" s="360" t="s">
        <v>351</v>
      </c>
      <c r="C121" s="234"/>
    </row>
    <row r="122" spans="1:3" ht="12" customHeight="1">
      <c r="A122" s="383" t="s">
        <v>177</v>
      </c>
      <c r="B122" s="128" t="s">
        <v>334</v>
      </c>
      <c r="C122" s="234"/>
    </row>
    <row r="123" spans="1:3" ht="12" customHeight="1">
      <c r="A123" s="383" t="s">
        <v>178</v>
      </c>
      <c r="B123" s="128" t="s">
        <v>350</v>
      </c>
      <c r="C123" s="234"/>
    </row>
    <row r="124" spans="1:3" ht="12" customHeight="1">
      <c r="A124" s="383" t="s">
        <v>179</v>
      </c>
      <c r="B124" s="128" t="s">
        <v>349</v>
      </c>
      <c r="C124" s="234"/>
    </row>
    <row r="125" spans="1:3" ht="12" customHeight="1">
      <c r="A125" s="383" t="s">
        <v>342</v>
      </c>
      <c r="B125" s="128" t="s">
        <v>337</v>
      </c>
      <c r="C125" s="234"/>
    </row>
    <row r="126" spans="1:3" ht="12" customHeight="1">
      <c r="A126" s="383" t="s">
        <v>343</v>
      </c>
      <c r="B126" s="128" t="s">
        <v>348</v>
      </c>
      <c r="C126" s="234"/>
    </row>
    <row r="127" spans="1:3" ht="12" customHeight="1" thickBot="1">
      <c r="A127" s="392" t="s">
        <v>344</v>
      </c>
      <c r="B127" s="128" t="s">
        <v>347</v>
      </c>
      <c r="C127" s="236"/>
    </row>
    <row r="128" spans="1:3" ht="12" customHeight="1" thickBot="1">
      <c r="A128" s="32" t="s">
        <v>18</v>
      </c>
      <c r="B128" s="109" t="s">
        <v>429</v>
      </c>
      <c r="C128" s="250">
        <f>+C93+C114</f>
        <v>8835140</v>
      </c>
    </row>
    <row r="129" spans="1:3" ht="12" customHeight="1" thickBot="1">
      <c r="A129" s="32" t="s">
        <v>19</v>
      </c>
      <c r="B129" s="109" t="s">
        <v>430</v>
      </c>
      <c r="C129" s="250">
        <f>+C130+C131+C132</f>
        <v>0</v>
      </c>
    </row>
    <row r="130" spans="1:3" s="83" customFormat="1" ht="12" customHeight="1">
      <c r="A130" s="383" t="s">
        <v>251</v>
      </c>
      <c r="B130" s="9" t="s">
        <v>494</v>
      </c>
      <c r="C130" s="234"/>
    </row>
    <row r="131" spans="1:3" ht="12" customHeight="1">
      <c r="A131" s="383" t="s">
        <v>252</v>
      </c>
      <c r="B131" s="9" t="s">
        <v>438</v>
      </c>
      <c r="C131" s="234"/>
    </row>
    <row r="132" spans="1:3" ht="12" customHeight="1" thickBot="1">
      <c r="A132" s="392" t="s">
        <v>253</v>
      </c>
      <c r="B132" s="7" t="s">
        <v>493</v>
      </c>
      <c r="C132" s="234"/>
    </row>
    <row r="133" spans="1:3" ht="12" customHeight="1" thickBot="1">
      <c r="A133" s="32" t="s">
        <v>20</v>
      </c>
      <c r="B133" s="109" t="s">
        <v>431</v>
      </c>
      <c r="C133" s="250">
        <f>+C134+C135+C136+C137+C138+C139</f>
        <v>0</v>
      </c>
    </row>
    <row r="134" spans="1:3" ht="12" customHeight="1">
      <c r="A134" s="383" t="s">
        <v>83</v>
      </c>
      <c r="B134" s="9" t="s">
        <v>440</v>
      </c>
      <c r="C134" s="234"/>
    </row>
    <row r="135" spans="1:3" ht="12" customHeight="1">
      <c r="A135" s="383" t="s">
        <v>84</v>
      </c>
      <c r="B135" s="9" t="s">
        <v>432</v>
      </c>
      <c r="C135" s="234"/>
    </row>
    <row r="136" spans="1:3" ht="12" customHeight="1">
      <c r="A136" s="383" t="s">
        <v>85</v>
      </c>
      <c r="B136" s="9" t="s">
        <v>433</v>
      </c>
      <c r="C136" s="234"/>
    </row>
    <row r="137" spans="1:3" ht="12" customHeight="1">
      <c r="A137" s="383" t="s">
        <v>164</v>
      </c>
      <c r="B137" s="9" t="s">
        <v>492</v>
      </c>
      <c r="C137" s="234"/>
    </row>
    <row r="138" spans="1:3" ht="12" customHeight="1">
      <c r="A138" s="383" t="s">
        <v>165</v>
      </c>
      <c r="B138" s="9" t="s">
        <v>435</v>
      </c>
      <c r="C138" s="234"/>
    </row>
    <row r="139" spans="1:3" s="83" customFormat="1" ht="12" customHeight="1" thickBot="1">
      <c r="A139" s="392" t="s">
        <v>166</v>
      </c>
      <c r="B139" s="7" t="s">
        <v>436</v>
      </c>
      <c r="C139" s="234"/>
    </row>
    <row r="140" spans="1:11" ht="12" customHeight="1" thickBot="1">
      <c r="A140" s="32" t="s">
        <v>21</v>
      </c>
      <c r="B140" s="109" t="s">
        <v>509</v>
      </c>
      <c r="C140" s="256">
        <f>+C141+C142+C144+C145+C143</f>
        <v>0</v>
      </c>
      <c r="K140" s="217"/>
    </row>
    <row r="141" spans="1:3" ht="12.75">
      <c r="A141" s="383" t="s">
        <v>86</v>
      </c>
      <c r="B141" s="9" t="s">
        <v>352</v>
      </c>
      <c r="C141" s="234"/>
    </row>
    <row r="142" spans="1:3" ht="12" customHeight="1">
      <c r="A142" s="383" t="s">
        <v>87</v>
      </c>
      <c r="B142" s="9" t="s">
        <v>353</v>
      </c>
      <c r="C142" s="234"/>
    </row>
    <row r="143" spans="1:3" s="83" customFormat="1" ht="12" customHeight="1">
      <c r="A143" s="383" t="s">
        <v>269</v>
      </c>
      <c r="B143" s="9" t="s">
        <v>508</v>
      </c>
      <c r="C143" s="234"/>
    </row>
    <row r="144" spans="1:3" s="83" customFormat="1" ht="12" customHeight="1">
      <c r="A144" s="383" t="s">
        <v>270</v>
      </c>
      <c r="B144" s="9" t="s">
        <v>445</v>
      </c>
      <c r="C144" s="234"/>
    </row>
    <row r="145" spans="1:3" s="83" customFormat="1" ht="12" customHeight="1" thickBot="1">
      <c r="A145" s="392" t="s">
        <v>271</v>
      </c>
      <c r="B145" s="7" t="s">
        <v>371</v>
      </c>
      <c r="C145" s="234"/>
    </row>
    <row r="146" spans="1:3" s="83" customFormat="1" ht="12" customHeight="1" thickBot="1">
      <c r="A146" s="32" t="s">
        <v>22</v>
      </c>
      <c r="B146" s="109" t="s">
        <v>446</v>
      </c>
      <c r="C146" s="259">
        <f>+C147+C148+C149+C150+C151</f>
        <v>0</v>
      </c>
    </row>
    <row r="147" spans="1:3" s="83" customFormat="1" ht="12" customHeight="1">
      <c r="A147" s="383" t="s">
        <v>88</v>
      </c>
      <c r="B147" s="9" t="s">
        <v>441</v>
      </c>
      <c r="C147" s="234"/>
    </row>
    <row r="148" spans="1:3" s="83" customFormat="1" ht="12" customHeight="1">
      <c r="A148" s="383" t="s">
        <v>89</v>
      </c>
      <c r="B148" s="9" t="s">
        <v>448</v>
      </c>
      <c r="C148" s="234"/>
    </row>
    <row r="149" spans="1:3" s="83" customFormat="1" ht="12" customHeight="1">
      <c r="A149" s="383" t="s">
        <v>281</v>
      </c>
      <c r="B149" s="9" t="s">
        <v>443</v>
      </c>
      <c r="C149" s="234"/>
    </row>
    <row r="150" spans="1:3" ht="12.75" customHeight="1">
      <c r="A150" s="383" t="s">
        <v>282</v>
      </c>
      <c r="B150" s="9" t="s">
        <v>495</v>
      </c>
      <c r="C150" s="234"/>
    </row>
    <row r="151" spans="1:3" ht="12.75" customHeight="1" thickBot="1">
      <c r="A151" s="392" t="s">
        <v>447</v>
      </c>
      <c r="B151" s="7" t="s">
        <v>450</v>
      </c>
      <c r="C151" s="236"/>
    </row>
    <row r="152" spans="1:3" ht="12.75" customHeight="1" thickBot="1">
      <c r="A152" s="434" t="s">
        <v>23</v>
      </c>
      <c r="B152" s="109" t="s">
        <v>451</v>
      </c>
      <c r="C152" s="259"/>
    </row>
    <row r="153" spans="1:3" ht="12" customHeight="1" thickBot="1">
      <c r="A153" s="434" t="s">
        <v>24</v>
      </c>
      <c r="B153" s="109" t="s">
        <v>452</v>
      </c>
      <c r="C153" s="259"/>
    </row>
    <row r="154" spans="1:3" ht="15" customHeight="1" thickBot="1">
      <c r="A154" s="32" t="s">
        <v>25</v>
      </c>
      <c r="B154" s="109" t="s">
        <v>454</v>
      </c>
      <c r="C154" s="374">
        <f>+C129+C133+C140+C146+C152+C153</f>
        <v>0</v>
      </c>
    </row>
    <row r="155" spans="1:3" ht="13.5" thickBot="1">
      <c r="A155" s="394" t="s">
        <v>26</v>
      </c>
      <c r="B155" s="332" t="s">
        <v>453</v>
      </c>
      <c r="C155" s="374">
        <f>+C128+C154</f>
        <v>8835140</v>
      </c>
    </row>
    <row r="156" spans="1:3" ht="7.5" customHeight="1" thickBot="1">
      <c r="A156" s="340"/>
      <c r="B156" s="341"/>
      <c r="C156" s="534">
        <f>C90-C155</f>
        <v>0</v>
      </c>
    </row>
    <row r="157" spans="1:3" ht="14.25" customHeight="1" thickBot="1">
      <c r="A157" s="215" t="s">
        <v>496</v>
      </c>
      <c r="B157" s="216"/>
      <c r="C157" s="106"/>
    </row>
    <row r="158" spans="1:3" ht="13.5" thickBot="1">
      <c r="A158" s="215" t="s">
        <v>194</v>
      </c>
      <c r="B158" s="216"/>
      <c r="C158" s="106"/>
    </row>
    <row r="159" spans="1:3" ht="12.75">
      <c r="A159" s="531"/>
      <c r="B159" s="532"/>
      <c r="C159" s="533"/>
    </row>
    <row r="160" spans="1:2" ht="12.75">
      <c r="A160" s="531"/>
      <c r="B160" s="532"/>
    </row>
    <row r="161" spans="1:3" ht="12.75">
      <c r="A161" s="531"/>
      <c r="B161" s="532"/>
      <c r="C161" s="533"/>
    </row>
    <row r="162" spans="1:3" ht="12.75">
      <c r="A162" s="531"/>
      <c r="B162" s="532"/>
      <c r="C162" s="533"/>
    </row>
    <row r="163" spans="1:3" ht="12.75">
      <c r="A163" s="531"/>
      <c r="B163" s="532"/>
      <c r="C163" s="533"/>
    </row>
    <row r="164" spans="1:3" ht="12.75">
      <c r="A164" s="531"/>
      <c r="B164" s="532"/>
      <c r="C164" s="533"/>
    </row>
    <row r="165" spans="1:3" ht="12.75">
      <c r="A165" s="531"/>
      <c r="B165" s="532"/>
      <c r="C165" s="533"/>
    </row>
    <row r="166" spans="1:3" ht="12.75">
      <c r="A166" s="531"/>
      <c r="B166" s="532"/>
      <c r="C166" s="533"/>
    </row>
    <row r="167" spans="1:3" ht="12.75">
      <c r="A167" s="531"/>
      <c r="B167" s="532"/>
      <c r="C167" s="533"/>
    </row>
    <row r="168" spans="1:3" ht="12.75">
      <c r="A168" s="531"/>
      <c r="B168" s="532"/>
      <c r="C168" s="533"/>
    </row>
    <row r="169" spans="1:3" ht="12.75">
      <c r="A169" s="531"/>
      <c r="B169" s="532"/>
      <c r="C169" s="533"/>
    </row>
    <row r="170" spans="1:3" ht="12.75">
      <c r="A170" s="531"/>
      <c r="B170" s="532"/>
      <c r="C170" s="533"/>
    </row>
    <row r="171" spans="1:3" ht="12.75">
      <c r="A171" s="531"/>
      <c r="B171" s="532"/>
      <c r="C171" s="533"/>
    </row>
    <row r="172" spans="1:3" ht="12.75">
      <c r="A172" s="531"/>
      <c r="B172" s="532"/>
      <c r="C172" s="533"/>
    </row>
    <row r="173" spans="1:3" ht="12.75">
      <c r="A173" s="531"/>
      <c r="B173" s="532"/>
      <c r="C173" s="533"/>
    </row>
    <row r="174" spans="1:3" ht="12.75">
      <c r="A174" s="531"/>
      <c r="B174" s="532"/>
      <c r="C174" s="533"/>
    </row>
    <row r="175" spans="1:3" ht="12.75">
      <c r="A175" s="531"/>
      <c r="B175" s="532"/>
      <c r="C175" s="533"/>
    </row>
    <row r="176" spans="1:3" ht="12.75">
      <c r="A176" s="531"/>
      <c r="B176" s="532"/>
      <c r="C176" s="533"/>
    </row>
    <row r="177" spans="1:3" ht="12.75">
      <c r="A177" s="531"/>
      <c r="B177" s="532"/>
      <c r="C177" s="533"/>
    </row>
    <row r="178" spans="1:3" ht="12.75">
      <c r="A178" s="531"/>
      <c r="B178" s="532"/>
      <c r="C178" s="533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="120" zoomScaleNormal="120" zoomScalePageLayoutView="0" workbookViewId="0" topLeftCell="A1">
      <selection activeCell="F8" sqref="F8"/>
    </sheetView>
  </sheetViews>
  <sheetFormatPr defaultColWidth="9.00390625" defaultRowHeight="12.75"/>
  <cols>
    <col min="1" max="1" width="33.50390625" style="0" customWidth="1"/>
    <col min="2" max="2" width="18.875" style="0" customWidth="1"/>
    <col min="3" max="3" width="1.875" style="0" bestFit="1" customWidth="1"/>
    <col min="4" max="4" width="6.00390625" style="0" bestFit="1" customWidth="1"/>
    <col min="5" max="5" width="1.875" style="0" bestFit="1" customWidth="1"/>
    <col min="6" max="6" width="11.00390625" style="0" customWidth="1"/>
    <col min="11" max="11" width="12.375" style="0" customWidth="1"/>
    <col min="13" max="16" width="0" style="0" hidden="1" customWidth="1"/>
  </cols>
  <sheetData>
    <row r="1" spans="1:12" ht="18">
      <c r="A1" s="641" t="s">
        <v>550</v>
      </c>
      <c r="B1" s="641"/>
      <c r="C1" s="641"/>
      <c r="D1" s="641"/>
      <c r="E1" s="641"/>
      <c r="F1" s="641"/>
      <c r="G1" s="641"/>
      <c r="H1" s="641"/>
      <c r="I1" s="641"/>
      <c r="J1" s="641"/>
      <c r="K1" s="569"/>
      <c r="L1" s="569"/>
    </row>
    <row r="2" spans="1:12" ht="12.75">
      <c r="A2" s="569"/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</row>
    <row r="3" spans="1:12" ht="15.75">
      <c r="A3" s="640" t="s">
        <v>660</v>
      </c>
      <c r="B3" s="640"/>
      <c r="C3" s="640"/>
      <c r="D3" s="640"/>
      <c r="E3" s="640"/>
      <c r="F3" s="640"/>
      <c r="G3" s="640"/>
      <c r="H3" s="640"/>
      <c r="I3" s="640"/>
      <c r="J3" s="640"/>
      <c r="K3" s="569"/>
      <c r="L3" s="569"/>
    </row>
    <row r="4" spans="1:12" ht="12.75">
      <c r="A4" s="569"/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</row>
    <row r="5" spans="1:12" ht="12.75">
      <c r="A5" s="569"/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</row>
    <row r="6" spans="1:12" ht="14.25">
      <c r="A6" s="631" t="s">
        <v>640</v>
      </c>
      <c r="B6" s="569"/>
      <c r="C6" s="569"/>
      <c r="D6" s="569"/>
      <c r="E6" s="569"/>
      <c r="F6" s="569"/>
      <c r="G6" s="569"/>
      <c r="H6" s="569"/>
      <c r="I6" s="569"/>
      <c r="J6" s="569"/>
      <c r="K6" s="569"/>
      <c r="L6" s="569"/>
    </row>
    <row r="7" spans="1:12" ht="12.75">
      <c r="A7" s="610" t="s">
        <v>619</v>
      </c>
      <c r="B7" s="629">
        <v>2</v>
      </c>
      <c r="C7" s="145" t="s">
        <v>616</v>
      </c>
      <c r="D7" s="145">
        <f>TARTALOMJEGYZÉK!A1</f>
        <v>2020</v>
      </c>
      <c r="E7" s="145" t="s">
        <v>617</v>
      </c>
      <c r="F7" s="635" t="s">
        <v>694</v>
      </c>
      <c r="G7" s="145" t="s">
        <v>618</v>
      </c>
      <c r="H7" s="145" t="s">
        <v>620</v>
      </c>
      <c r="I7" s="145"/>
      <c r="J7" s="145"/>
      <c r="K7" s="145"/>
      <c r="L7" s="569"/>
    </row>
    <row r="8" spans="1:12" ht="12.75">
      <c r="A8" s="632"/>
      <c r="B8" s="630"/>
      <c r="C8" s="569"/>
      <c r="D8" s="569"/>
      <c r="E8" s="569"/>
      <c r="F8" s="630"/>
      <c r="G8" s="569"/>
      <c r="H8" s="569"/>
      <c r="I8" s="569"/>
      <c r="J8" s="569"/>
      <c r="K8" s="569"/>
      <c r="L8" s="569"/>
    </row>
    <row r="9" spans="1:12" ht="12.75">
      <c r="A9" s="632"/>
      <c r="B9" s="630"/>
      <c r="C9" s="569"/>
      <c r="D9" s="569"/>
      <c r="E9" s="569"/>
      <c r="F9" s="630"/>
      <c r="G9" s="569"/>
      <c r="H9" s="569"/>
      <c r="I9" s="569"/>
      <c r="J9" s="569"/>
      <c r="K9" s="569"/>
      <c r="L9" s="569"/>
    </row>
    <row r="10" spans="1:12" ht="13.5" thickBot="1">
      <c r="A10" s="569"/>
      <c r="B10" s="569"/>
      <c r="C10" s="569"/>
      <c r="D10" s="569"/>
      <c r="E10" s="569"/>
      <c r="F10" s="569"/>
      <c r="G10" s="569"/>
      <c r="H10" s="569"/>
      <c r="I10" s="569"/>
      <c r="J10" s="569"/>
      <c r="K10" s="586" t="s">
        <v>644</v>
      </c>
      <c r="L10" s="569"/>
    </row>
    <row r="11" spans="1:16" ht="17.25" thickBot="1" thickTop="1">
      <c r="A11" s="640" t="s">
        <v>661</v>
      </c>
      <c r="B11" s="644"/>
      <c r="C11" s="644"/>
      <c r="D11" s="644"/>
      <c r="E11" s="644"/>
      <c r="F11" s="644"/>
      <c r="G11" s="644"/>
      <c r="H11" s="645"/>
      <c r="I11" s="645"/>
      <c r="J11" s="645"/>
      <c r="K11" s="633" t="s">
        <v>653</v>
      </c>
      <c r="L11" s="569"/>
      <c r="M11" s="587" t="s">
        <v>24</v>
      </c>
      <c r="N11">
        <f>IF($K$11="Nem","",2)</f>
        <v>2</v>
      </c>
      <c r="O11" t="s">
        <v>645</v>
      </c>
      <c r="P11" t="str">
        <f>CONCATENATE(M11,N11,O11)</f>
        <v>9.2.</v>
      </c>
    </row>
    <row r="12" spans="1:12" ht="13.5" thickTop="1">
      <c r="A12" s="569"/>
      <c r="B12" s="569"/>
      <c r="C12" s="569"/>
      <c r="D12" s="569"/>
      <c r="E12" s="569"/>
      <c r="F12" s="569"/>
      <c r="G12" s="569"/>
      <c r="H12" s="569"/>
      <c r="I12" s="569"/>
      <c r="J12" s="569"/>
      <c r="K12" s="569"/>
      <c r="L12" s="569"/>
    </row>
    <row r="13" spans="1:16" ht="14.25">
      <c r="A13" s="634" t="s">
        <v>552</v>
      </c>
      <c r="B13" s="642" t="s">
        <v>663</v>
      </c>
      <c r="C13" s="643"/>
      <c r="D13" s="643"/>
      <c r="E13" s="643"/>
      <c r="F13" s="643"/>
      <c r="G13" s="643"/>
      <c r="H13" s="643"/>
      <c r="I13" s="643"/>
      <c r="J13" s="643"/>
      <c r="K13" s="569"/>
      <c r="L13" s="569"/>
      <c r="M13" s="587" t="s">
        <v>24</v>
      </c>
      <c r="N13">
        <f>IF(K11="Nem",2,3)</f>
        <v>3</v>
      </c>
      <c r="O13" t="s">
        <v>645</v>
      </c>
      <c r="P13" t="str">
        <f>CONCATENATE(M13,N13,O13)</f>
        <v>9.3.</v>
      </c>
    </row>
    <row r="14" spans="1:12" ht="14.25">
      <c r="A14" s="569"/>
      <c r="B14" s="570"/>
      <c r="C14" s="569"/>
      <c r="D14" s="569"/>
      <c r="E14" s="569"/>
      <c r="F14" s="569"/>
      <c r="G14" s="569"/>
      <c r="H14" s="569"/>
      <c r="I14" s="569"/>
      <c r="J14" s="569"/>
      <c r="K14" s="569"/>
      <c r="L14" s="569"/>
    </row>
    <row r="15" spans="1:16" ht="14.25">
      <c r="A15" s="634" t="s">
        <v>553</v>
      </c>
      <c r="B15" s="642" t="s">
        <v>662</v>
      </c>
      <c r="C15" s="643"/>
      <c r="D15" s="643"/>
      <c r="E15" s="643"/>
      <c r="F15" s="643"/>
      <c r="G15" s="643"/>
      <c r="H15" s="643"/>
      <c r="I15" s="643"/>
      <c r="J15" s="643"/>
      <c r="K15" s="569"/>
      <c r="L15" s="569"/>
      <c r="M15" s="587" t="s">
        <v>24</v>
      </c>
      <c r="N15">
        <f>N13+1</f>
        <v>4</v>
      </c>
      <c r="O15" t="s">
        <v>645</v>
      </c>
      <c r="P15" t="str">
        <f>CONCATENATE(M15,N15,O15)</f>
        <v>9.4.</v>
      </c>
    </row>
    <row r="16" spans="1:12" ht="14.25">
      <c r="A16" s="569"/>
      <c r="B16" s="570"/>
      <c r="C16" s="569"/>
      <c r="D16" s="569"/>
      <c r="E16" s="569"/>
      <c r="F16" s="569"/>
      <c r="G16" s="569"/>
      <c r="H16" s="569"/>
      <c r="I16" s="569"/>
      <c r="J16" s="569"/>
      <c r="K16" s="569"/>
      <c r="L16" s="569"/>
    </row>
    <row r="17" spans="1:16" ht="14.25">
      <c r="A17" s="634" t="s">
        <v>554</v>
      </c>
      <c r="B17" s="642" t="s">
        <v>664</v>
      </c>
      <c r="C17" s="643"/>
      <c r="D17" s="643"/>
      <c r="E17" s="643"/>
      <c r="F17" s="643"/>
      <c r="G17" s="643"/>
      <c r="H17" s="643"/>
      <c r="I17" s="643"/>
      <c r="J17" s="643"/>
      <c r="K17" s="569"/>
      <c r="L17" s="569"/>
      <c r="M17" s="587" t="s">
        <v>24</v>
      </c>
      <c r="N17">
        <f>N15+1</f>
        <v>5</v>
      </c>
      <c r="O17" t="s">
        <v>645</v>
      </c>
      <c r="P17" t="str">
        <f>CONCATENATE(M17,N17,O17)</f>
        <v>9.5.</v>
      </c>
    </row>
    <row r="18" spans="1:12" ht="14.25">
      <c r="A18" s="569"/>
      <c r="B18" s="570"/>
      <c r="C18" s="569"/>
      <c r="D18" s="569"/>
      <c r="E18" s="569"/>
      <c r="F18" s="569"/>
      <c r="G18" s="569"/>
      <c r="H18" s="569"/>
      <c r="I18" s="569"/>
      <c r="J18" s="569"/>
      <c r="K18" s="569"/>
      <c r="L18" s="569"/>
    </row>
    <row r="19" spans="1:16" ht="14.25">
      <c r="A19" s="634" t="s">
        <v>555</v>
      </c>
      <c r="B19" s="642"/>
      <c r="C19" s="643"/>
      <c r="D19" s="643"/>
      <c r="E19" s="643"/>
      <c r="F19" s="643"/>
      <c r="G19" s="643"/>
      <c r="H19" s="643"/>
      <c r="I19" s="643"/>
      <c r="J19" s="643"/>
      <c r="K19" s="569"/>
      <c r="L19" s="569"/>
      <c r="M19" s="587" t="s">
        <v>24</v>
      </c>
      <c r="N19">
        <f>N17+1</f>
        <v>6</v>
      </c>
      <c r="O19" t="s">
        <v>645</v>
      </c>
      <c r="P19" t="str">
        <f>CONCATENATE(M19,N19,O19)</f>
        <v>9.6.</v>
      </c>
    </row>
    <row r="20" spans="1:12" ht="14.25">
      <c r="A20" s="569"/>
      <c r="B20" s="570"/>
      <c r="C20" s="569"/>
      <c r="D20" s="569"/>
      <c r="E20" s="569"/>
      <c r="F20" s="569"/>
      <c r="G20" s="569"/>
      <c r="H20" s="569"/>
      <c r="I20" s="569"/>
      <c r="J20" s="569"/>
      <c r="K20" s="569"/>
      <c r="L20" s="569"/>
    </row>
    <row r="21" spans="1:16" ht="14.25">
      <c r="A21" s="634" t="s">
        <v>556</v>
      </c>
      <c r="B21" s="642"/>
      <c r="C21" s="643"/>
      <c r="D21" s="643"/>
      <c r="E21" s="643"/>
      <c r="F21" s="643"/>
      <c r="G21" s="643"/>
      <c r="H21" s="643"/>
      <c r="I21" s="643"/>
      <c r="J21" s="643"/>
      <c r="K21" s="569"/>
      <c r="L21" s="569"/>
      <c r="M21" s="587" t="s">
        <v>24</v>
      </c>
      <c r="N21">
        <f>N19+1</f>
        <v>7</v>
      </c>
      <c r="O21" t="s">
        <v>645</v>
      </c>
      <c r="P21" t="str">
        <f>CONCATENATE(M21,N21,O21)</f>
        <v>9.7.</v>
      </c>
    </row>
    <row r="22" spans="1:12" ht="14.25">
      <c r="A22" s="569"/>
      <c r="B22" s="570"/>
      <c r="C22" s="569"/>
      <c r="D22" s="569"/>
      <c r="E22" s="569"/>
      <c r="F22" s="569"/>
      <c r="G22" s="569"/>
      <c r="H22" s="569"/>
      <c r="I22" s="569"/>
      <c r="J22" s="569"/>
      <c r="K22" s="569"/>
      <c r="L22" s="569"/>
    </row>
    <row r="23" spans="1:16" ht="14.25">
      <c r="A23" s="634" t="s">
        <v>557</v>
      </c>
      <c r="B23" s="642" t="s">
        <v>561</v>
      </c>
      <c r="C23" s="643"/>
      <c r="D23" s="643"/>
      <c r="E23" s="643"/>
      <c r="F23" s="643"/>
      <c r="G23" s="643"/>
      <c r="H23" s="643"/>
      <c r="I23" s="643"/>
      <c r="J23" s="643"/>
      <c r="K23" s="569"/>
      <c r="L23" s="569"/>
      <c r="M23" s="587" t="s">
        <v>24</v>
      </c>
      <c r="N23">
        <f>N21+1</f>
        <v>8</v>
      </c>
      <c r="O23" t="s">
        <v>645</v>
      </c>
      <c r="P23" t="str">
        <f>CONCATENATE(M23,N23,O23)</f>
        <v>9.8.</v>
      </c>
    </row>
    <row r="24" spans="1:12" ht="14.25">
      <c r="A24" s="569"/>
      <c r="B24" s="570"/>
      <c r="C24" s="569"/>
      <c r="D24" s="569"/>
      <c r="E24" s="569"/>
      <c r="F24" s="569"/>
      <c r="G24" s="569"/>
      <c r="H24" s="569"/>
      <c r="I24" s="569"/>
      <c r="J24" s="569"/>
      <c r="K24" s="569"/>
      <c r="L24" s="569"/>
    </row>
    <row r="25" spans="1:16" ht="14.25">
      <c r="A25" s="634" t="s">
        <v>558</v>
      </c>
      <c r="B25" s="642" t="s">
        <v>562</v>
      </c>
      <c r="C25" s="643"/>
      <c r="D25" s="643"/>
      <c r="E25" s="643"/>
      <c r="F25" s="643"/>
      <c r="G25" s="643"/>
      <c r="H25" s="643"/>
      <c r="I25" s="643"/>
      <c r="J25" s="643"/>
      <c r="K25" s="569"/>
      <c r="L25" s="569"/>
      <c r="M25" s="587" t="s">
        <v>24</v>
      </c>
      <c r="N25">
        <f>N23+1</f>
        <v>9</v>
      </c>
      <c r="O25" t="s">
        <v>645</v>
      </c>
      <c r="P25" t="str">
        <f>CONCATENATE(M25,N25,O25)</f>
        <v>9.9.</v>
      </c>
    </row>
    <row r="26" spans="1:12" ht="14.25">
      <c r="A26" s="569"/>
      <c r="B26" s="570"/>
      <c r="C26" s="569"/>
      <c r="D26" s="569"/>
      <c r="E26" s="569"/>
      <c r="F26" s="569"/>
      <c r="G26" s="569"/>
      <c r="H26" s="569"/>
      <c r="I26" s="569"/>
      <c r="J26" s="569"/>
      <c r="K26" s="569"/>
      <c r="L26" s="569"/>
    </row>
    <row r="27" spans="1:16" ht="14.25">
      <c r="A27" s="634" t="s">
        <v>559</v>
      </c>
      <c r="B27" s="642" t="s">
        <v>563</v>
      </c>
      <c r="C27" s="643"/>
      <c r="D27" s="643"/>
      <c r="E27" s="643"/>
      <c r="F27" s="643"/>
      <c r="G27" s="643"/>
      <c r="H27" s="643"/>
      <c r="I27" s="643"/>
      <c r="J27" s="643"/>
      <c r="K27" s="569"/>
      <c r="L27" s="569"/>
      <c r="M27" s="587" t="s">
        <v>24</v>
      </c>
      <c r="N27">
        <f>N25+1</f>
        <v>10</v>
      </c>
      <c r="O27" t="s">
        <v>645</v>
      </c>
      <c r="P27" t="str">
        <f>CONCATENATE(M27,N27,O27)</f>
        <v>9.10.</v>
      </c>
    </row>
    <row r="28" spans="1:12" ht="14.25">
      <c r="A28" s="569"/>
      <c r="B28" s="570"/>
      <c r="C28" s="569"/>
      <c r="D28" s="569"/>
      <c r="E28" s="569"/>
      <c r="F28" s="569"/>
      <c r="G28" s="569"/>
      <c r="H28" s="569"/>
      <c r="I28" s="569"/>
      <c r="J28" s="569"/>
      <c r="K28" s="569"/>
      <c r="L28" s="569"/>
    </row>
    <row r="29" spans="1:16" ht="14.25">
      <c r="A29" s="634" t="s">
        <v>559</v>
      </c>
      <c r="B29" s="642" t="s">
        <v>564</v>
      </c>
      <c r="C29" s="643"/>
      <c r="D29" s="643"/>
      <c r="E29" s="643"/>
      <c r="F29" s="643"/>
      <c r="G29" s="643"/>
      <c r="H29" s="643"/>
      <c r="I29" s="643"/>
      <c r="J29" s="643"/>
      <c r="K29" s="569"/>
      <c r="L29" s="569"/>
      <c r="M29" s="587" t="s">
        <v>24</v>
      </c>
      <c r="N29">
        <f>N27+1</f>
        <v>11</v>
      </c>
      <c r="O29" t="s">
        <v>645</v>
      </c>
      <c r="P29" t="str">
        <f>CONCATENATE(M29,N29,O29)</f>
        <v>9.11.</v>
      </c>
    </row>
    <row r="30" spans="1:12" ht="14.25">
      <c r="A30" s="569"/>
      <c r="B30" s="570"/>
      <c r="C30" s="569"/>
      <c r="D30" s="569"/>
      <c r="E30" s="569"/>
      <c r="F30" s="569"/>
      <c r="G30" s="569"/>
      <c r="H30" s="569"/>
      <c r="I30" s="569"/>
      <c r="J30" s="569"/>
      <c r="K30" s="569"/>
      <c r="L30" s="569"/>
    </row>
    <row r="31" spans="1:16" ht="14.25">
      <c r="A31" s="634" t="s">
        <v>560</v>
      </c>
      <c r="B31" s="642" t="s">
        <v>565</v>
      </c>
      <c r="C31" s="643"/>
      <c r="D31" s="643"/>
      <c r="E31" s="643"/>
      <c r="F31" s="643"/>
      <c r="G31" s="643"/>
      <c r="H31" s="643"/>
      <c r="I31" s="643"/>
      <c r="J31" s="643"/>
      <c r="K31" s="569"/>
      <c r="L31" s="569"/>
      <c r="M31" s="587" t="s">
        <v>24</v>
      </c>
      <c r="N31">
        <f>N29+1</f>
        <v>12</v>
      </c>
      <c r="O31" t="s">
        <v>645</v>
      </c>
      <c r="P31" t="str">
        <f>CONCATENATE(M31,N31,O31)</f>
        <v>9.12.</v>
      </c>
    </row>
    <row r="32" spans="1:12" ht="12.75">
      <c r="A32" s="569"/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</row>
    <row r="33" spans="1:12" ht="14.25">
      <c r="A33" s="634"/>
      <c r="B33" s="569"/>
      <c r="C33" s="569"/>
      <c r="D33" s="569"/>
      <c r="E33" s="569"/>
      <c r="F33" s="569"/>
      <c r="G33" s="569"/>
      <c r="H33" s="569"/>
      <c r="I33" s="569"/>
      <c r="J33" s="569"/>
      <c r="K33" s="569"/>
      <c r="L33" s="569"/>
    </row>
    <row r="34" spans="1:12" ht="12.75">
      <c r="A34" s="569"/>
      <c r="B34" s="569"/>
      <c r="C34" s="569"/>
      <c r="D34" s="569"/>
      <c r="E34" s="569"/>
      <c r="F34" s="569"/>
      <c r="G34" s="569"/>
      <c r="H34" s="569"/>
      <c r="I34" s="569"/>
      <c r="J34" s="569"/>
      <c r="K34" s="569"/>
      <c r="L34" s="569"/>
    </row>
  </sheetData>
  <sheetProtection sheet="1"/>
  <mergeCells count="13">
    <mergeCell ref="B31:J31"/>
    <mergeCell ref="B13:J13"/>
    <mergeCell ref="B15:J15"/>
    <mergeCell ref="B17:J17"/>
    <mergeCell ref="B19:J19"/>
    <mergeCell ref="A11:J11"/>
    <mergeCell ref="B29:J29"/>
    <mergeCell ref="A3:J3"/>
    <mergeCell ref="A1:J1"/>
    <mergeCell ref="B21:J21"/>
    <mergeCell ref="B23:J23"/>
    <mergeCell ref="B25:J25"/>
    <mergeCell ref="B27:J27"/>
  </mergeCells>
  <conditionalFormatting sqref="A11:J11">
    <cfRule type="expression" priority="1" dxfId="4" stopIfTrue="1">
      <formula>$K$11="Nem"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K11">
      <formula1>"Igen,Nem"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K176"/>
  <sheetViews>
    <sheetView zoomScale="120" zoomScaleNormal="120" zoomScaleSheetLayoutView="85" workbookViewId="0" topLeftCell="A94">
      <selection activeCell="P54" sqref="P54"/>
    </sheetView>
  </sheetViews>
  <sheetFormatPr defaultColWidth="9.00390625" defaultRowHeight="12.75"/>
  <cols>
    <col min="1" max="1" width="19.50390625" style="342" customWidth="1"/>
    <col min="2" max="2" width="72.00390625" style="343" customWidth="1"/>
    <col min="3" max="3" width="25.00390625" style="344" customWidth="1"/>
    <col min="4" max="16384" width="9.375" style="3" customWidth="1"/>
  </cols>
  <sheetData>
    <row r="1" spans="1:3" s="2" customFormat="1" ht="16.5" customHeight="1" thickBot="1">
      <c r="A1" s="512"/>
      <c r="B1" s="513"/>
      <c r="C1" s="509" t="str">
        <f>CONCATENATE("9.1.3. melléklet ",ALAPADATOK!A7," ",ALAPADATOK!B7," ",ALAPADATOK!C7," ",ALAPADATOK!D7," ",ALAPADATOK!E7," ",ALAPADATOK!F7," ",ALAPADATOK!G7," ",ALAPADATOK!H7)</f>
        <v>9.1.3. melléklet a 2 / 2020 ( II.14. ) önkormányzati rendelethez</v>
      </c>
    </row>
    <row r="2" spans="1:3" s="79" customFormat="1" ht="21" customHeight="1">
      <c r="A2" s="514" t="s">
        <v>57</v>
      </c>
      <c r="B2" s="515" t="str">
        <f>CONCATENATE(ALAPADATOK!A3)</f>
        <v>BORSODNÁDASD VÁROS ÖNKORMÁNYZATA</v>
      </c>
      <c r="C2" s="516" t="s">
        <v>50</v>
      </c>
    </row>
    <row r="3" spans="1:3" s="79" customFormat="1" ht="16.5" thickBot="1">
      <c r="A3" s="517" t="s">
        <v>191</v>
      </c>
      <c r="B3" s="518" t="s">
        <v>505</v>
      </c>
      <c r="C3" s="519" t="s">
        <v>412</v>
      </c>
    </row>
    <row r="4" spans="1:3" s="80" customFormat="1" ht="22.5" customHeight="1" thickBot="1">
      <c r="A4" s="520"/>
      <c r="B4" s="520"/>
      <c r="C4" s="521" t="str">
        <f>'KV_9.1.2.sz.mell.'!C4</f>
        <v>Forintban!</v>
      </c>
    </row>
    <row r="5" spans="1:3" ht="13.5" thickBot="1">
      <c r="A5" s="522" t="s">
        <v>193</v>
      </c>
      <c r="B5" s="523" t="s">
        <v>530</v>
      </c>
      <c r="C5" s="524" t="s">
        <v>51</v>
      </c>
    </row>
    <row r="6" spans="1:3" s="63" customFormat="1" ht="12.75" customHeight="1" thickBot="1">
      <c r="A6" s="525"/>
      <c r="B6" s="526" t="s">
        <v>474</v>
      </c>
      <c r="C6" s="527" t="s">
        <v>475</v>
      </c>
    </row>
    <row r="7" spans="1:3" s="63" customFormat="1" ht="15.75" customHeight="1" thickBot="1">
      <c r="A7" s="200"/>
      <c r="B7" s="201" t="s">
        <v>52</v>
      </c>
      <c r="C7" s="310"/>
    </row>
    <row r="8" spans="1:3" s="63" customFormat="1" ht="12" customHeight="1" thickBot="1">
      <c r="A8" s="32" t="s">
        <v>16</v>
      </c>
      <c r="B8" s="21" t="s">
        <v>235</v>
      </c>
      <c r="C8" s="250">
        <f>+C9+C10+C11+C12+C13+C14</f>
        <v>0</v>
      </c>
    </row>
    <row r="9" spans="1:3" s="81" customFormat="1" ht="12" customHeight="1">
      <c r="A9" s="383" t="s">
        <v>90</v>
      </c>
      <c r="B9" s="364" t="s">
        <v>236</v>
      </c>
      <c r="C9" s="253"/>
    </row>
    <row r="10" spans="1:3" s="82" customFormat="1" ht="12" customHeight="1">
      <c r="A10" s="384" t="s">
        <v>91</v>
      </c>
      <c r="B10" s="365" t="s">
        <v>237</v>
      </c>
      <c r="C10" s="252"/>
    </row>
    <row r="11" spans="1:3" s="82" customFormat="1" ht="12" customHeight="1">
      <c r="A11" s="384" t="s">
        <v>92</v>
      </c>
      <c r="B11" s="365" t="s">
        <v>517</v>
      </c>
      <c r="C11" s="252"/>
    </row>
    <row r="12" spans="1:3" s="82" customFormat="1" ht="12" customHeight="1">
      <c r="A12" s="384" t="s">
        <v>93</v>
      </c>
      <c r="B12" s="365" t="s">
        <v>239</v>
      </c>
      <c r="C12" s="252"/>
    </row>
    <row r="13" spans="1:3" s="82" customFormat="1" ht="12" customHeight="1">
      <c r="A13" s="384" t="s">
        <v>137</v>
      </c>
      <c r="B13" s="365" t="s">
        <v>483</v>
      </c>
      <c r="C13" s="252"/>
    </row>
    <row r="14" spans="1:3" s="81" customFormat="1" ht="12" customHeight="1" thickBot="1">
      <c r="A14" s="385" t="s">
        <v>94</v>
      </c>
      <c r="B14" s="366" t="s">
        <v>414</v>
      </c>
      <c r="C14" s="252"/>
    </row>
    <row r="15" spans="1:3" s="81" customFormat="1" ht="12" customHeight="1" thickBot="1">
      <c r="A15" s="32" t="s">
        <v>17</v>
      </c>
      <c r="B15" s="245" t="s">
        <v>240</v>
      </c>
      <c r="C15" s="250">
        <f>+C16+C17+C18+C19+C20</f>
        <v>0</v>
      </c>
    </row>
    <row r="16" spans="1:3" s="81" customFormat="1" ht="12" customHeight="1">
      <c r="A16" s="383" t="s">
        <v>96</v>
      </c>
      <c r="B16" s="364" t="s">
        <v>241</v>
      </c>
      <c r="C16" s="253"/>
    </row>
    <row r="17" spans="1:3" s="81" customFormat="1" ht="12" customHeight="1">
      <c r="A17" s="384" t="s">
        <v>97</v>
      </c>
      <c r="B17" s="365" t="s">
        <v>242</v>
      </c>
      <c r="C17" s="252"/>
    </row>
    <row r="18" spans="1:3" s="81" customFormat="1" ht="12" customHeight="1">
      <c r="A18" s="384" t="s">
        <v>98</v>
      </c>
      <c r="B18" s="365" t="s">
        <v>403</v>
      </c>
      <c r="C18" s="252"/>
    </row>
    <row r="19" spans="1:3" s="81" customFormat="1" ht="12" customHeight="1">
      <c r="A19" s="384" t="s">
        <v>99</v>
      </c>
      <c r="B19" s="365" t="s">
        <v>404</v>
      </c>
      <c r="C19" s="252"/>
    </row>
    <row r="20" spans="1:3" s="81" customFormat="1" ht="12" customHeight="1">
      <c r="A20" s="384" t="s">
        <v>100</v>
      </c>
      <c r="B20" s="365" t="s">
        <v>243</v>
      </c>
      <c r="C20" s="252"/>
    </row>
    <row r="21" spans="1:3" s="82" customFormat="1" ht="12" customHeight="1" thickBot="1">
      <c r="A21" s="385" t="s">
        <v>109</v>
      </c>
      <c r="B21" s="366" t="s">
        <v>244</v>
      </c>
      <c r="C21" s="254"/>
    </row>
    <row r="22" spans="1:3" s="82" customFormat="1" ht="12" customHeight="1" thickBot="1">
      <c r="A22" s="32" t="s">
        <v>18</v>
      </c>
      <c r="B22" s="21" t="s">
        <v>245</v>
      </c>
      <c r="C22" s="250">
        <f>+C23+C24+C25+C26+C27</f>
        <v>0</v>
      </c>
    </row>
    <row r="23" spans="1:3" s="82" customFormat="1" ht="12" customHeight="1">
      <c r="A23" s="383" t="s">
        <v>79</v>
      </c>
      <c r="B23" s="364" t="s">
        <v>246</v>
      </c>
      <c r="C23" s="253"/>
    </row>
    <row r="24" spans="1:3" s="81" customFormat="1" ht="12" customHeight="1">
      <c r="A24" s="384" t="s">
        <v>80</v>
      </c>
      <c r="B24" s="365" t="s">
        <v>247</v>
      </c>
      <c r="C24" s="252"/>
    </row>
    <row r="25" spans="1:3" s="82" customFormat="1" ht="12" customHeight="1">
      <c r="A25" s="384" t="s">
        <v>81</v>
      </c>
      <c r="B25" s="365" t="s">
        <v>405</v>
      </c>
      <c r="C25" s="252"/>
    </row>
    <row r="26" spans="1:3" s="82" customFormat="1" ht="12" customHeight="1">
      <c r="A26" s="384" t="s">
        <v>82</v>
      </c>
      <c r="B26" s="365" t="s">
        <v>406</v>
      </c>
      <c r="C26" s="252"/>
    </row>
    <row r="27" spans="1:3" s="82" customFormat="1" ht="12" customHeight="1">
      <c r="A27" s="384" t="s">
        <v>160</v>
      </c>
      <c r="B27" s="365" t="s">
        <v>248</v>
      </c>
      <c r="C27" s="252"/>
    </row>
    <row r="28" spans="1:3" s="82" customFormat="1" ht="12" customHeight="1" thickBot="1">
      <c r="A28" s="385" t="s">
        <v>161</v>
      </c>
      <c r="B28" s="366" t="s">
        <v>249</v>
      </c>
      <c r="C28" s="254"/>
    </row>
    <row r="29" spans="1:3" s="82" customFormat="1" ht="12" customHeight="1" thickBot="1">
      <c r="A29" s="32" t="s">
        <v>162</v>
      </c>
      <c r="B29" s="21" t="s">
        <v>250</v>
      </c>
      <c r="C29" s="256">
        <f>SUM(C30:C36)</f>
        <v>0</v>
      </c>
    </row>
    <row r="30" spans="1:3" s="82" customFormat="1" ht="12" customHeight="1">
      <c r="A30" s="383" t="s">
        <v>251</v>
      </c>
      <c r="B30" s="364" t="str">
        <f>'KV_1.1.sz.mell.'!B32</f>
        <v>Építményadó</v>
      </c>
      <c r="C30" s="253"/>
    </row>
    <row r="31" spans="1:3" s="82" customFormat="1" ht="12" customHeight="1">
      <c r="A31" s="384" t="s">
        <v>252</v>
      </c>
      <c r="B31" s="364" t="str">
        <f>'KV_1.1.sz.mell.'!B33</f>
        <v>Idegenforgalmi adó</v>
      </c>
      <c r="C31" s="252"/>
    </row>
    <row r="32" spans="1:3" s="82" customFormat="1" ht="12" customHeight="1">
      <c r="A32" s="384" t="s">
        <v>253</v>
      </c>
      <c r="B32" s="364" t="str">
        <f>'KV_1.1.sz.mell.'!B34</f>
        <v>Iparűzési adó</v>
      </c>
      <c r="C32" s="252"/>
    </row>
    <row r="33" spans="1:3" s="82" customFormat="1" ht="12" customHeight="1">
      <c r="A33" s="384" t="s">
        <v>254</v>
      </c>
      <c r="B33" s="364" t="str">
        <f>'KV_1.1.sz.mell.'!B35</f>
        <v>Talajterhelési díj</v>
      </c>
      <c r="C33" s="252"/>
    </row>
    <row r="34" spans="1:3" s="82" customFormat="1" ht="12" customHeight="1">
      <c r="A34" s="384" t="s">
        <v>519</v>
      </c>
      <c r="B34" s="364" t="str">
        <f>'KV_1.1.sz.mell.'!B36</f>
        <v>Gépjárműadó</v>
      </c>
      <c r="C34" s="252"/>
    </row>
    <row r="35" spans="1:3" s="82" customFormat="1" ht="12" customHeight="1">
      <c r="A35" s="384" t="s">
        <v>520</v>
      </c>
      <c r="B35" s="364" t="str">
        <f>'KV_1.1.sz.mell.'!B37</f>
        <v>Telekadó</v>
      </c>
      <c r="C35" s="252"/>
    </row>
    <row r="36" spans="1:3" s="82" customFormat="1" ht="12" customHeight="1" thickBot="1">
      <c r="A36" s="385" t="s">
        <v>521</v>
      </c>
      <c r="B36" s="364" t="str">
        <f>'KV_1.1.sz.mell.'!B38</f>
        <v>Kommunális adó</v>
      </c>
      <c r="C36" s="254"/>
    </row>
    <row r="37" spans="1:3" s="82" customFormat="1" ht="12" customHeight="1" thickBot="1">
      <c r="A37" s="32" t="s">
        <v>20</v>
      </c>
      <c r="B37" s="21" t="s">
        <v>415</v>
      </c>
      <c r="C37" s="250">
        <f>SUM(C38:C48)</f>
        <v>0</v>
      </c>
    </row>
    <row r="38" spans="1:3" s="82" customFormat="1" ht="12" customHeight="1">
      <c r="A38" s="383" t="s">
        <v>83</v>
      </c>
      <c r="B38" s="364" t="s">
        <v>258</v>
      </c>
      <c r="C38" s="253"/>
    </row>
    <row r="39" spans="1:3" s="82" customFormat="1" ht="12" customHeight="1">
      <c r="A39" s="384" t="s">
        <v>84</v>
      </c>
      <c r="B39" s="365" t="s">
        <v>259</v>
      </c>
      <c r="C39" s="252"/>
    </row>
    <row r="40" spans="1:3" s="82" customFormat="1" ht="12" customHeight="1">
      <c r="A40" s="384" t="s">
        <v>85</v>
      </c>
      <c r="B40" s="365" t="s">
        <v>260</v>
      </c>
      <c r="C40" s="252"/>
    </row>
    <row r="41" spans="1:3" s="82" customFormat="1" ht="12" customHeight="1">
      <c r="A41" s="384" t="s">
        <v>164</v>
      </c>
      <c r="B41" s="365" t="s">
        <v>261</v>
      </c>
      <c r="C41" s="252"/>
    </row>
    <row r="42" spans="1:3" s="82" customFormat="1" ht="12" customHeight="1">
      <c r="A42" s="384" t="s">
        <v>165</v>
      </c>
      <c r="B42" s="365" t="s">
        <v>262</v>
      </c>
      <c r="C42" s="252"/>
    </row>
    <row r="43" spans="1:3" s="82" customFormat="1" ht="12" customHeight="1">
      <c r="A43" s="384" t="s">
        <v>166</v>
      </c>
      <c r="B43" s="365" t="s">
        <v>263</v>
      </c>
      <c r="C43" s="252"/>
    </row>
    <row r="44" spans="1:3" s="82" customFormat="1" ht="12" customHeight="1">
      <c r="A44" s="384" t="s">
        <v>167</v>
      </c>
      <c r="B44" s="365" t="s">
        <v>264</v>
      </c>
      <c r="C44" s="252"/>
    </row>
    <row r="45" spans="1:3" s="82" customFormat="1" ht="12" customHeight="1">
      <c r="A45" s="384" t="s">
        <v>168</v>
      </c>
      <c r="B45" s="365" t="s">
        <v>526</v>
      </c>
      <c r="C45" s="252"/>
    </row>
    <row r="46" spans="1:3" s="82" customFormat="1" ht="12" customHeight="1">
      <c r="A46" s="384" t="s">
        <v>256</v>
      </c>
      <c r="B46" s="365" t="s">
        <v>266</v>
      </c>
      <c r="C46" s="255"/>
    </row>
    <row r="47" spans="1:3" s="82" customFormat="1" ht="12" customHeight="1">
      <c r="A47" s="385" t="s">
        <v>257</v>
      </c>
      <c r="B47" s="366" t="s">
        <v>417</v>
      </c>
      <c r="C47" s="355"/>
    </row>
    <row r="48" spans="1:3" s="82" customFormat="1" ht="12" customHeight="1" thickBot="1">
      <c r="A48" s="385" t="s">
        <v>416</v>
      </c>
      <c r="B48" s="366" t="s">
        <v>267</v>
      </c>
      <c r="C48" s="355"/>
    </row>
    <row r="49" spans="1:3" s="82" customFormat="1" ht="12" customHeight="1" thickBot="1">
      <c r="A49" s="32" t="s">
        <v>21</v>
      </c>
      <c r="B49" s="21" t="s">
        <v>268</v>
      </c>
      <c r="C49" s="250">
        <f>SUM(C50:C54)</f>
        <v>0</v>
      </c>
    </row>
    <row r="50" spans="1:3" s="82" customFormat="1" ht="12" customHeight="1">
      <c r="A50" s="383" t="s">
        <v>86</v>
      </c>
      <c r="B50" s="364" t="s">
        <v>272</v>
      </c>
      <c r="C50" s="408"/>
    </row>
    <row r="51" spans="1:3" s="82" customFormat="1" ht="12" customHeight="1">
      <c r="A51" s="384" t="s">
        <v>87</v>
      </c>
      <c r="B51" s="365" t="s">
        <v>273</v>
      </c>
      <c r="C51" s="255"/>
    </row>
    <row r="52" spans="1:3" s="82" customFormat="1" ht="12" customHeight="1">
      <c r="A52" s="384" t="s">
        <v>269</v>
      </c>
      <c r="B52" s="365" t="s">
        <v>274</v>
      </c>
      <c r="C52" s="255"/>
    </row>
    <row r="53" spans="1:3" s="82" customFormat="1" ht="12" customHeight="1">
      <c r="A53" s="384" t="s">
        <v>270</v>
      </c>
      <c r="B53" s="365" t="s">
        <v>275</v>
      </c>
      <c r="C53" s="255"/>
    </row>
    <row r="54" spans="1:3" s="82" customFormat="1" ht="12" customHeight="1" thickBot="1">
      <c r="A54" s="385" t="s">
        <v>271</v>
      </c>
      <c r="B54" s="448" t="s">
        <v>276</v>
      </c>
      <c r="C54" s="355"/>
    </row>
    <row r="55" spans="1:3" s="82" customFormat="1" ht="12" customHeight="1" thickBot="1">
      <c r="A55" s="32" t="s">
        <v>169</v>
      </c>
      <c r="B55" s="21" t="s">
        <v>277</v>
      </c>
      <c r="C55" s="250">
        <f>SUM(C56:C58)</f>
        <v>0</v>
      </c>
    </row>
    <row r="56" spans="1:3" s="82" customFormat="1" ht="12" customHeight="1">
      <c r="A56" s="383" t="s">
        <v>88</v>
      </c>
      <c r="B56" s="364" t="s">
        <v>278</v>
      </c>
      <c r="C56" s="253"/>
    </row>
    <row r="57" spans="1:3" s="82" customFormat="1" ht="12" customHeight="1">
      <c r="A57" s="384" t="s">
        <v>89</v>
      </c>
      <c r="B57" s="365" t="s">
        <v>407</v>
      </c>
      <c r="C57" s="252"/>
    </row>
    <row r="58" spans="1:3" s="82" customFormat="1" ht="12" customHeight="1">
      <c r="A58" s="384" t="s">
        <v>281</v>
      </c>
      <c r="B58" s="365" t="s">
        <v>279</v>
      </c>
      <c r="C58" s="252"/>
    </row>
    <row r="59" spans="1:3" s="82" customFormat="1" ht="12" customHeight="1" thickBot="1">
      <c r="A59" s="385" t="s">
        <v>282</v>
      </c>
      <c r="B59" s="448" t="s">
        <v>280</v>
      </c>
      <c r="C59" s="254"/>
    </row>
    <row r="60" spans="1:3" s="82" customFormat="1" ht="12" customHeight="1" thickBot="1">
      <c r="A60" s="32" t="s">
        <v>23</v>
      </c>
      <c r="B60" s="245" t="s">
        <v>283</v>
      </c>
      <c r="C60" s="250">
        <f>SUM(C61:C63)</f>
        <v>0</v>
      </c>
    </row>
    <row r="61" spans="1:3" s="82" customFormat="1" ht="12" customHeight="1">
      <c r="A61" s="383" t="s">
        <v>170</v>
      </c>
      <c r="B61" s="364" t="s">
        <v>285</v>
      </c>
      <c r="C61" s="255"/>
    </row>
    <row r="62" spans="1:3" s="82" customFormat="1" ht="12" customHeight="1">
      <c r="A62" s="384" t="s">
        <v>171</v>
      </c>
      <c r="B62" s="365" t="s">
        <v>408</v>
      </c>
      <c r="C62" s="255"/>
    </row>
    <row r="63" spans="1:3" s="82" customFormat="1" ht="12" customHeight="1">
      <c r="A63" s="384" t="s">
        <v>214</v>
      </c>
      <c r="B63" s="365" t="s">
        <v>286</v>
      </c>
      <c r="C63" s="255"/>
    </row>
    <row r="64" spans="1:3" s="82" customFormat="1" ht="12" customHeight="1" thickBot="1">
      <c r="A64" s="385" t="s">
        <v>284</v>
      </c>
      <c r="B64" s="448" t="s">
        <v>287</v>
      </c>
      <c r="C64" s="255"/>
    </row>
    <row r="65" spans="1:3" s="82" customFormat="1" ht="12" customHeight="1" thickBot="1">
      <c r="A65" s="32" t="s">
        <v>24</v>
      </c>
      <c r="B65" s="21" t="s">
        <v>288</v>
      </c>
      <c r="C65" s="256">
        <f>+C8+C15+C22+C29+C37+C49+C55+C60</f>
        <v>0</v>
      </c>
    </row>
    <row r="66" spans="1:3" s="82" customFormat="1" ht="12" customHeight="1" thickBot="1">
      <c r="A66" s="386" t="s">
        <v>375</v>
      </c>
      <c r="B66" s="245" t="s">
        <v>290</v>
      </c>
      <c r="C66" s="250">
        <f>SUM(C67:C69)</f>
        <v>0</v>
      </c>
    </row>
    <row r="67" spans="1:3" s="82" customFormat="1" ht="12" customHeight="1">
      <c r="A67" s="383" t="s">
        <v>318</v>
      </c>
      <c r="B67" s="364" t="s">
        <v>291</v>
      </c>
      <c r="C67" s="255"/>
    </row>
    <row r="68" spans="1:3" s="82" customFormat="1" ht="12" customHeight="1">
      <c r="A68" s="384" t="s">
        <v>327</v>
      </c>
      <c r="B68" s="365" t="s">
        <v>292</v>
      </c>
      <c r="C68" s="255"/>
    </row>
    <row r="69" spans="1:3" s="82" customFormat="1" ht="12" customHeight="1" thickBot="1">
      <c r="A69" s="385" t="s">
        <v>328</v>
      </c>
      <c r="B69" s="451" t="s">
        <v>293</v>
      </c>
      <c r="C69" s="255"/>
    </row>
    <row r="70" spans="1:3" s="82" customFormat="1" ht="12" customHeight="1" thickBot="1">
      <c r="A70" s="386" t="s">
        <v>294</v>
      </c>
      <c r="B70" s="245" t="s">
        <v>295</v>
      </c>
      <c r="C70" s="250">
        <f>SUM(C71:C74)</f>
        <v>0</v>
      </c>
    </row>
    <row r="71" spans="1:3" s="82" customFormat="1" ht="12" customHeight="1">
      <c r="A71" s="383" t="s">
        <v>138</v>
      </c>
      <c r="B71" s="364" t="s">
        <v>296</v>
      </c>
      <c r="C71" s="255"/>
    </row>
    <row r="72" spans="1:3" s="82" customFormat="1" ht="12" customHeight="1">
      <c r="A72" s="384" t="s">
        <v>139</v>
      </c>
      <c r="B72" s="365" t="s">
        <v>536</v>
      </c>
      <c r="C72" s="255"/>
    </row>
    <row r="73" spans="1:3" s="82" customFormat="1" ht="12" customHeight="1">
      <c r="A73" s="384" t="s">
        <v>319</v>
      </c>
      <c r="B73" s="365" t="s">
        <v>297</v>
      </c>
      <c r="C73" s="255"/>
    </row>
    <row r="74" spans="1:3" s="82" customFormat="1" ht="12" customHeight="1">
      <c r="A74" s="384" t="s">
        <v>320</v>
      </c>
      <c r="B74" s="246" t="s">
        <v>537</v>
      </c>
      <c r="C74" s="255"/>
    </row>
    <row r="75" spans="1:3" s="82" customFormat="1" ht="12" customHeight="1" thickBot="1">
      <c r="A75" s="390" t="s">
        <v>298</v>
      </c>
      <c r="B75" s="494" t="s">
        <v>299</v>
      </c>
      <c r="C75" s="429">
        <f>SUM(C76:C77)</f>
        <v>0</v>
      </c>
    </row>
    <row r="76" spans="1:3" s="82" customFormat="1" ht="12" customHeight="1">
      <c r="A76" s="383" t="s">
        <v>321</v>
      </c>
      <c r="B76" s="364" t="s">
        <v>300</v>
      </c>
      <c r="C76" s="255"/>
    </row>
    <row r="77" spans="1:3" s="82" customFormat="1" ht="12" customHeight="1" thickBot="1">
      <c r="A77" s="385" t="s">
        <v>322</v>
      </c>
      <c r="B77" s="366" t="s">
        <v>301</v>
      </c>
      <c r="C77" s="255"/>
    </row>
    <row r="78" spans="1:3" s="81" customFormat="1" ht="12" customHeight="1" thickBot="1">
      <c r="A78" s="386" t="s">
        <v>302</v>
      </c>
      <c r="B78" s="245" t="s">
        <v>303</v>
      </c>
      <c r="C78" s="250">
        <f>SUM(C79:C81)</f>
        <v>0</v>
      </c>
    </row>
    <row r="79" spans="1:3" s="82" customFormat="1" ht="12" customHeight="1">
      <c r="A79" s="383" t="s">
        <v>323</v>
      </c>
      <c r="B79" s="364" t="s">
        <v>304</v>
      </c>
      <c r="C79" s="255"/>
    </row>
    <row r="80" spans="1:3" s="82" customFormat="1" ht="12" customHeight="1">
      <c r="A80" s="384" t="s">
        <v>324</v>
      </c>
      <c r="B80" s="365" t="s">
        <v>305</v>
      </c>
      <c r="C80" s="255"/>
    </row>
    <row r="81" spans="1:3" s="82" customFormat="1" ht="12" customHeight="1" thickBot="1">
      <c r="A81" s="385" t="s">
        <v>325</v>
      </c>
      <c r="B81" s="366" t="s">
        <v>538</v>
      </c>
      <c r="C81" s="255"/>
    </row>
    <row r="82" spans="1:3" s="82" customFormat="1" ht="12" customHeight="1" thickBot="1">
      <c r="A82" s="386" t="s">
        <v>306</v>
      </c>
      <c r="B82" s="245" t="s">
        <v>326</v>
      </c>
      <c r="C82" s="250">
        <f>SUM(C83:C86)</f>
        <v>0</v>
      </c>
    </row>
    <row r="83" spans="1:3" s="82" customFormat="1" ht="12" customHeight="1">
      <c r="A83" s="387" t="s">
        <v>307</v>
      </c>
      <c r="B83" s="364" t="s">
        <v>308</v>
      </c>
      <c r="C83" s="255"/>
    </row>
    <row r="84" spans="1:3" s="82" customFormat="1" ht="12" customHeight="1">
      <c r="A84" s="388" t="s">
        <v>309</v>
      </c>
      <c r="B84" s="365" t="s">
        <v>310</v>
      </c>
      <c r="C84" s="255"/>
    </row>
    <row r="85" spans="1:3" s="82" customFormat="1" ht="12" customHeight="1">
      <c r="A85" s="388" t="s">
        <v>311</v>
      </c>
      <c r="B85" s="365" t="s">
        <v>312</v>
      </c>
      <c r="C85" s="255"/>
    </row>
    <row r="86" spans="1:3" s="81" customFormat="1" ht="12" customHeight="1" thickBot="1">
      <c r="A86" s="389" t="s">
        <v>313</v>
      </c>
      <c r="B86" s="366" t="s">
        <v>314</v>
      </c>
      <c r="C86" s="255"/>
    </row>
    <row r="87" spans="1:3" s="81" customFormat="1" ht="12" customHeight="1" thickBot="1">
      <c r="A87" s="386" t="s">
        <v>315</v>
      </c>
      <c r="B87" s="245" t="s">
        <v>456</v>
      </c>
      <c r="C87" s="409"/>
    </row>
    <row r="88" spans="1:3" s="81" customFormat="1" ht="12" customHeight="1" thickBot="1">
      <c r="A88" s="386" t="s">
        <v>484</v>
      </c>
      <c r="B88" s="245" t="s">
        <v>316</v>
      </c>
      <c r="C88" s="409"/>
    </row>
    <row r="89" spans="1:3" s="81" customFormat="1" ht="12" customHeight="1" thickBot="1">
      <c r="A89" s="386" t="s">
        <v>485</v>
      </c>
      <c r="B89" s="371" t="s">
        <v>459</v>
      </c>
      <c r="C89" s="256">
        <f>+C66+C70+C75+C78+C82+C88+C87</f>
        <v>0</v>
      </c>
    </row>
    <row r="90" spans="1:3" s="81" customFormat="1" ht="12" customHeight="1" thickBot="1">
      <c r="A90" s="390" t="s">
        <v>486</v>
      </c>
      <c r="B90" s="372" t="s">
        <v>487</v>
      </c>
      <c r="C90" s="256">
        <f>+C65+C89</f>
        <v>0</v>
      </c>
    </row>
    <row r="91" spans="1:3" s="82" customFormat="1" ht="6.75" customHeight="1" thickBot="1">
      <c r="A91" s="206"/>
      <c r="B91" s="207"/>
      <c r="C91" s="315"/>
    </row>
    <row r="92" spans="1:3" s="63" customFormat="1" ht="16.5" customHeight="1" thickBot="1">
      <c r="A92" s="210"/>
      <c r="B92" s="211" t="s">
        <v>53</v>
      </c>
      <c r="C92" s="317"/>
    </row>
    <row r="93" spans="1:3" s="83" customFormat="1" ht="12" customHeight="1" thickBot="1">
      <c r="A93" s="359" t="s">
        <v>16</v>
      </c>
      <c r="B93" s="28" t="s">
        <v>491</v>
      </c>
      <c r="C93" s="249">
        <f>+C94+C95+C96+C97+C98+C111</f>
        <v>0</v>
      </c>
    </row>
    <row r="94" spans="1:3" ht="12" customHeight="1">
      <c r="A94" s="391" t="s">
        <v>90</v>
      </c>
      <c r="B94" s="10" t="s">
        <v>47</v>
      </c>
      <c r="C94" s="251"/>
    </row>
    <row r="95" spans="1:3" ht="12" customHeight="1">
      <c r="A95" s="384" t="s">
        <v>91</v>
      </c>
      <c r="B95" s="8" t="s">
        <v>172</v>
      </c>
      <c r="C95" s="252"/>
    </row>
    <row r="96" spans="1:3" ht="12" customHeight="1">
      <c r="A96" s="384" t="s">
        <v>92</v>
      </c>
      <c r="B96" s="8" t="s">
        <v>130</v>
      </c>
      <c r="C96" s="254"/>
    </row>
    <row r="97" spans="1:3" ht="12" customHeight="1">
      <c r="A97" s="384" t="s">
        <v>93</v>
      </c>
      <c r="B97" s="11" t="s">
        <v>173</v>
      </c>
      <c r="C97" s="254"/>
    </row>
    <row r="98" spans="1:3" ht="12" customHeight="1">
      <c r="A98" s="384" t="s">
        <v>104</v>
      </c>
      <c r="B98" s="19" t="s">
        <v>174</v>
      </c>
      <c r="C98" s="254"/>
    </row>
    <row r="99" spans="1:3" ht="12" customHeight="1">
      <c r="A99" s="384" t="s">
        <v>94</v>
      </c>
      <c r="B99" s="8" t="s">
        <v>488</v>
      </c>
      <c r="C99" s="254"/>
    </row>
    <row r="100" spans="1:3" ht="12" customHeight="1">
      <c r="A100" s="384" t="s">
        <v>95</v>
      </c>
      <c r="B100" s="127" t="s">
        <v>422</v>
      </c>
      <c r="C100" s="254"/>
    </row>
    <row r="101" spans="1:3" ht="12" customHeight="1">
      <c r="A101" s="384" t="s">
        <v>105</v>
      </c>
      <c r="B101" s="127" t="s">
        <v>421</v>
      </c>
      <c r="C101" s="254"/>
    </row>
    <row r="102" spans="1:3" ht="12" customHeight="1">
      <c r="A102" s="384" t="s">
        <v>106</v>
      </c>
      <c r="B102" s="127" t="s">
        <v>332</v>
      </c>
      <c r="C102" s="254"/>
    </row>
    <row r="103" spans="1:3" ht="12" customHeight="1">
      <c r="A103" s="384" t="s">
        <v>107</v>
      </c>
      <c r="B103" s="128" t="s">
        <v>333</v>
      </c>
      <c r="C103" s="254"/>
    </row>
    <row r="104" spans="1:3" ht="12" customHeight="1">
      <c r="A104" s="384" t="s">
        <v>108</v>
      </c>
      <c r="B104" s="128" t="s">
        <v>334</v>
      </c>
      <c r="C104" s="254"/>
    </row>
    <row r="105" spans="1:3" ht="12" customHeight="1">
      <c r="A105" s="384" t="s">
        <v>110</v>
      </c>
      <c r="B105" s="127" t="s">
        <v>335</v>
      </c>
      <c r="C105" s="254"/>
    </row>
    <row r="106" spans="1:3" ht="12" customHeight="1">
      <c r="A106" s="384" t="s">
        <v>175</v>
      </c>
      <c r="B106" s="127" t="s">
        <v>336</v>
      </c>
      <c r="C106" s="254"/>
    </row>
    <row r="107" spans="1:3" ht="12" customHeight="1">
      <c r="A107" s="384" t="s">
        <v>330</v>
      </c>
      <c r="B107" s="128" t="s">
        <v>337</v>
      </c>
      <c r="C107" s="254"/>
    </row>
    <row r="108" spans="1:3" ht="12" customHeight="1">
      <c r="A108" s="392" t="s">
        <v>331</v>
      </c>
      <c r="B108" s="129" t="s">
        <v>338</v>
      </c>
      <c r="C108" s="254"/>
    </row>
    <row r="109" spans="1:3" ht="12" customHeight="1">
      <c r="A109" s="384" t="s">
        <v>419</v>
      </c>
      <c r="B109" s="129" t="s">
        <v>339</v>
      </c>
      <c r="C109" s="254"/>
    </row>
    <row r="110" spans="1:3" ht="12" customHeight="1">
      <c r="A110" s="384" t="s">
        <v>420</v>
      </c>
      <c r="B110" s="128" t="s">
        <v>340</v>
      </c>
      <c r="C110" s="252"/>
    </row>
    <row r="111" spans="1:3" ht="12" customHeight="1">
      <c r="A111" s="384" t="s">
        <v>424</v>
      </c>
      <c r="B111" s="11" t="s">
        <v>48</v>
      </c>
      <c r="C111" s="252"/>
    </row>
    <row r="112" spans="1:3" ht="12" customHeight="1">
      <c r="A112" s="385" t="s">
        <v>425</v>
      </c>
      <c r="B112" s="8" t="s">
        <v>489</v>
      </c>
      <c r="C112" s="254"/>
    </row>
    <row r="113" spans="1:3" ht="12" customHeight="1" thickBot="1">
      <c r="A113" s="393" t="s">
        <v>426</v>
      </c>
      <c r="B113" s="130" t="s">
        <v>490</v>
      </c>
      <c r="C113" s="258"/>
    </row>
    <row r="114" spans="1:3" ht="12" customHeight="1" thickBot="1">
      <c r="A114" s="32" t="s">
        <v>17</v>
      </c>
      <c r="B114" s="27" t="s">
        <v>341</v>
      </c>
      <c r="C114" s="250">
        <f>+C115+C117+C119</f>
        <v>0</v>
      </c>
    </row>
    <row r="115" spans="1:3" ht="12" customHeight="1">
      <c r="A115" s="383" t="s">
        <v>96</v>
      </c>
      <c r="B115" s="8" t="s">
        <v>213</v>
      </c>
      <c r="C115" s="253"/>
    </row>
    <row r="116" spans="1:3" ht="12" customHeight="1">
      <c r="A116" s="383" t="s">
        <v>97</v>
      </c>
      <c r="B116" s="12" t="s">
        <v>345</v>
      </c>
      <c r="C116" s="253"/>
    </row>
    <row r="117" spans="1:3" ht="12" customHeight="1">
      <c r="A117" s="383" t="s">
        <v>98</v>
      </c>
      <c r="B117" s="12" t="s">
        <v>176</v>
      </c>
      <c r="C117" s="252"/>
    </row>
    <row r="118" spans="1:3" ht="12" customHeight="1">
      <c r="A118" s="383" t="s">
        <v>99</v>
      </c>
      <c r="B118" s="12" t="s">
        <v>346</v>
      </c>
      <c r="C118" s="234"/>
    </row>
    <row r="119" spans="1:3" ht="12" customHeight="1">
      <c r="A119" s="383" t="s">
        <v>100</v>
      </c>
      <c r="B119" s="247" t="s">
        <v>215</v>
      </c>
      <c r="C119" s="234"/>
    </row>
    <row r="120" spans="1:3" ht="12" customHeight="1">
      <c r="A120" s="383" t="s">
        <v>109</v>
      </c>
      <c r="B120" s="246" t="s">
        <v>409</v>
      </c>
      <c r="C120" s="234"/>
    </row>
    <row r="121" spans="1:3" ht="12" customHeight="1">
      <c r="A121" s="383" t="s">
        <v>111</v>
      </c>
      <c r="B121" s="360" t="s">
        <v>351</v>
      </c>
      <c r="C121" s="234"/>
    </row>
    <row r="122" spans="1:3" ht="12" customHeight="1">
      <c r="A122" s="383" t="s">
        <v>177</v>
      </c>
      <c r="B122" s="128" t="s">
        <v>334</v>
      </c>
      <c r="C122" s="234"/>
    </row>
    <row r="123" spans="1:3" ht="12" customHeight="1">
      <c r="A123" s="383" t="s">
        <v>178</v>
      </c>
      <c r="B123" s="128" t="s">
        <v>350</v>
      </c>
      <c r="C123" s="234"/>
    </row>
    <row r="124" spans="1:3" ht="12" customHeight="1">
      <c r="A124" s="383" t="s">
        <v>179</v>
      </c>
      <c r="B124" s="128" t="s">
        <v>349</v>
      </c>
      <c r="C124" s="234"/>
    </row>
    <row r="125" spans="1:3" ht="12" customHeight="1">
      <c r="A125" s="383" t="s">
        <v>342</v>
      </c>
      <c r="B125" s="128" t="s">
        <v>337</v>
      </c>
      <c r="C125" s="234"/>
    </row>
    <row r="126" spans="1:3" ht="12" customHeight="1">
      <c r="A126" s="383" t="s">
        <v>343</v>
      </c>
      <c r="B126" s="128" t="s">
        <v>348</v>
      </c>
      <c r="C126" s="234"/>
    </row>
    <row r="127" spans="1:3" ht="12" customHeight="1" thickBot="1">
      <c r="A127" s="392" t="s">
        <v>344</v>
      </c>
      <c r="B127" s="128" t="s">
        <v>347</v>
      </c>
      <c r="C127" s="236"/>
    </row>
    <row r="128" spans="1:3" ht="12" customHeight="1" thickBot="1">
      <c r="A128" s="32" t="s">
        <v>18</v>
      </c>
      <c r="B128" s="109" t="s">
        <v>429</v>
      </c>
      <c r="C128" s="250">
        <f>+C93+C114</f>
        <v>0</v>
      </c>
    </row>
    <row r="129" spans="1:3" ht="12" customHeight="1" thickBot="1">
      <c r="A129" s="32" t="s">
        <v>19</v>
      </c>
      <c r="B129" s="109" t="s">
        <v>430</v>
      </c>
      <c r="C129" s="250">
        <f>+C130+C131+C132</f>
        <v>0</v>
      </c>
    </row>
    <row r="130" spans="1:3" s="83" customFormat="1" ht="12" customHeight="1">
      <c r="A130" s="383" t="s">
        <v>251</v>
      </c>
      <c r="B130" s="9" t="s">
        <v>494</v>
      </c>
      <c r="C130" s="234"/>
    </row>
    <row r="131" spans="1:3" ht="12" customHeight="1">
      <c r="A131" s="383" t="s">
        <v>252</v>
      </c>
      <c r="B131" s="9" t="s">
        <v>438</v>
      </c>
      <c r="C131" s="234"/>
    </row>
    <row r="132" spans="1:3" ht="12" customHeight="1" thickBot="1">
      <c r="A132" s="392" t="s">
        <v>253</v>
      </c>
      <c r="B132" s="7" t="s">
        <v>493</v>
      </c>
      <c r="C132" s="234"/>
    </row>
    <row r="133" spans="1:3" ht="12" customHeight="1" thickBot="1">
      <c r="A133" s="32" t="s">
        <v>20</v>
      </c>
      <c r="B133" s="109" t="s">
        <v>431</v>
      </c>
      <c r="C133" s="250">
        <f>+C134+C135+C136+C137+C138+C139</f>
        <v>0</v>
      </c>
    </row>
    <row r="134" spans="1:3" ht="12" customHeight="1">
      <c r="A134" s="383" t="s">
        <v>83</v>
      </c>
      <c r="B134" s="9" t="s">
        <v>440</v>
      </c>
      <c r="C134" s="234"/>
    </row>
    <row r="135" spans="1:3" ht="12" customHeight="1">
      <c r="A135" s="383" t="s">
        <v>84</v>
      </c>
      <c r="B135" s="9" t="s">
        <v>432</v>
      </c>
      <c r="C135" s="234"/>
    </row>
    <row r="136" spans="1:3" ht="12" customHeight="1">
      <c r="A136" s="383" t="s">
        <v>85</v>
      </c>
      <c r="B136" s="9" t="s">
        <v>433</v>
      </c>
      <c r="C136" s="234"/>
    </row>
    <row r="137" spans="1:3" ht="12" customHeight="1">
      <c r="A137" s="383" t="s">
        <v>164</v>
      </c>
      <c r="B137" s="9" t="s">
        <v>492</v>
      </c>
      <c r="C137" s="234"/>
    </row>
    <row r="138" spans="1:3" ht="12" customHeight="1">
      <c r="A138" s="383" t="s">
        <v>165</v>
      </c>
      <c r="B138" s="9" t="s">
        <v>435</v>
      </c>
      <c r="C138" s="234"/>
    </row>
    <row r="139" spans="1:3" s="83" customFormat="1" ht="12" customHeight="1" thickBot="1">
      <c r="A139" s="392" t="s">
        <v>166</v>
      </c>
      <c r="B139" s="7" t="s">
        <v>436</v>
      </c>
      <c r="C139" s="234"/>
    </row>
    <row r="140" spans="1:11" ht="12" customHeight="1" thickBot="1">
      <c r="A140" s="32" t="s">
        <v>21</v>
      </c>
      <c r="B140" s="109" t="s">
        <v>509</v>
      </c>
      <c r="C140" s="256">
        <f>+C141+C142+C144+C145+C143</f>
        <v>0</v>
      </c>
      <c r="K140" s="217"/>
    </row>
    <row r="141" spans="1:3" ht="12.75">
      <c r="A141" s="383" t="s">
        <v>86</v>
      </c>
      <c r="B141" s="9" t="s">
        <v>352</v>
      </c>
      <c r="C141" s="234"/>
    </row>
    <row r="142" spans="1:3" ht="12" customHeight="1">
      <c r="A142" s="383" t="s">
        <v>87</v>
      </c>
      <c r="B142" s="9" t="s">
        <v>353</v>
      </c>
      <c r="C142" s="234"/>
    </row>
    <row r="143" spans="1:3" s="83" customFormat="1" ht="12" customHeight="1">
      <c r="A143" s="383" t="s">
        <v>269</v>
      </c>
      <c r="B143" s="9" t="s">
        <v>508</v>
      </c>
      <c r="C143" s="234"/>
    </row>
    <row r="144" spans="1:3" s="83" customFormat="1" ht="12" customHeight="1">
      <c r="A144" s="383" t="s">
        <v>270</v>
      </c>
      <c r="B144" s="9" t="s">
        <v>445</v>
      </c>
      <c r="C144" s="234"/>
    </row>
    <row r="145" spans="1:3" s="83" customFormat="1" ht="12" customHeight="1" thickBot="1">
      <c r="A145" s="392" t="s">
        <v>271</v>
      </c>
      <c r="B145" s="7" t="s">
        <v>371</v>
      </c>
      <c r="C145" s="234"/>
    </row>
    <row r="146" spans="1:3" s="83" customFormat="1" ht="12" customHeight="1" thickBot="1">
      <c r="A146" s="32" t="s">
        <v>22</v>
      </c>
      <c r="B146" s="109" t="s">
        <v>446</v>
      </c>
      <c r="C146" s="259">
        <f>+C147+C148+C149+C150+C151</f>
        <v>0</v>
      </c>
    </row>
    <row r="147" spans="1:3" s="83" customFormat="1" ht="12" customHeight="1">
      <c r="A147" s="383" t="s">
        <v>88</v>
      </c>
      <c r="B147" s="9" t="s">
        <v>441</v>
      </c>
      <c r="C147" s="234"/>
    </row>
    <row r="148" spans="1:3" s="83" customFormat="1" ht="12" customHeight="1">
      <c r="A148" s="383" t="s">
        <v>89</v>
      </c>
      <c r="B148" s="9" t="s">
        <v>448</v>
      </c>
      <c r="C148" s="234"/>
    </row>
    <row r="149" spans="1:3" s="83" customFormat="1" ht="12" customHeight="1">
      <c r="A149" s="383" t="s">
        <v>281</v>
      </c>
      <c r="B149" s="9" t="s">
        <v>443</v>
      </c>
      <c r="C149" s="234"/>
    </row>
    <row r="150" spans="1:3" ht="12.75" customHeight="1">
      <c r="A150" s="383" t="s">
        <v>282</v>
      </c>
      <c r="B150" s="9" t="s">
        <v>495</v>
      </c>
      <c r="C150" s="234"/>
    </row>
    <row r="151" spans="1:3" ht="12.75" customHeight="1" thickBot="1">
      <c r="A151" s="392" t="s">
        <v>447</v>
      </c>
      <c r="B151" s="7" t="s">
        <v>450</v>
      </c>
      <c r="C151" s="236"/>
    </row>
    <row r="152" spans="1:3" ht="12.75" customHeight="1" thickBot="1">
      <c r="A152" s="434" t="s">
        <v>23</v>
      </c>
      <c r="B152" s="109" t="s">
        <v>451</v>
      </c>
      <c r="C152" s="259"/>
    </row>
    <row r="153" spans="1:3" ht="12" customHeight="1" thickBot="1">
      <c r="A153" s="434" t="s">
        <v>24</v>
      </c>
      <c r="B153" s="109" t="s">
        <v>452</v>
      </c>
      <c r="C153" s="259"/>
    </row>
    <row r="154" spans="1:3" ht="15" customHeight="1" thickBot="1">
      <c r="A154" s="32" t="s">
        <v>25</v>
      </c>
      <c r="B154" s="109" t="s">
        <v>454</v>
      </c>
      <c r="C154" s="374">
        <f>+C129+C133+C140+C146+C152+C153</f>
        <v>0</v>
      </c>
    </row>
    <row r="155" spans="1:3" ht="13.5" thickBot="1">
      <c r="A155" s="394" t="s">
        <v>26</v>
      </c>
      <c r="B155" s="332" t="s">
        <v>453</v>
      </c>
      <c r="C155" s="374">
        <f>+C128+C154</f>
        <v>0</v>
      </c>
    </row>
    <row r="156" spans="1:3" ht="9" customHeight="1" thickBot="1">
      <c r="A156" s="340"/>
      <c r="B156" s="341"/>
      <c r="C156" s="534">
        <f>C90-C155</f>
        <v>0</v>
      </c>
    </row>
    <row r="157" spans="1:3" ht="14.25" customHeight="1" thickBot="1">
      <c r="A157" s="215" t="s">
        <v>496</v>
      </c>
      <c r="B157" s="216"/>
      <c r="C157" s="106"/>
    </row>
    <row r="158" spans="1:3" ht="13.5" thickBot="1">
      <c r="A158" s="215" t="s">
        <v>194</v>
      </c>
      <c r="B158" s="216"/>
      <c r="C158" s="106"/>
    </row>
    <row r="159" spans="1:3" ht="12.75">
      <c r="A159" s="531"/>
      <c r="B159" s="532"/>
      <c r="C159" s="533"/>
    </row>
    <row r="160" spans="1:2" ht="12.75">
      <c r="A160" s="531"/>
      <c r="B160" s="532"/>
    </row>
    <row r="161" spans="1:3" ht="12.75">
      <c r="A161" s="531"/>
      <c r="B161" s="532"/>
      <c r="C161" s="533"/>
    </row>
    <row r="162" spans="1:3" ht="12.75">
      <c r="A162" s="531"/>
      <c r="B162" s="532"/>
      <c r="C162" s="533"/>
    </row>
    <row r="163" spans="1:3" ht="12.75">
      <c r="A163" s="531"/>
      <c r="B163" s="532"/>
      <c r="C163" s="533"/>
    </row>
    <row r="164" spans="1:3" ht="12.75">
      <c r="A164" s="531"/>
      <c r="B164" s="532"/>
      <c r="C164" s="533"/>
    </row>
    <row r="165" spans="1:3" ht="12.75">
      <c r="A165" s="531"/>
      <c r="B165" s="532"/>
      <c r="C165" s="533"/>
    </row>
    <row r="166" spans="1:3" ht="12.75">
      <c r="A166" s="531"/>
      <c r="B166" s="532"/>
      <c r="C166" s="533"/>
    </row>
    <row r="167" spans="1:3" ht="12.75">
      <c r="A167" s="531"/>
      <c r="B167" s="532"/>
      <c r="C167" s="533"/>
    </row>
    <row r="168" spans="1:3" ht="12.75">
      <c r="A168" s="531"/>
      <c r="B168" s="532"/>
      <c r="C168" s="533"/>
    </row>
    <row r="169" spans="1:3" ht="12.75">
      <c r="A169" s="531"/>
      <c r="B169" s="532"/>
      <c r="C169" s="533"/>
    </row>
    <row r="170" spans="1:3" ht="12.75">
      <c r="A170" s="531"/>
      <c r="B170" s="532"/>
      <c r="C170" s="533"/>
    </row>
    <row r="171" spans="1:3" ht="12.75">
      <c r="A171" s="531"/>
      <c r="B171" s="532"/>
      <c r="C171" s="533"/>
    </row>
    <row r="172" spans="1:3" ht="12.75">
      <c r="A172" s="531"/>
      <c r="B172" s="532"/>
      <c r="C172" s="533"/>
    </row>
    <row r="173" spans="1:3" ht="12.75">
      <c r="A173" s="531"/>
      <c r="B173" s="532"/>
      <c r="C173" s="533"/>
    </row>
    <row r="174" spans="1:3" ht="12.75">
      <c r="A174" s="531"/>
      <c r="B174" s="532"/>
      <c r="C174" s="533"/>
    </row>
    <row r="175" spans="1:3" ht="12.75">
      <c r="A175" s="531"/>
      <c r="B175" s="532"/>
      <c r="C175" s="533"/>
    </row>
    <row r="176" spans="1:3" ht="12.75">
      <c r="A176" s="531"/>
      <c r="B176" s="532"/>
      <c r="C176" s="533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C83"/>
  <sheetViews>
    <sheetView zoomScale="120" zoomScaleNormal="120" workbookViewId="0" topLeftCell="A34">
      <selection activeCell="C15" sqref="C15"/>
    </sheetView>
  </sheetViews>
  <sheetFormatPr defaultColWidth="9.00390625" defaultRowHeight="12.75"/>
  <cols>
    <col min="1" max="1" width="13.875" style="213" customWidth="1"/>
    <col min="2" max="2" width="79.125" style="214" customWidth="1"/>
    <col min="3" max="3" width="25.00390625" style="214" customWidth="1"/>
    <col min="4" max="16384" width="9.375" style="214" customWidth="1"/>
  </cols>
  <sheetData>
    <row r="1" spans="1:3" s="194" customFormat="1" ht="21" customHeight="1" thickBot="1">
      <c r="A1" s="512"/>
      <c r="B1" s="513"/>
      <c r="C1" s="509" t="str">
        <f>CONCATENATE("9.2. melléklet ",ALAPADATOK!A7," ",ALAPADATOK!B7," ",ALAPADATOK!C7," ",ALAPADATOK!D7," ",ALAPADATOK!E7," ",ALAPADATOK!F7," ",ALAPADATOK!G7," ",ALAPADATOK!H7)</f>
        <v>9.2. melléklet a 2 / 2020 ( II.14. ) önkormányzati rendelethez</v>
      </c>
    </row>
    <row r="2" spans="1:3" s="403" customFormat="1" ht="36">
      <c r="A2" s="514" t="s">
        <v>192</v>
      </c>
      <c r="B2" s="515" t="str">
        <f>CONCATENATE(ALAPADATOK!A11)</f>
        <v> Polgármesteri Hivatal</v>
      </c>
      <c r="C2" s="535" t="s">
        <v>55</v>
      </c>
    </row>
    <row r="3" spans="1:3" s="403" customFormat="1" ht="24.75" thickBot="1">
      <c r="A3" s="536" t="s">
        <v>191</v>
      </c>
      <c r="B3" s="518" t="s">
        <v>379</v>
      </c>
      <c r="C3" s="537" t="s">
        <v>50</v>
      </c>
    </row>
    <row r="4" spans="1:3" s="404" customFormat="1" ht="15.75" customHeight="1" thickBot="1">
      <c r="A4" s="520"/>
      <c r="B4" s="520"/>
      <c r="C4" s="521" t="str">
        <f>'KV_9.1.3.sz.mell'!C4</f>
        <v>Forintban!</v>
      </c>
    </row>
    <row r="5" spans="1:3" ht="13.5" thickBot="1">
      <c r="A5" s="522" t="s">
        <v>193</v>
      </c>
      <c r="B5" s="523" t="s">
        <v>530</v>
      </c>
      <c r="C5" s="538" t="s">
        <v>51</v>
      </c>
    </row>
    <row r="6" spans="1:3" s="405" customFormat="1" ht="12.75" customHeight="1" thickBot="1">
      <c r="A6" s="525"/>
      <c r="B6" s="526" t="s">
        <v>474</v>
      </c>
      <c r="C6" s="527" t="s">
        <v>475</v>
      </c>
    </row>
    <row r="7" spans="1:3" s="405" customFormat="1" ht="15.75" customHeight="1" thickBot="1">
      <c r="A7" s="200"/>
      <c r="B7" s="201" t="s">
        <v>52</v>
      </c>
      <c r="C7" s="202"/>
    </row>
    <row r="8" spans="1:3" s="321" customFormat="1" ht="12" customHeight="1" thickBot="1">
      <c r="A8" s="175" t="s">
        <v>16</v>
      </c>
      <c r="B8" s="203" t="s">
        <v>497</v>
      </c>
      <c r="C8" s="270">
        <f>SUM(C9:C19)</f>
        <v>100000</v>
      </c>
    </row>
    <row r="9" spans="1:3" s="321" customFormat="1" ht="12" customHeight="1">
      <c r="A9" s="398" t="s">
        <v>90</v>
      </c>
      <c r="B9" s="10" t="s">
        <v>258</v>
      </c>
      <c r="C9" s="311"/>
    </row>
    <row r="10" spans="1:3" s="321" customFormat="1" ht="12" customHeight="1">
      <c r="A10" s="399" t="s">
        <v>91</v>
      </c>
      <c r="B10" s="8" t="s">
        <v>259</v>
      </c>
      <c r="C10" s="268">
        <v>80000</v>
      </c>
    </row>
    <row r="11" spans="1:3" s="321" customFormat="1" ht="12" customHeight="1">
      <c r="A11" s="399" t="s">
        <v>92</v>
      </c>
      <c r="B11" s="8" t="s">
        <v>260</v>
      </c>
      <c r="C11" s="268"/>
    </row>
    <row r="12" spans="1:3" s="321" customFormat="1" ht="12" customHeight="1">
      <c r="A12" s="399" t="s">
        <v>93</v>
      </c>
      <c r="B12" s="8" t="s">
        <v>261</v>
      </c>
      <c r="C12" s="268"/>
    </row>
    <row r="13" spans="1:3" s="321" customFormat="1" ht="12" customHeight="1">
      <c r="A13" s="399" t="s">
        <v>137</v>
      </c>
      <c r="B13" s="8" t="s">
        <v>262</v>
      </c>
      <c r="C13" s="268"/>
    </row>
    <row r="14" spans="1:3" s="321" customFormat="1" ht="12" customHeight="1">
      <c r="A14" s="399" t="s">
        <v>94</v>
      </c>
      <c r="B14" s="8" t="s">
        <v>380</v>
      </c>
      <c r="C14" s="268">
        <v>20000</v>
      </c>
    </row>
    <row r="15" spans="1:3" s="321" customFormat="1" ht="12" customHeight="1">
      <c r="A15" s="399" t="s">
        <v>95</v>
      </c>
      <c r="B15" s="7" t="s">
        <v>381</v>
      </c>
      <c r="C15" s="268"/>
    </row>
    <row r="16" spans="1:3" s="321" customFormat="1" ht="12" customHeight="1">
      <c r="A16" s="399" t="s">
        <v>105</v>
      </c>
      <c r="B16" s="8" t="s">
        <v>265</v>
      </c>
      <c r="C16" s="312"/>
    </row>
    <row r="17" spans="1:3" s="406" customFormat="1" ht="12" customHeight="1">
      <c r="A17" s="399" t="s">
        <v>106</v>
      </c>
      <c r="B17" s="8" t="s">
        <v>266</v>
      </c>
      <c r="C17" s="268"/>
    </row>
    <row r="18" spans="1:3" s="406" customFormat="1" ht="12" customHeight="1">
      <c r="A18" s="399" t="s">
        <v>107</v>
      </c>
      <c r="B18" s="8" t="s">
        <v>417</v>
      </c>
      <c r="C18" s="269"/>
    </row>
    <row r="19" spans="1:3" s="406" customFormat="1" ht="12" customHeight="1" thickBot="1">
      <c r="A19" s="399" t="s">
        <v>108</v>
      </c>
      <c r="B19" s="7" t="s">
        <v>267</v>
      </c>
      <c r="C19" s="269"/>
    </row>
    <row r="20" spans="1:3" s="321" customFormat="1" ht="12" customHeight="1" thickBot="1">
      <c r="A20" s="175" t="s">
        <v>17</v>
      </c>
      <c r="B20" s="203" t="s">
        <v>382</v>
      </c>
      <c r="C20" s="270">
        <f>SUM(C21:C23)</f>
        <v>0</v>
      </c>
    </row>
    <row r="21" spans="1:3" s="406" customFormat="1" ht="12" customHeight="1">
      <c r="A21" s="399" t="s">
        <v>96</v>
      </c>
      <c r="B21" s="9" t="s">
        <v>241</v>
      </c>
      <c r="C21" s="268"/>
    </row>
    <row r="22" spans="1:3" s="406" customFormat="1" ht="12" customHeight="1">
      <c r="A22" s="399" t="s">
        <v>97</v>
      </c>
      <c r="B22" s="8" t="s">
        <v>383</v>
      </c>
      <c r="C22" s="268"/>
    </row>
    <row r="23" spans="1:3" s="406" customFormat="1" ht="12" customHeight="1">
      <c r="A23" s="399" t="s">
        <v>98</v>
      </c>
      <c r="B23" s="8" t="s">
        <v>384</v>
      </c>
      <c r="C23" s="268"/>
    </row>
    <row r="24" spans="1:3" s="406" customFormat="1" ht="12" customHeight="1" thickBot="1">
      <c r="A24" s="399" t="s">
        <v>99</v>
      </c>
      <c r="B24" s="8" t="s">
        <v>498</v>
      </c>
      <c r="C24" s="268"/>
    </row>
    <row r="25" spans="1:3" s="406" customFormat="1" ht="12" customHeight="1" thickBot="1">
      <c r="A25" s="183" t="s">
        <v>18</v>
      </c>
      <c r="B25" s="109" t="s">
        <v>163</v>
      </c>
      <c r="C25" s="296"/>
    </row>
    <row r="26" spans="1:3" s="406" customFormat="1" ht="12" customHeight="1" thickBot="1">
      <c r="A26" s="183" t="s">
        <v>19</v>
      </c>
      <c r="B26" s="109" t="s">
        <v>499</v>
      </c>
      <c r="C26" s="270">
        <f>+C27+C28+C29</f>
        <v>0</v>
      </c>
    </row>
    <row r="27" spans="1:3" s="406" customFormat="1" ht="12" customHeight="1">
      <c r="A27" s="400" t="s">
        <v>251</v>
      </c>
      <c r="B27" s="401" t="s">
        <v>246</v>
      </c>
      <c r="C27" s="68"/>
    </row>
    <row r="28" spans="1:3" s="406" customFormat="1" ht="12" customHeight="1">
      <c r="A28" s="400" t="s">
        <v>252</v>
      </c>
      <c r="B28" s="401" t="s">
        <v>383</v>
      </c>
      <c r="C28" s="268"/>
    </row>
    <row r="29" spans="1:3" s="406" customFormat="1" ht="12" customHeight="1">
      <c r="A29" s="400" t="s">
        <v>253</v>
      </c>
      <c r="B29" s="402" t="s">
        <v>386</v>
      </c>
      <c r="C29" s="268"/>
    </row>
    <row r="30" spans="1:3" s="406" customFormat="1" ht="12" customHeight="1" thickBot="1">
      <c r="A30" s="399" t="s">
        <v>254</v>
      </c>
      <c r="B30" s="126" t="s">
        <v>500</v>
      </c>
      <c r="C30" s="75"/>
    </row>
    <row r="31" spans="1:3" s="406" customFormat="1" ht="12" customHeight="1" thickBot="1">
      <c r="A31" s="183" t="s">
        <v>20</v>
      </c>
      <c r="B31" s="109" t="s">
        <v>387</v>
      </c>
      <c r="C31" s="270">
        <f>+C32+C33+C34</f>
        <v>0</v>
      </c>
    </row>
    <row r="32" spans="1:3" s="406" customFormat="1" ht="12" customHeight="1">
      <c r="A32" s="400" t="s">
        <v>83</v>
      </c>
      <c r="B32" s="401" t="s">
        <v>272</v>
      </c>
      <c r="C32" s="68"/>
    </row>
    <row r="33" spans="1:3" s="406" customFormat="1" ht="12" customHeight="1">
      <c r="A33" s="400" t="s">
        <v>84</v>
      </c>
      <c r="B33" s="402" t="s">
        <v>273</v>
      </c>
      <c r="C33" s="271"/>
    </row>
    <row r="34" spans="1:3" s="406" customFormat="1" ht="12" customHeight="1" thickBot="1">
      <c r="A34" s="399" t="s">
        <v>85</v>
      </c>
      <c r="B34" s="126" t="s">
        <v>274</v>
      </c>
      <c r="C34" s="75"/>
    </row>
    <row r="35" spans="1:3" s="321" customFormat="1" ht="12" customHeight="1" thickBot="1">
      <c r="A35" s="183" t="s">
        <v>21</v>
      </c>
      <c r="B35" s="109" t="s">
        <v>357</v>
      </c>
      <c r="C35" s="296"/>
    </row>
    <row r="36" spans="1:3" s="321" customFormat="1" ht="12" customHeight="1" thickBot="1">
      <c r="A36" s="183" t="s">
        <v>22</v>
      </c>
      <c r="B36" s="109" t="s">
        <v>388</v>
      </c>
      <c r="C36" s="313"/>
    </row>
    <row r="37" spans="1:3" s="321" customFormat="1" ht="12" customHeight="1" thickBot="1">
      <c r="A37" s="175" t="s">
        <v>23</v>
      </c>
      <c r="B37" s="109" t="s">
        <v>389</v>
      </c>
      <c r="C37" s="314">
        <f>+C8+C20+C25+C26+C31+C35+C36</f>
        <v>100000</v>
      </c>
    </row>
    <row r="38" spans="1:3" s="321" customFormat="1" ht="12" customHeight="1" thickBot="1">
      <c r="A38" s="204" t="s">
        <v>24</v>
      </c>
      <c r="B38" s="109" t="s">
        <v>390</v>
      </c>
      <c r="C38" s="314">
        <f>+C39+C40+C41</f>
        <v>97839000</v>
      </c>
    </row>
    <row r="39" spans="1:3" s="321" customFormat="1" ht="12" customHeight="1">
      <c r="A39" s="400" t="s">
        <v>391</v>
      </c>
      <c r="B39" s="401" t="s">
        <v>219</v>
      </c>
      <c r="C39" s="68"/>
    </row>
    <row r="40" spans="1:3" s="321" customFormat="1" ht="12" customHeight="1">
      <c r="A40" s="400" t="s">
        <v>392</v>
      </c>
      <c r="B40" s="402" t="s">
        <v>2</v>
      </c>
      <c r="C40" s="271"/>
    </row>
    <row r="41" spans="1:3" s="406" customFormat="1" ht="12" customHeight="1" thickBot="1">
      <c r="A41" s="399" t="s">
        <v>393</v>
      </c>
      <c r="B41" s="126" t="s">
        <v>394</v>
      </c>
      <c r="C41" s="75">
        <v>97839000</v>
      </c>
    </row>
    <row r="42" spans="1:3" s="406" customFormat="1" ht="15" customHeight="1" thickBot="1">
      <c r="A42" s="204" t="s">
        <v>25</v>
      </c>
      <c r="B42" s="205" t="s">
        <v>395</v>
      </c>
      <c r="C42" s="317">
        <f>+C37+C38</f>
        <v>97939000</v>
      </c>
    </row>
    <row r="43" spans="1:3" s="406" customFormat="1" ht="15" customHeight="1">
      <c r="A43" s="206"/>
      <c r="B43" s="207"/>
      <c r="C43" s="315"/>
    </row>
    <row r="44" spans="1:3" ht="13.5" thickBot="1">
      <c r="A44" s="208"/>
      <c r="B44" s="209"/>
      <c r="C44" s="316"/>
    </row>
    <row r="45" spans="1:3" s="405" customFormat="1" ht="16.5" customHeight="1" thickBot="1">
      <c r="A45" s="210"/>
      <c r="B45" s="211" t="s">
        <v>53</v>
      </c>
      <c r="C45" s="317"/>
    </row>
    <row r="46" spans="1:3" s="407" customFormat="1" ht="12" customHeight="1" thickBot="1">
      <c r="A46" s="183" t="s">
        <v>16</v>
      </c>
      <c r="B46" s="109" t="s">
        <v>396</v>
      </c>
      <c r="C46" s="270">
        <f>SUM(C47:C51)</f>
        <v>96939000</v>
      </c>
    </row>
    <row r="47" spans="1:3" ht="12" customHeight="1">
      <c r="A47" s="399" t="s">
        <v>90</v>
      </c>
      <c r="B47" s="9" t="s">
        <v>47</v>
      </c>
      <c r="C47" s="68">
        <v>71619000</v>
      </c>
    </row>
    <row r="48" spans="1:3" ht="12" customHeight="1">
      <c r="A48" s="399" t="s">
        <v>91</v>
      </c>
      <c r="B48" s="8" t="s">
        <v>172</v>
      </c>
      <c r="C48" s="71">
        <v>11745000</v>
      </c>
    </row>
    <row r="49" spans="1:3" ht="12" customHeight="1">
      <c r="A49" s="399" t="s">
        <v>92</v>
      </c>
      <c r="B49" s="8" t="s">
        <v>130</v>
      </c>
      <c r="C49" s="71">
        <v>13575000</v>
      </c>
    </row>
    <row r="50" spans="1:3" ht="12" customHeight="1">
      <c r="A50" s="399" t="s">
        <v>93</v>
      </c>
      <c r="B50" s="8" t="s">
        <v>173</v>
      </c>
      <c r="C50" s="71"/>
    </row>
    <row r="51" spans="1:3" ht="12" customHeight="1" thickBot="1">
      <c r="A51" s="399" t="s">
        <v>137</v>
      </c>
      <c r="B51" s="8" t="s">
        <v>174</v>
      </c>
      <c r="C51" s="71"/>
    </row>
    <row r="52" spans="1:3" ht="12" customHeight="1" thickBot="1">
      <c r="A52" s="183" t="s">
        <v>17</v>
      </c>
      <c r="B52" s="109" t="s">
        <v>397</v>
      </c>
      <c r="C52" s="270">
        <f>SUM(C53:C55)</f>
        <v>1000000</v>
      </c>
    </row>
    <row r="53" spans="1:3" s="407" customFormat="1" ht="12" customHeight="1">
      <c r="A53" s="399" t="s">
        <v>96</v>
      </c>
      <c r="B53" s="9" t="s">
        <v>213</v>
      </c>
      <c r="C53" s="68">
        <v>1000000</v>
      </c>
    </row>
    <row r="54" spans="1:3" ht="12" customHeight="1">
      <c r="A54" s="399" t="s">
        <v>97</v>
      </c>
      <c r="B54" s="8" t="s">
        <v>176</v>
      </c>
      <c r="C54" s="71"/>
    </row>
    <row r="55" spans="1:3" ht="12" customHeight="1">
      <c r="A55" s="399" t="s">
        <v>98</v>
      </c>
      <c r="B55" s="8" t="s">
        <v>54</v>
      </c>
      <c r="C55" s="71"/>
    </row>
    <row r="56" spans="1:3" ht="12" customHeight="1" thickBot="1">
      <c r="A56" s="399" t="s">
        <v>99</v>
      </c>
      <c r="B56" s="8" t="s">
        <v>501</v>
      </c>
      <c r="C56" s="71"/>
    </row>
    <row r="57" spans="1:3" ht="12" customHeight="1" thickBot="1">
      <c r="A57" s="183" t="s">
        <v>18</v>
      </c>
      <c r="B57" s="109" t="s">
        <v>11</v>
      </c>
      <c r="C57" s="296"/>
    </row>
    <row r="58" spans="1:3" ht="15" customHeight="1" thickBot="1">
      <c r="A58" s="183" t="s">
        <v>19</v>
      </c>
      <c r="B58" s="212" t="s">
        <v>506</v>
      </c>
      <c r="C58" s="318">
        <f>+C46+C52+C57</f>
        <v>97939000</v>
      </c>
    </row>
    <row r="59" ht="13.5" thickBot="1">
      <c r="C59" s="542">
        <f>C42-C58</f>
        <v>0</v>
      </c>
    </row>
    <row r="60" spans="1:3" ht="15" customHeight="1" thickBot="1">
      <c r="A60" s="215" t="s">
        <v>496</v>
      </c>
      <c r="B60" s="216"/>
      <c r="C60" s="106"/>
    </row>
    <row r="61" spans="1:3" ht="14.25" customHeight="1" thickBot="1">
      <c r="A61" s="215" t="s">
        <v>194</v>
      </c>
      <c r="B61" s="216"/>
      <c r="C61" s="106"/>
    </row>
    <row r="62" spans="1:3" ht="12.75">
      <c r="A62" s="539"/>
      <c r="B62" s="540"/>
      <c r="C62" s="540"/>
    </row>
    <row r="63" spans="1:2" ht="12.75">
      <c r="A63" s="539"/>
      <c r="B63" s="540"/>
    </row>
    <row r="64" spans="1:3" ht="12.75">
      <c r="A64" s="539"/>
      <c r="B64" s="540"/>
      <c r="C64" s="540"/>
    </row>
    <row r="65" spans="1:3" ht="12.75">
      <c r="A65" s="539"/>
      <c r="B65" s="540"/>
      <c r="C65" s="540"/>
    </row>
    <row r="66" spans="1:3" ht="12.75">
      <c r="A66" s="539"/>
      <c r="B66" s="540"/>
      <c r="C66" s="540"/>
    </row>
    <row r="67" spans="1:3" ht="12.75">
      <c r="A67" s="539"/>
      <c r="B67" s="540"/>
      <c r="C67" s="540"/>
    </row>
    <row r="68" spans="1:3" ht="12.75">
      <c r="A68" s="539"/>
      <c r="B68" s="540"/>
      <c r="C68" s="540"/>
    </row>
    <row r="69" spans="1:3" ht="12.75">
      <c r="A69" s="539"/>
      <c r="B69" s="540"/>
      <c r="C69" s="540"/>
    </row>
    <row r="70" spans="1:3" ht="12.75">
      <c r="A70" s="539"/>
      <c r="B70" s="540"/>
      <c r="C70" s="540"/>
    </row>
    <row r="71" spans="1:3" ht="12.75">
      <c r="A71" s="539"/>
      <c r="B71" s="540"/>
      <c r="C71" s="540"/>
    </row>
    <row r="72" spans="1:3" ht="12.75">
      <c r="A72" s="539"/>
      <c r="B72" s="540"/>
      <c r="C72" s="540"/>
    </row>
    <row r="73" spans="1:3" ht="12.75">
      <c r="A73" s="539"/>
      <c r="B73" s="540"/>
      <c r="C73" s="540"/>
    </row>
    <row r="74" spans="1:3" ht="12.75">
      <c r="A74" s="539"/>
      <c r="B74" s="540"/>
      <c r="C74" s="540"/>
    </row>
    <row r="75" spans="1:3" ht="12.75">
      <c r="A75" s="539"/>
      <c r="B75" s="540"/>
      <c r="C75" s="540"/>
    </row>
    <row r="76" spans="1:3" ht="12.75">
      <c r="A76" s="539"/>
      <c r="B76" s="540"/>
      <c r="C76" s="540"/>
    </row>
    <row r="77" spans="1:3" ht="12.75">
      <c r="A77" s="539"/>
      <c r="B77" s="540"/>
      <c r="C77" s="540"/>
    </row>
    <row r="78" spans="1:3" ht="12.75">
      <c r="A78" s="539"/>
      <c r="B78" s="540"/>
      <c r="C78" s="540"/>
    </row>
    <row r="79" spans="1:3" ht="12.75">
      <c r="A79" s="539"/>
      <c r="B79" s="540"/>
      <c r="C79" s="540"/>
    </row>
    <row r="80" spans="1:3" ht="12.75">
      <c r="A80" s="539"/>
      <c r="B80" s="540"/>
      <c r="C80" s="540"/>
    </row>
    <row r="81" spans="1:3" ht="12.75">
      <c r="A81" s="539"/>
      <c r="B81" s="540"/>
      <c r="C81" s="540"/>
    </row>
    <row r="82" spans="1:3" ht="12.75">
      <c r="A82" s="539"/>
      <c r="B82" s="540"/>
      <c r="C82" s="540"/>
    </row>
    <row r="83" spans="1:3" ht="12.75">
      <c r="A83" s="539"/>
      <c r="B83" s="540"/>
      <c r="C83" s="540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C63"/>
  <sheetViews>
    <sheetView zoomScale="120" zoomScaleNormal="120" workbookViewId="0" topLeftCell="A7">
      <selection activeCell="K59" sqref="K59"/>
    </sheetView>
  </sheetViews>
  <sheetFormatPr defaultColWidth="9.00390625" defaultRowHeight="12.75"/>
  <cols>
    <col min="1" max="1" width="13.875" style="213" customWidth="1"/>
    <col min="2" max="2" width="79.125" style="214" customWidth="1"/>
    <col min="3" max="3" width="25.00390625" style="214" customWidth="1"/>
    <col min="4" max="16384" width="9.375" style="214" customWidth="1"/>
  </cols>
  <sheetData>
    <row r="1" spans="1:3" s="194" customFormat="1" ht="21" customHeight="1" thickBot="1">
      <c r="A1" s="193"/>
      <c r="B1" s="195"/>
      <c r="C1" s="509" t="str">
        <f>CONCATENATE("9.2.1. melléklet ",ALAPADATOK!A7," ",ALAPADATOK!B7," ",ALAPADATOK!C7," ",ALAPADATOK!D7," ",ALAPADATOK!E7," ",ALAPADATOK!F7," ",ALAPADATOK!G7," ",ALAPADATOK!H7)</f>
        <v>9.2.1. melléklet a 2 / 2020 ( II.14. ) önkormányzati rendelethez</v>
      </c>
    </row>
    <row r="2" spans="1:3" s="403" customFormat="1" ht="36">
      <c r="A2" s="357" t="s">
        <v>192</v>
      </c>
      <c r="B2" s="507" t="str">
        <f>CONCATENATE(ALAPADATOK!A11)</f>
        <v> Polgármesteri Hivatal</v>
      </c>
      <c r="C2" s="319" t="s">
        <v>55</v>
      </c>
    </row>
    <row r="3" spans="1:3" s="403" customFormat="1" ht="24.75" thickBot="1">
      <c r="A3" s="397" t="s">
        <v>191</v>
      </c>
      <c r="B3" s="508" t="s">
        <v>398</v>
      </c>
      <c r="C3" s="320" t="s">
        <v>55</v>
      </c>
    </row>
    <row r="4" spans="1:3" s="404" customFormat="1" ht="15.75" customHeight="1" thickBot="1">
      <c r="A4" s="196"/>
      <c r="B4" s="196"/>
      <c r="C4" s="197" t="str">
        <f>'KV_9.2.sz.mell'!C4</f>
        <v>Forintban!</v>
      </c>
    </row>
    <row r="5" spans="1:3" ht="13.5" thickBot="1">
      <c r="A5" s="358" t="s">
        <v>193</v>
      </c>
      <c r="B5" s="198" t="s">
        <v>530</v>
      </c>
      <c r="C5" s="199" t="s">
        <v>51</v>
      </c>
    </row>
    <row r="6" spans="1:3" s="405" customFormat="1" ht="12.75" customHeight="1" thickBot="1">
      <c r="A6" s="175"/>
      <c r="B6" s="176" t="s">
        <v>474</v>
      </c>
      <c r="C6" s="177" t="s">
        <v>475</v>
      </c>
    </row>
    <row r="7" spans="1:3" s="405" customFormat="1" ht="15.75" customHeight="1" thickBot="1">
      <c r="A7" s="200"/>
      <c r="B7" s="201" t="s">
        <v>52</v>
      </c>
      <c r="C7" s="202"/>
    </row>
    <row r="8" spans="1:3" s="321" customFormat="1" ht="12" customHeight="1" thickBot="1">
      <c r="A8" s="175" t="s">
        <v>16</v>
      </c>
      <c r="B8" s="203" t="s">
        <v>497</v>
      </c>
      <c r="C8" s="270">
        <f>SUM(C9:C19)</f>
        <v>100000</v>
      </c>
    </row>
    <row r="9" spans="1:3" s="321" customFormat="1" ht="12" customHeight="1">
      <c r="A9" s="398" t="s">
        <v>90</v>
      </c>
      <c r="B9" s="10" t="s">
        <v>258</v>
      </c>
      <c r="C9" s="268">
        <v>80000</v>
      </c>
    </row>
    <row r="10" spans="1:3" s="321" customFormat="1" ht="12" customHeight="1">
      <c r="A10" s="399" t="s">
        <v>91</v>
      </c>
      <c r="B10" s="8" t="s">
        <v>259</v>
      </c>
      <c r="C10" s="268"/>
    </row>
    <row r="11" spans="1:3" s="321" customFormat="1" ht="12" customHeight="1">
      <c r="A11" s="399" t="s">
        <v>92</v>
      </c>
      <c r="B11" s="8" t="s">
        <v>260</v>
      </c>
      <c r="C11" s="268"/>
    </row>
    <row r="12" spans="1:3" s="321" customFormat="1" ht="12" customHeight="1">
      <c r="A12" s="399" t="s">
        <v>93</v>
      </c>
      <c r="B12" s="8" t="s">
        <v>261</v>
      </c>
      <c r="C12" s="268"/>
    </row>
    <row r="13" spans="1:3" s="321" customFormat="1" ht="12" customHeight="1">
      <c r="A13" s="399" t="s">
        <v>137</v>
      </c>
      <c r="B13" s="8" t="s">
        <v>262</v>
      </c>
      <c r="C13" s="268"/>
    </row>
    <row r="14" spans="1:3" s="321" customFormat="1" ht="12" customHeight="1">
      <c r="A14" s="399" t="s">
        <v>94</v>
      </c>
      <c r="B14" s="8" t="s">
        <v>380</v>
      </c>
      <c r="C14" s="268">
        <v>20000</v>
      </c>
    </row>
    <row r="15" spans="1:3" s="321" customFormat="1" ht="12" customHeight="1">
      <c r="A15" s="399" t="s">
        <v>95</v>
      </c>
      <c r="B15" s="7" t="s">
        <v>381</v>
      </c>
      <c r="C15" s="312"/>
    </row>
    <row r="16" spans="1:3" s="321" customFormat="1" ht="12" customHeight="1">
      <c r="A16" s="399" t="s">
        <v>105</v>
      </c>
      <c r="B16" s="8" t="s">
        <v>265</v>
      </c>
      <c r="C16" s="268"/>
    </row>
    <row r="17" spans="1:3" s="406" customFormat="1" ht="12" customHeight="1">
      <c r="A17" s="399" t="s">
        <v>106</v>
      </c>
      <c r="B17" s="8" t="s">
        <v>266</v>
      </c>
      <c r="C17" s="269"/>
    </row>
    <row r="18" spans="1:3" s="406" customFormat="1" ht="12" customHeight="1">
      <c r="A18" s="399" t="s">
        <v>107</v>
      </c>
      <c r="B18" s="8" t="s">
        <v>417</v>
      </c>
      <c r="C18" s="269"/>
    </row>
    <row r="19" spans="1:3" s="406" customFormat="1" ht="12" customHeight="1" thickBot="1">
      <c r="A19" s="399" t="s">
        <v>108</v>
      </c>
      <c r="B19" s="7" t="s">
        <v>267</v>
      </c>
      <c r="C19" s="269"/>
    </row>
    <row r="20" spans="1:3" s="321" customFormat="1" ht="12" customHeight="1" thickBot="1">
      <c r="A20" s="175" t="s">
        <v>17</v>
      </c>
      <c r="B20" s="203" t="s">
        <v>382</v>
      </c>
      <c r="C20" s="270">
        <f>SUM(C21:C23)</f>
        <v>0</v>
      </c>
    </row>
    <row r="21" spans="1:3" s="406" customFormat="1" ht="12" customHeight="1">
      <c r="A21" s="399" t="s">
        <v>96</v>
      </c>
      <c r="B21" s="9" t="s">
        <v>241</v>
      </c>
      <c r="C21" s="268"/>
    </row>
    <row r="22" spans="1:3" s="406" customFormat="1" ht="12" customHeight="1">
      <c r="A22" s="399" t="s">
        <v>97</v>
      </c>
      <c r="B22" s="8" t="s">
        <v>383</v>
      </c>
      <c r="C22" s="268"/>
    </row>
    <row r="23" spans="1:3" s="406" customFormat="1" ht="12" customHeight="1">
      <c r="A23" s="399" t="s">
        <v>98</v>
      </c>
      <c r="B23" s="8" t="s">
        <v>384</v>
      </c>
      <c r="C23" s="268"/>
    </row>
    <row r="24" spans="1:3" s="406" customFormat="1" ht="12" customHeight="1" thickBot="1">
      <c r="A24" s="399" t="s">
        <v>99</v>
      </c>
      <c r="B24" s="8" t="s">
        <v>498</v>
      </c>
      <c r="C24" s="268"/>
    </row>
    <row r="25" spans="1:3" s="406" customFormat="1" ht="12" customHeight="1" thickBot="1">
      <c r="A25" s="183" t="s">
        <v>18</v>
      </c>
      <c r="B25" s="109" t="s">
        <v>163</v>
      </c>
      <c r="C25" s="296"/>
    </row>
    <row r="26" spans="1:3" s="406" customFormat="1" ht="12" customHeight="1" thickBot="1">
      <c r="A26" s="183" t="s">
        <v>19</v>
      </c>
      <c r="B26" s="109" t="s">
        <v>499</v>
      </c>
      <c r="C26" s="270">
        <f>+C27+C28+C29</f>
        <v>0</v>
      </c>
    </row>
    <row r="27" spans="1:3" s="406" customFormat="1" ht="12" customHeight="1">
      <c r="A27" s="400" t="s">
        <v>251</v>
      </c>
      <c r="B27" s="401" t="s">
        <v>246</v>
      </c>
      <c r="C27" s="68"/>
    </row>
    <row r="28" spans="1:3" s="406" customFormat="1" ht="12" customHeight="1">
      <c r="A28" s="400" t="s">
        <v>252</v>
      </c>
      <c r="B28" s="401" t="s">
        <v>383</v>
      </c>
      <c r="C28" s="268"/>
    </row>
    <row r="29" spans="1:3" s="406" customFormat="1" ht="12" customHeight="1">
      <c r="A29" s="400" t="s">
        <v>253</v>
      </c>
      <c r="B29" s="402" t="s">
        <v>386</v>
      </c>
      <c r="C29" s="268"/>
    </row>
    <row r="30" spans="1:3" s="406" customFormat="1" ht="12" customHeight="1" thickBot="1">
      <c r="A30" s="399" t="s">
        <v>254</v>
      </c>
      <c r="B30" s="126" t="s">
        <v>500</v>
      </c>
      <c r="C30" s="75"/>
    </row>
    <row r="31" spans="1:3" s="406" customFormat="1" ht="12" customHeight="1" thickBot="1">
      <c r="A31" s="183" t="s">
        <v>20</v>
      </c>
      <c r="B31" s="109" t="s">
        <v>387</v>
      </c>
      <c r="C31" s="270">
        <f>+C32+C33+C34</f>
        <v>0</v>
      </c>
    </row>
    <row r="32" spans="1:3" s="406" customFormat="1" ht="12" customHeight="1">
      <c r="A32" s="400" t="s">
        <v>83</v>
      </c>
      <c r="B32" s="401" t="s">
        <v>272</v>
      </c>
      <c r="C32" s="68"/>
    </row>
    <row r="33" spans="1:3" s="406" customFormat="1" ht="12" customHeight="1">
      <c r="A33" s="400" t="s">
        <v>84</v>
      </c>
      <c r="B33" s="402" t="s">
        <v>273</v>
      </c>
      <c r="C33" s="271"/>
    </row>
    <row r="34" spans="1:3" s="406" customFormat="1" ht="12" customHeight="1" thickBot="1">
      <c r="A34" s="399" t="s">
        <v>85</v>
      </c>
      <c r="B34" s="126" t="s">
        <v>274</v>
      </c>
      <c r="C34" s="75"/>
    </row>
    <row r="35" spans="1:3" s="321" customFormat="1" ht="12" customHeight="1" thickBot="1">
      <c r="A35" s="183" t="s">
        <v>21</v>
      </c>
      <c r="B35" s="109" t="s">
        <v>357</v>
      </c>
      <c r="C35" s="296"/>
    </row>
    <row r="36" spans="1:3" s="321" customFormat="1" ht="12" customHeight="1" thickBot="1">
      <c r="A36" s="183" t="s">
        <v>22</v>
      </c>
      <c r="B36" s="109" t="s">
        <v>388</v>
      </c>
      <c r="C36" s="313"/>
    </row>
    <row r="37" spans="1:3" s="321" customFormat="1" ht="12" customHeight="1" thickBot="1">
      <c r="A37" s="175" t="s">
        <v>23</v>
      </c>
      <c r="B37" s="109" t="s">
        <v>389</v>
      </c>
      <c r="C37" s="314">
        <f>+C8+C20+C25+C26+C31+C35+C36</f>
        <v>100000</v>
      </c>
    </row>
    <row r="38" spans="1:3" s="321" customFormat="1" ht="12" customHeight="1" thickBot="1">
      <c r="A38" s="204" t="s">
        <v>24</v>
      </c>
      <c r="B38" s="109" t="s">
        <v>390</v>
      </c>
      <c r="C38" s="314">
        <f>+C39+C40+C41</f>
        <v>97839000</v>
      </c>
    </row>
    <row r="39" spans="1:3" s="321" customFormat="1" ht="12" customHeight="1">
      <c r="A39" s="400" t="s">
        <v>391</v>
      </c>
      <c r="B39" s="401" t="s">
        <v>219</v>
      </c>
      <c r="C39" s="68"/>
    </row>
    <row r="40" spans="1:3" s="321" customFormat="1" ht="12" customHeight="1">
      <c r="A40" s="400" t="s">
        <v>392</v>
      </c>
      <c r="B40" s="402" t="s">
        <v>2</v>
      </c>
      <c r="C40" s="271"/>
    </row>
    <row r="41" spans="1:3" s="406" customFormat="1" ht="12" customHeight="1" thickBot="1">
      <c r="A41" s="399" t="s">
        <v>393</v>
      </c>
      <c r="B41" s="126" t="s">
        <v>394</v>
      </c>
      <c r="C41" s="75">
        <v>97839000</v>
      </c>
    </row>
    <row r="42" spans="1:3" s="406" customFormat="1" ht="15" customHeight="1" thickBot="1">
      <c r="A42" s="204" t="s">
        <v>25</v>
      </c>
      <c r="B42" s="205" t="s">
        <v>395</v>
      </c>
      <c r="C42" s="317">
        <f>+C37+C38</f>
        <v>97939000</v>
      </c>
    </row>
    <row r="43" spans="1:3" s="406" customFormat="1" ht="15" customHeight="1">
      <c r="A43" s="206"/>
      <c r="B43" s="207"/>
      <c r="C43" s="315"/>
    </row>
    <row r="44" spans="1:3" ht="13.5" thickBot="1">
      <c r="A44" s="208"/>
      <c r="B44" s="209"/>
      <c r="C44" s="316"/>
    </row>
    <row r="45" spans="1:3" s="405" customFormat="1" ht="16.5" customHeight="1" thickBot="1">
      <c r="A45" s="210"/>
      <c r="B45" s="211" t="s">
        <v>53</v>
      </c>
      <c r="C45" s="317"/>
    </row>
    <row r="46" spans="1:3" s="407" customFormat="1" ht="12" customHeight="1" thickBot="1">
      <c r="A46" s="183" t="s">
        <v>16</v>
      </c>
      <c r="B46" s="109" t="s">
        <v>396</v>
      </c>
      <c r="C46" s="270">
        <f>SUM(C47:C51)</f>
        <v>96939000</v>
      </c>
    </row>
    <row r="47" spans="1:3" ht="12" customHeight="1">
      <c r="A47" s="399" t="s">
        <v>90</v>
      </c>
      <c r="B47" s="9" t="s">
        <v>47</v>
      </c>
      <c r="C47" s="68">
        <v>71619000</v>
      </c>
    </row>
    <row r="48" spans="1:3" ht="12" customHeight="1">
      <c r="A48" s="399" t="s">
        <v>91</v>
      </c>
      <c r="B48" s="8" t="s">
        <v>172</v>
      </c>
      <c r="C48" s="71">
        <v>11745000</v>
      </c>
    </row>
    <row r="49" spans="1:3" ht="12" customHeight="1">
      <c r="A49" s="399" t="s">
        <v>92</v>
      </c>
      <c r="B49" s="8" t="s">
        <v>130</v>
      </c>
      <c r="C49" s="71">
        <v>13575000</v>
      </c>
    </row>
    <row r="50" spans="1:3" ht="12" customHeight="1">
      <c r="A50" s="399" t="s">
        <v>93</v>
      </c>
      <c r="B50" s="8" t="s">
        <v>173</v>
      </c>
      <c r="C50" s="71"/>
    </row>
    <row r="51" spans="1:3" ht="12" customHeight="1" thickBot="1">
      <c r="A51" s="399" t="s">
        <v>137</v>
      </c>
      <c r="B51" s="8" t="s">
        <v>174</v>
      </c>
      <c r="C51" s="71"/>
    </row>
    <row r="52" spans="1:3" ht="12" customHeight="1" thickBot="1">
      <c r="A52" s="183" t="s">
        <v>17</v>
      </c>
      <c r="B52" s="109" t="s">
        <v>397</v>
      </c>
      <c r="C52" s="270">
        <f>SUM(C53:C55)</f>
        <v>1000000</v>
      </c>
    </row>
    <row r="53" spans="1:3" s="407" customFormat="1" ht="12" customHeight="1">
      <c r="A53" s="399" t="s">
        <v>96</v>
      </c>
      <c r="B53" s="9" t="s">
        <v>213</v>
      </c>
      <c r="C53" s="68">
        <v>1000000</v>
      </c>
    </row>
    <row r="54" spans="1:3" ht="12" customHeight="1">
      <c r="A54" s="399" t="s">
        <v>97</v>
      </c>
      <c r="B54" s="8" t="s">
        <v>176</v>
      </c>
      <c r="C54" s="71"/>
    </row>
    <row r="55" spans="1:3" ht="12" customHeight="1">
      <c r="A55" s="399" t="s">
        <v>98</v>
      </c>
      <c r="B55" s="8" t="s">
        <v>54</v>
      </c>
      <c r="C55" s="71"/>
    </row>
    <row r="56" spans="1:3" ht="12" customHeight="1" thickBot="1">
      <c r="A56" s="399" t="s">
        <v>99</v>
      </c>
      <c r="B56" s="8" t="s">
        <v>501</v>
      </c>
      <c r="C56" s="71"/>
    </row>
    <row r="57" spans="1:3" ht="15" customHeight="1" thickBot="1">
      <c r="A57" s="183" t="s">
        <v>18</v>
      </c>
      <c r="B57" s="109" t="s">
        <v>11</v>
      </c>
      <c r="C57" s="296"/>
    </row>
    <row r="58" spans="1:3" ht="13.5" thickBot="1">
      <c r="A58" s="183" t="s">
        <v>19</v>
      </c>
      <c r="B58" s="212" t="s">
        <v>506</v>
      </c>
      <c r="C58" s="318">
        <f>+C46+C52+C57</f>
        <v>97939000</v>
      </c>
    </row>
    <row r="59" ht="15" customHeight="1" thickBot="1">
      <c r="C59" s="542">
        <f>C42-C58</f>
        <v>0</v>
      </c>
    </row>
    <row r="60" spans="1:3" ht="14.25" customHeight="1" thickBot="1">
      <c r="A60" s="215" t="s">
        <v>496</v>
      </c>
      <c r="B60" s="216"/>
      <c r="C60" s="106"/>
    </row>
    <row r="61" spans="1:3" ht="13.5" thickBot="1">
      <c r="A61" s="215" t="s">
        <v>194</v>
      </c>
      <c r="B61" s="216"/>
      <c r="C61" s="106"/>
    </row>
    <row r="63" ht="12.75">
      <c r="C63" s="49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13" customWidth="1"/>
    <col min="2" max="2" width="79.125" style="214" customWidth="1"/>
    <col min="3" max="3" width="25.00390625" style="214" customWidth="1"/>
    <col min="4" max="16384" width="9.375" style="214" customWidth="1"/>
  </cols>
  <sheetData>
    <row r="1" spans="1:3" s="194" customFormat="1" ht="21" customHeight="1" thickBot="1">
      <c r="A1" s="193"/>
      <c r="B1" s="195"/>
      <c r="C1" s="509" t="str">
        <f>CONCATENATE("9.2.2. melléklet ",ALAPADATOK!A7," ",ALAPADATOK!B7," ",ALAPADATOK!C7," ",ALAPADATOK!D7," ",ALAPADATOK!E7," ",ALAPADATOK!F7," ",ALAPADATOK!G7," ",ALAPADATOK!H7)</f>
        <v>9.2.2. melléklet a 2 / 2020 ( II.14. ) önkormányzati rendelethez</v>
      </c>
    </row>
    <row r="2" spans="1:3" s="403" customFormat="1" ht="36">
      <c r="A2" s="357" t="s">
        <v>192</v>
      </c>
      <c r="B2" s="507" t="str">
        <f>CONCATENATE(ALAPADATOK!A11)</f>
        <v> Polgármesteri Hivatal</v>
      </c>
      <c r="C2" s="319" t="s">
        <v>55</v>
      </c>
    </row>
    <row r="3" spans="1:3" s="403" customFormat="1" ht="24.75" thickBot="1">
      <c r="A3" s="397" t="s">
        <v>191</v>
      </c>
      <c r="B3" s="508" t="s">
        <v>399</v>
      </c>
      <c r="C3" s="320" t="s">
        <v>56</v>
      </c>
    </row>
    <row r="4" spans="1:3" s="404" customFormat="1" ht="15.75" customHeight="1" thickBot="1">
      <c r="A4" s="196"/>
      <c r="B4" s="196"/>
      <c r="C4" s="197" t="str">
        <f>'KV_9.2.1.sz.mell'!C4</f>
        <v>Forintban!</v>
      </c>
    </row>
    <row r="5" spans="1:3" ht="13.5" thickBot="1">
      <c r="A5" s="358" t="s">
        <v>193</v>
      </c>
      <c r="B5" s="198" t="s">
        <v>530</v>
      </c>
      <c r="C5" s="199" t="s">
        <v>51</v>
      </c>
    </row>
    <row r="6" spans="1:3" s="405" customFormat="1" ht="12.75" customHeight="1" thickBot="1">
      <c r="A6" s="175"/>
      <c r="B6" s="176" t="s">
        <v>474</v>
      </c>
      <c r="C6" s="177" t="s">
        <v>475</v>
      </c>
    </row>
    <row r="7" spans="1:3" s="405" customFormat="1" ht="15.75" customHeight="1" thickBot="1">
      <c r="A7" s="200"/>
      <c r="B7" s="201" t="s">
        <v>52</v>
      </c>
      <c r="C7" s="202"/>
    </row>
    <row r="8" spans="1:3" s="321" customFormat="1" ht="12" customHeight="1" thickBot="1">
      <c r="A8" s="175" t="s">
        <v>16</v>
      </c>
      <c r="B8" s="203" t="s">
        <v>497</v>
      </c>
      <c r="C8" s="270">
        <f>SUM(C9:C19)</f>
        <v>0</v>
      </c>
    </row>
    <row r="9" spans="1:3" s="321" customFormat="1" ht="12" customHeight="1">
      <c r="A9" s="398" t="s">
        <v>90</v>
      </c>
      <c r="B9" s="10" t="s">
        <v>258</v>
      </c>
      <c r="C9" s="311"/>
    </row>
    <row r="10" spans="1:3" s="321" customFormat="1" ht="12" customHeight="1">
      <c r="A10" s="399" t="s">
        <v>91</v>
      </c>
      <c r="B10" s="8" t="s">
        <v>259</v>
      </c>
      <c r="C10" s="268"/>
    </row>
    <row r="11" spans="1:3" s="321" customFormat="1" ht="12" customHeight="1">
      <c r="A11" s="399" t="s">
        <v>92</v>
      </c>
      <c r="B11" s="8" t="s">
        <v>260</v>
      </c>
      <c r="C11" s="268"/>
    </row>
    <row r="12" spans="1:3" s="321" customFormat="1" ht="12" customHeight="1">
      <c r="A12" s="399" t="s">
        <v>93</v>
      </c>
      <c r="B12" s="8" t="s">
        <v>261</v>
      </c>
      <c r="C12" s="268"/>
    </row>
    <row r="13" spans="1:3" s="321" customFormat="1" ht="12" customHeight="1">
      <c r="A13" s="399" t="s">
        <v>137</v>
      </c>
      <c r="B13" s="8" t="s">
        <v>262</v>
      </c>
      <c r="C13" s="268"/>
    </row>
    <row r="14" spans="1:3" s="321" customFormat="1" ht="12" customHeight="1">
      <c r="A14" s="399" t="s">
        <v>94</v>
      </c>
      <c r="B14" s="8" t="s">
        <v>380</v>
      </c>
      <c r="C14" s="268"/>
    </row>
    <row r="15" spans="1:3" s="321" customFormat="1" ht="12" customHeight="1">
      <c r="A15" s="399" t="s">
        <v>95</v>
      </c>
      <c r="B15" s="7" t="s">
        <v>381</v>
      </c>
      <c r="C15" s="268"/>
    </row>
    <row r="16" spans="1:3" s="321" customFormat="1" ht="12" customHeight="1">
      <c r="A16" s="399" t="s">
        <v>105</v>
      </c>
      <c r="B16" s="8" t="s">
        <v>265</v>
      </c>
      <c r="C16" s="312"/>
    </row>
    <row r="17" spans="1:3" s="406" customFormat="1" ht="12" customHeight="1">
      <c r="A17" s="399" t="s">
        <v>106</v>
      </c>
      <c r="B17" s="8" t="s">
        <v>266</v>
      </c>
      <c r="C17" s="268"/>
    </row>
    <row r="18" spans="1:3" s="406" customFormat="1" ht="12" customHeight="1">
      <c r="A18" s="399" t="s">
        <v>107</v>
      </c>
      <c r="B18" s="8" t="s">
        <v>417</v>
      </c>
      <c r="C18" s="269"/>
    </row>
    <row r="19" spans="1:3" s="406" customFormat="1" ht="12" customHeight="1" thickBot="1">
      <c r="A19" s="399" t="s">
        <v>108</v>
      </c>
      <c r="B19" s="7" t="s">
        <v>267</v>
      </c>
      <c r="C19" s="269"/>
    </row>
    <row r="20" spans="1:3" s="321" customFormat="1" ht="12" customHeight="1" thickBot="1">
      <c r="A20" s="175" t="s">
        <v>17</v>
      </c>
      <c r="B20" s="203" t="s">
        <v>382</v>
      </c>
      <c r="C20" s="270">
        <f>SUM(C21:C23)</f>
        <v>0</v>
      </c>
    </row>
    <row r="21" spans="1:3" s="406" customFormat="1" ht="12" customHeight="1">
      <c r="A21" s="399" t="s">
        <v>96</v>
      </c>
      <c r="B21" s="9" t="s">
        <v>241</v>
      </c>
      <c r="C21" s="268"/>
    </row>
    <row r="22" spans="1:3" s="406" customFormat="1" ht="12" customHeight="1">
      <c r="A22" s="399" t="s">
        <v>97</v>
      </c>
      <c r="B22" s="8" t="s">
        <v>383</v>
      </c>
      <c r="C22" s="268"/>
    </row>
    <row r="23" spans="1:3" s="406" customFormat="1" ht="12" customHeight="1">
      <c r="A23" s="399" t="s">
        <v>98</v>
      </c>
      <c r="B23" s="8" t="s">
        <v>384</v>
      </c>
      <c r="C23" s="268"/>
    </row>
    <row r="24" spans="1:3" s="406" customFormat="1" ht="12" customHeight="1" thickBot="1">
      <c r="A24" s="399" t="s">
        <v>99</v>
      </c>
      <c r="B24" s="8" t="s">
        <v>498</v>
      </c>
      <c r="C24" s="268"/>
    </row>
    <row r="25" spans="1:3" s="406" customFormat="1" ht="12" customHeight="1" thickBot="1">
      <c r="A25" s="183" t="s">
        <v>18</v>
      </c>
      <c r="B25" s="109" t="s">
        <v>163</v>
      </c>
      <c r="C25" s="296"/>
    </row>
    <row r="26" spans="1:3" s="406" customFormat="1" ht="12" customHeight="1" thickBot="1">
      <c r="A26" s="183" t="s">
        <v>19</v>
      </c>
      <c r="B26" s="109" t="s">
        <v>499</v>
      </c>
      <c r="C26" s="270">
        <f>+C27+C28+C29</f>
        <v>0</v>
      </c>
    </row>
    <row r="27" spans="1:3" s="406" customFormat="1" ht="12" customHeight="1">
      <c r="A27" s="400" t="s">
        <v>251</v>
      </c>
      <c r="B27" s="401" t="s">
        <v>246</v>
      </c>
      <c r="C27" s="68"/>
    </row>
    <row r="28" spans="1:3" s="406" customFormat="1" ht="12" customHeight="1">
      <c r="A28" s="400" t="s">
        <v>252</v>
      </c>
      <c r="B28" s="401" t="s">
        <v>383</v>
      </c>
      <c r="C28" s="268"/>
    </row>
    <row r="29" spans="1:3" s="406" customFormat="1" ht="12" customHeight="1">
      <c r="A29" s="400" t="s">
        <v>253</v>
      </c>
      <c r="B29" s="402" t="s">
        <v>386</v>
      </c>
      <c r="C29" s="268"/>
    </row>
    <row r="30" spans="1:3" s="406" customFormat="1" ht="12" customHeight="1" thickBot="1">
      <c r="A30" s="399" t="s">
        <v>254</v>
      </c>
      <c r="B30" s="126" t="s">
        <v>500</v>
      </c>
      <c r="C30" s="75"/>
    </row>
    <row r="31" spans="1:3" s="406" customFormat="1" ht="12" customHeight="1" thickBot="1">
      <c r="A31" s="183" t="s">
        <v>20</v>
      </c>
      <c r="B31" s="109" t="s">
        <v>387</v>
      </c>
      <c r="C31" s="270">
        <f>+C32+C33+C34</f>
        <v>0</v>
      </c>
    </row>
    <row r="32" spans="1:3" s="406" customFormat="1" ht="12" customHeight="1">
      <c r="A32" s="400" t="s">
        <v>83</v>
      </c>
      <c r="B32" s="401" t="s">
        <v>272</v>
      </c>
      <c r="C32" s="68"/>
    </row>
    <row r="33" spans="1:3" s="406" customFormat="1" ht="12" customHeight="1">
      <c r="A33" s="400" t="s">
        <v>84</v>
      </c>
      <c r="B33" s="402" t="s">
        <v>273</v>
      </c>
      <c r="C33" s="271"/>
    </row>
    <row r="34" spans="1:3" s="406" customFormat="1" ht="12" customHeight="1" thickBot="1">
      <c r="A34" s="399" t="s">
        <v>85</v>
      </c>
      <c r="B34" s="126" t="s">
        <v>274</v>
      </c>
      <c r="C34" s="75"/>
    </row>
    <row r="35" spans="1:3" s="321" customFormat="1" ht="12" customHeight="1" thickBot="1">
      <c r="A35" s="183" t="s">
        <v>21</v>
      </c>
      <c r="B35" s="109" t="s">
        <v>357</v>
      </c>
      <c r="C35" s="296"/>
    </row>
    <row r="36" spans="1:3" s="321" customFormat="1" ht="12" customHeight="1" thickBot="1">
      <c r="A36" s="183" t="s">
        <v>22</v>
      </c>
      <c r="B36" s="109" t="s">
        <v>388</v>
      </c>
      <c r="C36" s="313"/>
    </row>
    <row r="37" spans="1:3" s="321" customFormat="1" ht="12" customHeight="1" thickBot="1">
      <c r="A37" s="175" t="s">
        <v>23</v>
      </c>
      <c r="B37" s="109" t="s">
        <v>389</v>
      </c>
      <c r="C37" s="314">
        <f>+C8+C20+C25+C26+C31+C35+C36</f>
        <v>0</v>
      </c>
    </row>
    <row r="38" spans="1:3" s="321" customFormat="1" ht="12" customHeight="1" thickBot="1">
      <c r="A38" s="204" t="s">
        <v>24</v>
      </c>
      <c r="B38" s="109" t="s">
        <v>390</v>
      </c>
      <c r="C38" s="314">
        <f>+C39+C40+C41</f>
        <v>0</v>
      </c>
    </row>
    <row r="39" spans="1:3" s="321" customFormat="1" ht="12" customHeight="1">
      <c r="A39" s="400" t="s">
        <v>391</v>
      </c>
      <c r="B39" s="401" t="s">
        <v>219</v>
      </c>
      <c r="C39" s="68"/>
    </row>
    <row r="40" spans="1:3" s="321" customFormat="1" ht="12" customHeight="1">
      <c r="A40" s="400" t="s">
        <v>392</v>
      </c>
      <c r="B40" s="402" t="s">
        <v>2</v>
      </c>
      <c r="C40" s="271"/>
    </row>
    <row r="41" spans="1:3" s="406" customFormat="1" ht="12" customHeight="1" thickBot="1">
      <c r="A41" s="399" t="s">
        <v>393</v>
      </c>
      <c r="B41" s="126" t="s">
        <v>394</v>
      </c>
      <c r="C41" s="75"/>
    </row>
    <row r="42" spans="1:3" s="406" customFormat="1" ht="15" customHeight="1" thickBot="1">
      <c r="A42" s="204" t="s">
        <v>25</v>
      </c>
      <c r="B42" s="205" t="s">
        <v>395</v>
      </c>
      <c r="C42" s="317">
        <f>+C37+C38</f>
        <v>0</v>
      </c>
    </row>
    <row r="43" spans="1:3" s="406" customFormat="1" ht="15" customHeight="1">
      <c r="A43" s="206"/>
      <c r="B43" s="207"/>
      <c r="C43" s="315"/>
    </row>
    <row r="44" spans="1:3" ht="13.5" thickBot="1">
      <c r="A44" s="208"/>
      <c r="B44" s="209"/>
      <c r="C44" s="316"/>
    </row>
    <row r="45" spans="1:3" s="405" customFormat="1" ht="16.5" customHeight="1" thickBot="1">
      <c r="A45" s="210"/>
      <c r="B45" s="211" t="s">
        <v>53</v>
      </c>
      <c r="C45" s="317"/>
    </row>
    <row r="46" spans="1:3" s="407" customFormat="1" ht="12" customHeight="1" thickBot="1">
      <c r="A46" s="183" t="s">
        <v>16</v>
      </c>
      <c r="B46" s="109" t="s">
        <v>396</v>
      </c>
      <c r="C46" s="270">
        <f>SUM(C47:C51)</f>
        <v>0</v>
      </c>
    </row>
    <row r="47" spans="1:3" ht="12" customHeight="1">
      <c r="A47" s="399" t="s">
        <v>90</v>
      </c>
      <c r="B47" s="9" t="s">
        <v>47</v>
      </c>
      <c r="C47" s="68"/>
    </row>
    <row r="48" spans="1:3" ht="12" customHeight="1">
      <c r="A48" s="399" t="s">
        <v>91</v>
      </c>
      <c r="B48" s="8" t="s">
        <v>172</v>
      </c>
      <c r="C48" s="71"/>
    </row>
    <row r="49" spans="1:3" ht="12" customHeight="1">
      <c r="A49" s="399" t="s">
        <v>92</v>
      </c>
      <c r="B49" s="8" t="s">
        <v>130</v>
      </c>
      <c r="C49" s="71"/>
    </row>
    <row r="50" spans="1:3" ht="12" customHeight="1">
      <c r="A50" s="399" t="s">
        <v>93</v>
      </c>
      <c r="B50" s="8" t="s">
        <v>173</v>
      </c>
      <c r="C50" s="71"/>
    </row>
    <row r="51" spans="1:3" ht="12" customHeight="1" thickBot="1">
      <c r="A51" s="399" t="s">
        <v>137</v>
      </c>
      <c r="B51" s="8" t="s">
        <v>174</v>
      </c>
      <c r="C51" s="71"/>
    </row>
    <row r="52" spans="1:3" ht="12" customHeight="1" thickBot="1">
      <c r="A52" s="183" t="s">
        <v>17</v>
      </c>
      <c r="B52" s="109" t="s">
        <v>397</v>
      </c>
      <c r="C52" s="270">
        <f>SUM(C53:C55)</f>
        <v>0</v>
      </c>
    </row>
    <row r="53" spans="1:3" s="407" customFormat="1" ht="12" customHeight="1">
      <c r="A53" s="399" t="s">
        <v>96</v>
      </c>
      <c r="B53" s="9" t="s">
        <v>213</v>
      </c>
      <c r="C53" s="68"/>
    </row>
    <row r="54" spans="1:3" ht="12" customHeight="1">
      <c r="A54" s="399" t="s">
        <v>97</v>
      </c>
      <c r="B54" s="8" t="s">
        <v>176</v>
      </c>
      <c r="C54" s="71"/>
    </row>
    <row r="55" spans="1:3" ht="12" customHeight="1">
      <c r="A55" s="399" t="s">
        <v>98</v>
      </c>
      <c r="B55" s="8" t="s">
        <v>54</v>
      </c>
      <c r="C55" s="71"/>
    </row>
    <row r="56" spans="1:3" ht="12" customHeight="1" thickBot="1">
      <c r="A56" s="399" t="s">
        <v>99</v>
      </c>
      <c r="B56" s="8" t="s">
        <v>501</v>
      </c>
      <c r="C56" s="71"/>
    </row>
    <row r="57" spans="1:3" ht="15" customHeight="1" thickBot="1">
      <c r="A57" s="183" t="s">
        <v>18</v>
      </c>
      <c r="B57" s="109" t="s">
        <v>11</v>
      </c>
      <c r="C57" s="296"/>
    </row>
    <row r="58" spans="1:3" ht="13.5" thickBot="1">
      <c r="A58" s="183" t="s">
        <v>19</v>
      </c>
      <c r="B58" s="212" t="s">
        <v>506</v>
      </c>
      <c r="C58" s="318">
        <f>+C46+C52+C57</f>
        <v>0</v>
      </c>
    </row>
    <row r="59" ht="15" customHeight="1" thickBot="1">
      <c r="C59" s="542">
        <f>C42-C58</f>
        <v>0</v>
      </c>
    </row>
    <row r="60" spans="1:3" ht="14.25" customHeight="1" thickBot="1">
      <c r="A60" s="215" t="s">
        <v>496</v>
      </c>
      <c r="B60" s="216"/>
      <c r="C60" s="106"/>
    </row>
    <row r="61" spans="1:3" ht="13.5" thickBot="1">
      <c r="A61" s="215" t="s">
        <v>194</v>
      </c>
      <c r="B61" s="216"/>
      <c r="C61" s="106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13" customWidth="1"/>
    <col min="2" max="2" width="79.125" style="214" customWidth="1"/>
    <col min="3" max="3" width="25.00390625" style="214" customWidth="1"/>
    <col min="4" max="16384" width="9.375" style="214" customWidth="1"/>
  </cols>
  <sheetData>
    <row r="1" spans="1:3" s="194" customFormat="1" ht="21" customHeight="1" thickBot="1">
      <c r="A1" s="193"/>
      <c r="B1" s="195"/>
      <c r="C1" s="509" t="str">
        <f>CONCATENATE("9.2.3. melléklet ",ALAPADATOK!A7," ",ALAPADATOK!B7," ",ALAPADATOK!C7," ",ALAPADATOK!D7," ",ALAPADATOK!E7," ",ALAPADATOK!F7," ",ALAPADATOK!G7," ",ALAPADATOK!H7)</f>
        <v>9.2.3. melléklet a 2 / 2020 ( II.14. ) önkormányzati rendelethez</v>
      </c>
    </row>
    <row r="2" spans="1:3" s="403" customFormat="1" ht="36">
      <c r="A2" s="357" t="s">
        <v>192</v>
      </c>
      <c r="B2" s="507" t="str">
        <f>CONCATENATE(ALAPADATOK!A11)</f>
        <v> Polgármesteri Hivatal</v>
      </c>
      <c r="C2" s="319" t="s">
        <v>55</v>
      </c>
    </row>
    <row r="3" spans="1:3" s="403" customFormat="1" ht="24.75" thickBot="1">
      <c r="A3" s="397" t="s">
        <v>191</v>
      </c>
      <c r="B3" s="508" t="s">
        <v>507</v>
      </c>
      <c r="C3" s="320" t="s">
        <v>412</v>
      </c>
    </row>
    <row r="4" spans="1:3" s="404" customFormat="1" ht="15.75" customHeight="1" thickBot="1">
      <c r="A4" s="196"/>
      <c r="B4" s="196"/>
      <c r="C4" s="197" t="str">
        <f>'KV_9.2.2.sz.mell'!C4</f>
        <v>Forintban!</v>
      </c>
    </row>
    <row r="5" spans="1:3" ht="13.5" thickBot="1">
      <c r="A5" s="358" t="s">
        <v>193</v>
      </c>
      <c r="B5" s="198" t="s">
        <v>530</v>
      </c>
      <c r="C5" s="199" t="s">
        <v>51</v>
      </c>
    </row>
    <row r="6" spans="1:3" s="405" customFormat="1" ht="12.75" customHeight="1" thickBot="1">
      <c r="A6" s="175"/>
      <c r="B6" s="176" t="s">
        <v>474</v>
      </c>
      <c r="C6" s="177" t="s">
        <v>475</v>
      </c>
    </row>
    <row r="7" spans="1:3" s="405" customFormat="1" ht="15.75" customHeight="1" thickBot="1">
      <c r="A7" s="200"/>
      <c r="B7" s="201" t="s">
        <v>52</v>
      </c>
      <c r="C7" s="202"/>
    </row>
    <row r="8" spans="1:3" s="321" customFormat="1" ht="12" customHeight="1" thickBot="1">
      <c r="A8" s="175" t="s">
        <v>16</v>
      </c>
      <c r="B8" s="203" t="s">
        <v>497</v>
      </c>
      <c r="C8" s="270">
        <f>SUM(C9:C19)</f>
        <v>0</v>
      </c>
    </row>
    <row r="9" spans="1:3" s="321" customFormat="1" ht="12" customHeight="1">
      <c r="A9" s="398" t="s">
        <v>90</v>
      </c>
      <c r="B9" s="10" t="s">
        <v>258</v>
      </c>
      <c r="C9" s="311"/>
    </row>
    <row r="10" spans="1:3" s="321" customFormat="1" ht="12" customHeight="1">
      <c r="A10" s="399" t="s">
        <v>91</v>
      </c>
      <c r="B10" s="8" t="s">
        <v>259</v>
      </c>
      <c r="C10" s="268"/>
    </row>
    <row r="11" spans="1:3" s="321" customFormat="1" ht="12" customHeight="1">
      <c r="A11" s="399" t="s">
        <v>92</v>
      </c>
      <c r="B11" s="8" t="s">
        <v>260</v>
      </c>
      <c r="C11" s="268"/>
    </row>
    <row r="12" spans="1:3" s="321" customFormat="1" ht="12" customHeight="1">
      <c r="A12" s="399" t="s">
        <v>93</v>
      </c>
      <c r="B12" s="8" t="s">
        <v>261</v>
      </c>
      <c r="C12" s="268"/>
    </row>
    <row r="13" spans="1:3" s="321" customFormat="1" ht="12" customHeight="1">
      <c r="A13" s="399" t="s">
        <v>137</v>
      </c>
      <c r="B13" s="8" t="s">
        <v>262</v>
      </c>
      <c r="C13" s="268"/>
    </row>
    <row r="14" spans="1:3" s="321" customFormat="1" ht="12" customHeight="1">
      <c r="A14" s="399" t="s">
        <v>94</v>
      </c>
      <c r="B14" s="8" t="s">
        <v>380</v>
      </c>
      <c r="C14" s="268"/>
    </row>
    <row r="15" spans="1:3" s="321" customFormat="1" ht="12" customHeight="1">
      <c r="A15" s="399" t="s">
        <v>95</v>
      </c>
      <c r="B15" s="7" t="s">
        <v>381</v>
      </c>
      <c r="C15" s="268"/>
    </row>
    <row r="16" spans="1:3" s="321" customFormat="1" ht="12" customHeight="1">
      <c r="A16" s="399" t="s">
        <v>105</v>
      </c>
      <c r="B16" s="8" t="s">
        <v>265</v>
      </c>
      <c r="C16" s="312"/>
    </row>
    <row r="17" spans="1:3" s="406" customFormat="1" ht="12" customHeight="1">
      <c r="A17" s="399" t="s">
        <v>106</v>
      </c>
      <c r="B17" s="8" t="s">
        <v>266</v>
      </c>
      <c r="C17" s="268"/>
    </row>
    <row r="18" spans="1:3" s="406" customFormat="1" ht="12" customHeight="1">
      <c r="A18" s="399" t="s">
        <v>107</v>
      </c>
      <c r="B18" s="8" t="s">
        <v>417</v>
      </c>
      <c r="C18" s="269"/>
    </row>
    <row r="19" spans="1:3" s="406" customFormat="1" ht="12" customHeight="1" thickBot="1">
      <c r="A19" s="399" t="s">
        <v>108</v>
      </c>
      <c r="B19" s="7" t="s">
        <v>267</v>
      </c>
      <c r="C19" s="269"/>
    </row>
    <row r="20" spans="1:3" s="321" customFormat="1" ht="12" customHeight="1" thickBot="1">
      <c r="A20" s="175" t="s">
        <v>17</v>
      </c>
      <c r="B20" s="203" t="s">
        <v>382</v>
      </c>
      <c r="C20" s="270">
        <f>SUM(C21:C23)</f>
        <v>0</v>
      </c>
    </row>
    <row r="21" spans="1:3" s="406" customFormat="1" ht="12" customHeight="1">
      <c r="A21" s="399" t="s">
        <v>96</v>
      </c>
      <c r="B21" s="9" t="s">
        <v>241</v>
      </c>
      <c r="C21" s="268"/>
    </row>
    <row r="22" spans="1:3" s="406" customFormat="1" ht="12" customHeight="1">
      <c r="A22" s="399" t="s">
        <v>97</v>
      </c>
      <c r="B22" s="8" t="s">
        <v>383</v>
      </c>
      <c r="C22" s="268"/>
    </row>
    <row r="23" spans="1:3" s="406" customFormat="1" ht="12" customHeight="1">
      <c r="A23" s="399" t="s">
        <v>98</v>
      </c>
      <c r="B23" s="8" t="s">
        <v>384</v>
      </c>
      <c r="C23" s="268"/>
    </row>
    <row r="24" spans="1:3" s="406" customFormat="1" ht="12" customHeight="1" thickBot="1">
      <c r="A24" s="399" t="s">
        <v>99</v>
      </c>
      <c r="B24" s="8" t="s">
        <v>498</v>
      </c>
      <c r="C24" s="268"/>
    </row>
    <row r="25" spans="1:3" s="406" customFormat="1" ht="12" customHeight="1" thickBot="1">
      <c r="A25" s="183" t="s">
        <v>18</v>
      </c>
      <c r="B25" s="109" t="s">
        <v>163</v>
      </c>
      <c r="C25" s="296"/>
    </row>
    <row r="26" spans="1:3" s="406" customFormat="1" ht="12" customHeight="1" thickBot="1">
      <c r="A26" s="183" t="s">
        <v>19</v>
      </c>
      <c r="B26" s="109" t="s">
        <v>499</v>
      </c>
      <c r="C26" s="270">
        <f>+C27+C28+C29</f>
        <v>0</v>
      </c>
    </row>
    <row r="27" spans="1:3" s="406" customFormat="1" ht="12" customHeight="1">
      <c r="A27" s="400" t="s">
        <v>251</v>
      </c>
      <c r="B27" s="401" t="s">
        <v>246</v>
      </c>
      <c r="C27" s="68"/>
    </row>
    <row r="28" spans="1:3" s="406" customFormat="1" ht="12" customHeight="1">
      <c r="A28" s="400" t="s">
        <v>252</v>
      </c>
      <c r="B28" s="401" t="s">
        <v>383</v>
      </c>
      <c r="C28" s="268"/>
    </row>
    <row r="29" spans="1:3" s="406" customFormat="1" ht="12" customHeight="1">
      <c r="A29" s="400" t="s">
        <v>253</v>
      </c>
      <c r="B29" s="402" t="s">
        <v>386</v>
      </c>
      <c r="C29" s="268"/>
    </row>
    <row r="30" spans="1:3" s="406" customFormat="1" ht="12" customHeight="1" thickBot="1">
      <c r="A30" s="399" t="s">
        <v>254</v>
      </c>
      <c r="B30" s="126" t="s">
        <v>500</v>
      </c>
      <c r="C30" s="75"/>
    </row>
    <row r="31" spans="1:3" s="406" customFormat="1" ht="12" customHeight="1" thickBot="1">
      <c r="A31" s="183" t="s">
        <v>20</v>
      </c>
      <c r="B31" s="109" t="s">
        <v>387</v>
      </c>
      <c r="C31" s="270">
        <f>+C32+C33+C34</f>
        <v>0</v>
      </c>
    </row>
    <row r="32" spans="1:3" s="406" customFormat="1" ht="12" customHeight="1">
      <c r="A32" s="400" t="s">
        <v>83</v>
      </c>
      <c r="B32" s="401" t="s">
        <v>272</v>
      </c>
      <c r="C32" s="68"/>
    </row>
    <row r="33" spans="1:3" s="406" customFormat="1" ht="12" customHeight="1">
      <c r="A33" s="400" t="s">
        <v>84</v>
      </c>
      <c r="B33" s="402" t="s">
        <v>273</v>
      </c>
      <c r="C33" s="271"/>
    </row>
    <row r="34" spans="1:3" s="406" customFormat="1" ht="12" customHeight="1" thickBot="1">
      <c r="A34" s="399" t="s">
        <v>85</v>
      </c>
      <c r="B34" s="126" t="s">
        <v>274</v>
      </c>
      <c r="C34" s="75"/>
    </row>
    <row r="35" spans="1:3" s="321" customFormat="1" ht="12" customHeight="1" thickBot="1">
      <c r="A35" s="183" t="s">
        <v>21</v>
      </c>
      <c r="B35" s="109" t="s">
        <v>357</v>
      </c>
      <c r="C35" s="296"/>
    </row>
    <row r="36" spans="1:3" s="321" customFormat="1" ht="12" customHeight="1" thickBot="1">
      <c r="A36" s="183" t="s">
        <v>22</v>
      </c>
      <c r="B36" s="109" t="s">
        <v>388</v>
      </c>
      <c r="C36" s="313"/>
    </row>
    <row r="37" spans="1:3" s="321" customFormat="1" ht="12" customHeight="1" thickBot="1">
      <c r="A37" s="175" t="s">
        <v>23</v>
      </c>
      <c r="B37" s="109" t="s">
        <v>389</v>
      </c>
      <c r="C37" s="314">
        <f>+C8+C20+C25+C26+C31+C35+C36</f>
        <v>0</v>
      </c>
    </row>
    <row r="38" spans="1:3" s="321" customFormat="1" ht="12" customHeight="1" thickBot="1">
      <c r="A38" s="204" t="s">
        <v>24</v>
      </c>
      <c r="B38" s="109" t="s">
        <v>390</v>
      </c>
      <c r="C38" s="314">
        <f>+C39+C40+C41</f>
        <v>0</v>
      </c>
    </row>
    <row r="39" spans="1:3" s="321" customFormat="1" ht="12" customHeight="1">
      <c r="A39" s="400" t="s">
        <v>391</v>
      </c>
      <c r="B39" s="401" t="s">
        <v>219</v>
      </c>
      <c r="C39" s="68"/>
    </row>
    <row r="40" spans="1:3" s="321" customFormat="1" ht="12" customHeight="1">
      <c r="A40" s="400" t="s">
        <v>392</v>
      </c>
      <c r="B40" s="402" t="s">
        <v>2</v>
      </c>
      <c r="C40" s="271"/>
    </row>
    <row r="41" spans="1:3" s="406" customFormat="1" ht="12" customHeight="1" thickBot="1">
      <c r="A41" s="399" t="s">
        <v>393</v>
      </c>
      <c r="B41" s="126" t="s">
        <v>394</v>
      </c>
      <c r="C41" s="75"/>
    </row>
    <row r="42" spans="1:3" s="406" customFormat="1" ht="15" customHeight="1" thickBot="1">
      <c r="A42" s="204" t="s">
        <v>25</v>
      </c>
      <c r="B42" s="205" t="s">
        <v>395</v>
      </c>
      <c r="C42" s="317">
        <f>+C37+C38</f>
        <v>0</v>
      </c>
    </row>
    <row r="43" spans="1:3" s="406" customFormat="1" ht="15" customHeight="1">
      <c r="A43" s="206"/>
      <c r="B43" s="207"/>
      <c r="C43" s="315"/>
    </row>
    <row r="44" spans="1:3" ht="13.5" thickBot="1">
      <c r="A44" s="208"/>
      <c r="B44" s="209"/>
      <c r="C44" s="316"/>
    </row>
    <row r="45" spans="1:3" s="405" customFormat="1" ht="16.5" customHeight="1" thickBot="1">
      <c r="A45" s="210"/>
      <c r="B45" s="211" t="s">
        <v>53</v>
      </c>
      <c r="C45" s="317"/>
    </row>
    <row r="46" spans="1:3" s="407" customFormat="1" ht="12" customHeight="1" thickBot="1">
      <c r="A46" s="183" t="s">
        <v>16</v>
      </c>
      <c r="B46" s="109" t="s">
        <v>396</v>
      </c>
      <c r="C46" s="270">
        <f>SUM(C47:C51)</f>
        <v>0</v>
      </c>
    </row>
    <row r="47" spans="1:3" ht="12" customHeight="1">
      <c r="A47" s="399" t="s">
        <v>90</v>
      </c>
      <c r="B47" s="9" t="s">
        <v>47</v>
      </c>
      <c r="C47" s="68"/>
    </row>
    <row r="48" spans="1:3" ht="12" customHeight="1">
      <c r="A48" s="399" t="s">
        <v>91</v>
      </c>
      <c r="B48" s="8" t="s">
        <v>172</v>
      </c>
      <c r="C48" s="71"/>
    </row>
    <row r="49" spans="1:3" ht="12" customHeight="1">
      <c r="A49" s="399" t="s">
        <v>92</v>
      </c>
      <c r="B49" s="8" t="s">
        <v>130</v>
      </c>
      <c r="C49" s="71"/>
    </row>
    <row r="50" spans="1:3" ht="12" customHeight="1">
      <c r="A50" s="399" t="s">
        <v>93</v>
      </c>
      <c r="B50" s="8" t="s">
        <v>173</v>
      </c>
      <c r="C50" s="71"/>
    </row>
    <row r="51" spans="1:3" ht="12" customHeight="1" thickBot="1">
      <c r="A51" s="399" t="s">
        <v>137</v>
      </c>
      <c r="B51" s="8" t="s">
        <v>174</v>
      </c>
      <c r="C51" s="71"/>
    </row>
    <row r="52" spans="1:3" ht="12" customHeight="1" thickBot="1">
      <c r="A52" s="183" t="s">
        <v>17</v>
      </c>
      <c r="B52" s="109" t="s">
        <v>397</v>
      </c>
      <c r="C52" s="270">
        <f>SUM(C53:C55)</f>
        <v>0</v>
      </c>
    </row>
    <row r="53" spans="1:3" s="407" customFormat="1" ht="12" customHeight="1">
      <c r="A53" s="399" t="s">
        <v>96</v>
      </c>
      <c r="B53" s="9" t="s">
        <v>213</v>
      </c>
      <c r="C53" s="68"/>
    </row>
    <row r="54" spans="1:3" ht="12" customHeight="1">
      <c r="A54" s="399" t="s">
        <v>97</v>
      </c>
      <c r="B54" s="8" t="s">
        <v>176</v>
      </c>
      <c r="C54" s="71"/>
    </row>
    <row r="55" spans="1:3" ht="12" customHeight="1">
      <c r="A55" s="399" t="s">
        <v>98</v>
      </c>
      <c r="B55" s="8" t="s">
        <v>54</v>
      </c>
      <c r="C55" s="71"/>
    </row>
    <row r="56" spans="1:3" ht="12" customHeight="1" thickBot="1">
      <c r="A56" s="399" t="s">
        <v>99</v>
      </c>
      <c r="B56" s="8" t="s">
        <v>501</v>
      </c>
      <c r="C56" s="71"/>
    </row>
    <row r="57" spans="1:3" ht="15" customHeight="1" thickBot="1">
      <c r="A57" s="183" t="s">
        <v>18</v>
      </c>
      <c r="B57" s="109" t="s">
        <v>11</v>
      </c>
      <c r="C57" s="296"/>
    </row>
    <row r="58" spans="1:3" ht="13.5" thickBot="1">
      <c r="A58" s="183" t="s">
        <v>19</v>
      </c>
      <c r="B58" s="212" t="s">
        <v>506</v>
      </c>
      <c r="C58" s="318">
        <f>+C46+C52+C57</f>
        <v>0</v>
      </c>
    </row>
    <row r="59" ht="15" customHeight="1" thickBot="1">
      <c r="C59" s="542">
        <f>C42-C58</f>
        <v>0</v>
      </c>
    </row>
    <row r="60" spans="1:3" ht="14.25" customHeight="1" thickBot="1">
      <c r="A60" s="215" t="s">
        <v>496</v>
      </c>
      <c r="B60" s="216"/>
      <c r="C60" s="106"/>
    </row>
    <row r="61" spans="1:3" ht="13.5" thickBot="1">
      <c r="A61" s="215" t="s">
        <v>194</v>
      </c>
      <c r="B61" s="216"/>
      <c r="C61" s="106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C60"/>
  <sheetViews>
    <sheetView zoomScale="120" zoomScaleNormal="120" workbookViewId="0" topLeftCell="A19">
      <selection activeCell="D50" sqref="D50"/>
    </sheetView>
  </sheetViews>
  <sheetFormatPr defaultColWidth="9.00390625" defaultRowHeight="12.75"/>
  <cols>
    <col min="1" max="1" width="13.875" style="213" customWidth="1"/>
    <col min="2" max="2" width="79.125" style="214" customWidth="1"/>
    <col min="3" max="3" width="25.00390625" style="214" customWidth="1"/>
    <col min="4" max="16384" width="9.375" style="214" customWidth="1"/>
  </cols>
  <sheetData>
    <row r="1" spans="1:3" s="194" customFormat="1" ht="21" customHeight="1" thickBot="1">
      <c r="A1" s="193"/>
      <c r="B1" s="195"/>
      <c r="C1" s="509" t="str">
        <f>CONCATENATE(ALAPADATOK!P13," melléklet ",ALAPADATOK!A7," ",ALAPADATOK!B7," ",ALAPADATOK!C7," ",ALAPADATOK!D7," ",ALAPADATOK!E7," ",ALAPADATOK!F7," ",ALAPADATOK!G7," ",ALAPADATOK!H7)</f>
        <v>9.3. melléklet a 2 / 2020 ( II.14. ) önkormányzati rendelethez</v>
      </c>
    </row>
    <row r="2" spans="1:3" s="403" customFormat="1" ht="36">
      <c r="A2" s="357" t="s">
        <v>192</v>
      </c>
      <c r="B2" s="561" t="str">
        <f>CONCATENATE(ALAPADATOK!B13)</f>
        <v>Borsodnádasdi Szociális Alapszolgáltatási Központ</v>
      </c>
      <c r="C2" s="319" t="s">
        <v>56</v>
      </c>
    </row>
    <row r="3" spans="1:3" s="403" customFormat="1" ht="24.75" thickBot="1">
      <c r="A3" s="397" t="s">
        <v>191</v>
      </c>
      <c r="B3" s="508" t="s">
        <v>379</v>
      </c>
      <c r="C3" s="320" t="s">
        <v>50</v>
      </c>
    </row>
    <row r="4" spans="1:3" s="404" customFormat="1" ht="15.75" customHeight="1" thickBot="1">
      <c r="A4" s="196"/>
      <c r="B4" s="196"/>
      <c r="C4" s="197" t="str">
        <f>'KV_9.2.3.sz.mell'!C4</f>
        <v>Forintban!</v>
      </c>
    </row>
    <row r="5" spans="1:3" ht="13.5" thickBot="1">
      <c r="A5" s="358" t="s">
        <v>193</v>
      </c>
      <c r="B5" s="198" t="s">
        <v>530</v>
      </c>
      <c r="C5" s="199" t="s">
        <v>51</v>
      </c>
    </row>
    <row r="6" spans="1:3" s="405" customFormat="1" ht="12.75" customHeight="1" thickBot="1">
      <c r="A6" s="175"/>
      <c r="B6" s="176" t="s">
        <v>474</v>
      </c>
      <c r="C6" s="177" t="s">
        <v>475</v>
      </c>
    </row>
    <row r="7" spans="1:3" s="405" customFormat="1" ht="15.75" customHeight="1" thickBot="1">
      <c r="A7" s="200"/>
      <c r="B7" s="201" t="s">
        <v>52</v>
      </c>
      <c r="C7" s="202"/>
    </row>
    <row r="8" spans="1:3" s="321" customFormat="1" ht="12" customHeight="1" thickBot="1">
      <c r="A8" s="175" t="s">
        <v>16</v>
      </c>
      <c r="B8" s="203" t="s">
        <v>497</v>
      </c>
      <c r="C8" s="270">
        <f>SUM(C9:C19)</f>
        <v>23545000</v>
      </c>
    </row>
    <row r="9" spans="1:3" s="321" customFormat="1" ht="12" customHeight="1">
      <c r="A9" s="398" t="s">
        <v>90</v>
      </c>
      <c r="B9" s="10" t="s">
        <v>258</v>
      </c>
      <c r="C9" s="311"/>
    </row>
    <row r="10" spans="1:3" s="321" customFormat="1" ht="12" customHeight="1">
      <c r="A10" s="399" t="s">
        <v>91</v>
      </c>
      <c r="B10" s="8" t="s">
        <v>259</v>
      </c>
      <c r="C10" s="268"/>
    </row>
    <row r="11" spans="1:3" s="321" customFormat="1" ht="12" customHeight="1">
      <c r="A11" s="399" t="s">
        <v>92</v>
      </c>
      <c r="B11" s="8" t="s">
        <v>260</v>
      </c>
      <c r="C11" s="268"/>
    </row>
    <row r="12" spans="1:3" s="321" customFormat="1" ht="12" customHeight="1">
      <c r="A12" s="399" t="s">
        <v>93</v>
      </c>
      <c r="B12" s="8" t="s">
        <v>261</v>
      </c>
      <c r="C12" s="268"/>
    </row>
    <row r="13" spans="1:3" s="321" customFormat="1" ht="12" customHeight="1">
      <c r="A13" s="399" t="s">
        <v>137</v>
      </c>
      <c r="B13" s="8" t="s">
        <v>262</v>
      </c>
      <c r="C13" s="268">
        <v>18550000</v>
      </c>
    </row>
    <row r="14" spans="1:3" s="321" customFormat="1" ht="12" customHeight="1">
      <c r="A14" s="399" t="s">
        <v>94</v>
      </c>
      <c r="B14" s="8" t="s">
        <v>380</v>
      </c>
      <c r="C14" s="268">
        <v>4995000</v>
      </c>
    </row>
    <row r="15" spans="1:3" s="321" customFormat="1" ht="12" customHeight="1">
      <c r="A15" s="399" t="s">
        <v>95</v>
      </c>
      <c r="B15" s="7" t="s">
        <v>381</v>
      </c>
      <c r="C15" s="268"/>
    </row>
    <row r="16" spans="1:3" s="321" customFormat="1" ht="12" customHeight="1">
      <c r="A16" s="399" t="s">
        <v>105</v>
      </c>
      <c r="B16" s="8" t="s">
        <v>265</v>
      </c>
      <c r="C16" s="312"/>
    </row>
    <row r="17" spans="1:3" s="406" customFormat="1" ht="12" customHeight="1">
      <c r="A17" s="399" t="s">
        <v>106</v>
      </c>
      <c r="B17" s="8" t="s">
        <v>266</v>
      </c>
      <c r="C17" s="268"/>
    </row>
    <row r="18" spans="1:3" s="406" customFormat="1" ht="12" customHeight="1">
      <c r="A18" s="399" t="s">
        <v>107</v>
      </c>
      <c r="B18" s="8" t="s">
        <v>417</v>
      </c>
      <c r="C18" s="269"/>
    </row>
    <row r="19" spans="1:3" s="406" customFormat="1" ht="12" customHeight="1" thickBot="1">
      <c r="A19" s="399" t="s">
        <v>108</v>
      </c>
      <c r="B19" s="7" t="s">
        <v>267</v>
      </c>
      <c r="C19" s="269"/>
    </row>
    <row r="20" spans="1:3" s="321" customFormat="1" ht="12" customHeight="1" thickBot="1">
      <c r="A20" s="175" t="s">
        <v>17</v>
      </c>
      <c r="B20" s="203" t="s">
        <v>382</v>
      </c>
      <c r="C20" s="270">
        <f>SUM(C21:C23)</f>
        <v>0</v>
      </c>
    </row>
    <row r="21" spans="1:3" s="406" customFormat="1" ht="12" customHeight="1">
      <c r="A21" s="399" t="s">
        <v>96</v>
      </c>
      <c r="B21" s="9" t="s">
        <v>241</v>
      </c>
      <c r="C21" s="268"/>
    </row>
    <row r="22" spans="1:3" s="406" customFormat="1" ht="12" customHeight="1">
      <c r="A22" s="399" t="s">
        <v>97</v>
      </c>
      <c r="B22" s="8" t="s">
        <v>383</v>
      </c>
      <c r="C22" s="268"/>
    </row>
    <row r="23" spans="1:3" s="406" customFormat="1" ht="12" customHeight="1">
      <c r="A23" s="399" t="s">
        <v>98</v>
      </c>
      <c r="B23" s="8" t="s">
        <v>384</v>
      </c>
      <c r="C23" s="268"/>
    </row>
    <row r="24" spans="1:3" s="406" customFormat="1" ht="12" customHeight="1" thickBot="1">
      <c r="A24" s="399" t="s">
        <v>99</v>
      </c>
      <c r="B24" s="8" t="s">
        <v>502</v>
      </c>
      <c r="C24" s="268"/>
    </row>
    <row r="25" spans="1:3" s="406" customFormat="1" ht="12" customHeight="1" thickBot="1">
      <c r="A25" s="183" t="s">
        <v>18</v>
      </c>
      <c r="B25" s="109" t="s">
        <v>163</v>
      </c>
      <c r="C25" s="296"/>
    </row>
    <row r="26" spans="1:3" s="406" customFormat="1" ht="12" customHeight="1" thickBot="1">
      <c r="A26" s="183" t="s">
        <v>19</v>
      </c>
      <c r="B26" s="109" t="s">
        <v>385</v>
      </c>
      <c r="C26" s="270">
        <f>+C27+C28</f>
        <v>0</v>
      </c>
    </row>
    <row r="27" spans="1:3" s="406" customFormat="1" ht="12" customHeight="1">
      <c r="A27" s="400" t="s">
        <v>251</v>
      </c>
      <c r="B27" s="401" t="s">
        <v>383</v>
      </c>
      <c r="C27" s="68"/>
    </row>
    <row r="28" spans="1:3" s="406" customFormat="1" ht="12" customHeight="1">
      <c r="A28" s="400" t="s">
        <v>252</v>
      </c>
      <c r="B28" s="402" t="s">
        <v>386</v>
      </c>
      <c r="C28" s="271"/>
    </row>
    <row r="29" spans="1:3" s="406" customFormat="1" ht="12" customHeight="1" thickBot="1">
      <c r="A29" s="399" t="s">
        <v>253</v>
      </c>
      <c r="B29" s="126" t="s">
        <v>503</v>
      </c>
      <c r="C29" s="75"/>
    </row>
    <row r="30" spans="1:3" s="406" customFormat="1" ht="12" customHeight="1" thickBot="1">
      <c r="A30" s="183" t="s">
        <v>20</v>
      </c>
      <c r="B30" s="109" t="s">
        <v>387</v>
      </c>
      <c r="C30" s="270">
        <f>+C31+C32+C33</f>
        <v>0</v>
      </c>
    </row>
    <row r="31" spans="1:3" s="406" customFormat="1" ht="12" customHeight="1">
      <c r="A31" s="400" t="s">
        <v>83</v>
      </c>
      <c r="B31" s="401" t="s">
        <v>272</v>
      </c>
      <c r="C31" s="68"/>
    </row>
    <row r="32" spans="1:3" s="406" customFormat="1" ht="12" customHeight="1">
      <c r="A32" s="400" t="s">
        <v>84</v>
      </c>
      <c r="B32" s="402" t="s">
        <v>273</v>
      </c>
      <c r="C32" s="271"/>
    </row>
    <row r="33" spans="1:3" s="406" customFormat="1" ht="12" customHeight="1" thickBot="1">
      <c r="A33" s="399" t="s">
        <v>85</v>
      </c>
      <c r="B33" s="126" t="s">
        <v>274</v>
      </c>
      <c r="C33" s="75"/>
    </row>
    <row r="34" spans="1:3" s="321" customFormat="1" ht="12" customHeight="1" thickBot="1">
      <c r="A34" s="183" t="s">
        <v>21</v>
      </c>
      <c r="B34" s="109" t="s">
        <v>357</v>
      </c>
      <c r="C34" s="296"/>
    </row>
    <row r="35" spans="1:3" s="321" customFormat="1" ht="12" customHeight="1" thickBot="1">
      <c r="A35" s="183" t="s">
        <v>22</v>
      </c>
      <c r="B35" s="109" t="s">
        <v>388</v>
      </c>
      <c r="C35" s="313"/>
    </row>
    <row r="36" spans="1:3" s="321" customFormat="1" ht="12" customHeight="1" thickBot="1">
      <c r="A36" s="175" t="s">
        <v>23</v>
      </c>
      <c r="B36" s="109" t="s">
        <v>504</v>
      </c>
      <c r="C36" s="314">
        <f>+C8+C20+C25+C26+C30+C34+C35</f>
        <v>23545000</v>
      </c>
    </row>
    <row r="37" spans="1:3" s="321" customFormat="1" ht="12" customHeight="1" thickBot="1">
      <c r="A37" s="204" t="s">
        <v>24</v>
      </c>
      <c r="B37" s="109" t="s">
        <v>390</v>
      </c>
      <c r="C37" s="314">
        <f>+C38+C39+C40</f>
        <v>92285400</v>
      </c>
    </row>
    <row r="38" spans="1:3" s="321" customFormat="1" ht="12" customHeight="1">
      <c r="A38" s="400" t="s">
        <v>391</v>
      </c>
      <c r="B38" s="401" t="s">
        <v>219</v>
      </c>
      <c r="C38" s="68"/>
    </row>
    <row r="39" spans="1:3" s="321" customFormat="1" ht="12" customHeight="1">
      <c r="A39" s="400" t="s">
        <v>392</v>
      </c>
      <c r="B39" s="402" t="s">
        <v>2</v>
      </c>
      <c r="C39" s="271"/>
    </row>
    <row r="40" spans="1:3" s="406" customFormat="1" ht="12" customHeight="1" thickBot="1">
      <c r="A40" s="399" t="s">
        <v>393</v>
      </c>
      <c r="B40" s="126" t="s">
        <v>394</v>
      </c>
      <c r="C40" s="75">
        <v>92285400</v>
      </c>
    </row>
    <row r="41" spans="1:3" s="406" customFormat="1" ht="15" customHeight="1" thickBot="1">
      <c r="A41" s="204" t="s">
        <v>25</v>
      </c>
      <c r="B41" s="205" t="s">
        <v>395</v>
      </c>
      <c r="C41" s="317">
        <f>+C36+C37</f>
        <v>115830400</v>
      </c>
    </row>
    <row r="42" spans="1:3" s="406" customFormat="1" ht="15" customHeight="1">
      <c r="A42" s="206"/>
      <c r="B42" s="207"/>
      <c r="C42" s="315"/>
    </row>
    <row r="43" spans="1:3" ht="13.5" thickBot="1">
      <c r="A43" s="208"/>
      <c r="B43" s="209"/>
      <c r="C43" s="316"/>
    </row>
    <row r="44" spans="1:3" s="405" customFormat="1" ht="16.5" customHeight="1" thickBot="1">
      <c r="A44" s="210"/>
      <c r="B44" s="211" t="s">
        <v>53</v>
      </c>
      <c r="C44" s="317"/>
    </row>
    <row r="45" spans="1:3" s="407" customFormat="1" ht="12" customHeight="1" thickBot="1">
      <c r="A45" s="183" t="s">
        <v>16</v>
      </c>
      <c r="B45" s="109" t="s">
        <v>396</v>
      </c>
      <c r="C45" s="270">
        <f>SUM(C46:C50)</f>
        <v>115512400</v>
      </c>
    </row>
    <row r="46" spans="1:3" ht="12" customHeight="1">
      <c r="A46" s="399" t="s">
        <v>90</v>
      </c>
      <c r="B46" s="9" t="s">
        <v>47</v>
      </c>
      <c r="C46" s="68">
        <v>63160900</v>
      </c>
    </row>
    <row r="47" spans="1:3" ht="12" customHeight="1">
      <c r="A47" s="399" t="s">
        <v>91</v>
      </c>
      <c r="B47" s="8" t="s">
        <v>172</v>
      </c>
      <c r="C47" s="71">
        <v>10734000</v>
      </c>
    </row>
    <row r="48" spans="1:3" ht="12" customHeight="1">
      <c r="A48" s="399" t="s">
        <v>92</v>
      </c>
      <c r="B48" s="8" t="s">
        <v>130</v>
      </c>
      <c r="C48" s="71">
        <v>41617500</v>
      </c>
    </row>
    <row r="49" spans="1:3" ht="12" customHeight="1">
      <c r="A49" s="399" t="s">
        <v>93</v>
      </c>
      <c r="B49" s="8" t="s">
        <v>173</v>
      </c>
      <c r="C49" s="71"/>
    </row>
    <row r="50" spans="1:3" ht="12" customHeight="1" thickBot="1">
      <c r="A50" s="399" t="s">
        <v>137</v>
      </c>
      <c r="B50" s="8" t="s">
        <v>174</v>
      </c>
      <c r="C50" s="71"/>
    </row>
    <row r="51" spans="1:3" ht="12" customHeight="1" thickBot="1">
      <c r="A51" s="183" t="s">
        <v>17</v>
      </c>
      <c r="B51" s="109" t="s">
        <v>397</v>
      </c>
      <c r="C51" s="270">
        <f>SUM(C52:C54)</f>
        <v>318000</v>
      </c>
    </row>
    <row r="52" spans="1:3" s="407" customFormat="1" ht="12" customHeight="1">
      <c r="A52" s="399" t="s">
        <v>96</v>
      </c>
      <c r="B52" s="9" t="s">
        <v>213</v>
      </c>
      <c r="C52" s="68">
        <v>318000</v>
      </c>
    </row>
    <row r="53" spans="1:3" ht="12" customHeight="1">
      <c r="A53" s="399" t="s">
        <v>97</v>
      </c>
      <c r="B53" s="8" t="s">
        <v>176</v>
      </c>
      <c r="C53" s="71"/>
    </row>
    <row r="54" spans="1:3" ht="12" customHeight="1">
      <c r="A54" s="399" t="s">
        <v>98</v>
      </c>
      <c r="B54" s="8" t="s">
        <v>54</v>
      </c>
      <c r="C54" s="71"/>
    </row>
    <row r="55" spans="1:3" ht="12" customHeight="1" thickBot="1">
      <c r="A55" s="399" t="s">
        <v>99</v>
      </c>
      <c r="B55" s="8" t="s">
        <v>501</v>
      </c>
      <c r="C55" s="71"/>
    </row>
    <row r="56" spans="1:3" ht="15" customHeight="1" thickBot="1">
      <c r="A56" s="183" t="s">
        <v>18</v>
      </c>
      <c r="B56" s="109" t="s">
        <v>11</v>
      </c>
      <c r="C56" s="296"/>
    </row>
    <row r="57" spans="1:3" ht="13.5" thickBot="1">
      <c r="A57" s="183" t="s">
        <v>19</v>
      </c>
      <c r="B57" s="212" t="s">
        <v>506</v>
      </c>
      <c r="C57" s="318">
        <f>+C45+C51+C56</f>
        <v>115830400</v>
      </c>
    </row>
    <row r="58" ht="15" customHeight="1" thickBot="1">
      <c r="C58" s="542">
        <f>C41-C57</f>
        <v>0</v>
      </c>
    </row>
    <row r="59" spans="1:3" ht="14.25" customHeight="1" thickBot="1">
      <c r="A59" s="215" t="s">
        <v>496</v>
      </c>
      <c r="B59" s="216"/>
      <c r="C59" s="106"/>
    </row>
    <row r="60" spans="1:3" ht="13.5" thickBot="1">
      <c r="A60" s="215" t="s">
        <v>194</v>
      </c>
      <c r="B60" s="216"/>
      <c r="C60" s="106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C60"/>
  <sheetViews>
    <sheetView zoomScale="120" zoomScaleNormal="120" workbookViewId="0" topLeftCell="A31">
      <selection activeCell="C65" sqref="C65"/>
    </sheetView>
  </sheetViews>
  <sheetFormatPr defaultColWidth="9.00390625" defaultRowHeight="12.75"/>
  <cols>
    <col min="1" max="1" width="13.875" style="213" customWidth="1"/>
    <col min="2" max="2" width="79.125" style="214" customWidth="1"/>
    <col min="3" max="3" width="25.00390625" style="214" customWidth="1"/>
    <col min="4" max="16384" width="9.375" style="214" customWidth="1"/>
  </cols>
  <sheetData>
    <row r="1" spans="1:3" s="194" customFormat="1" ht="21" customHeight="1" thickBot="1">
      <c r="A1" s="193"/>
      <c r="B1" s="195"/>
      <c r="C1" s="509" t="str">
        <f>CONCATENATE(ALAPADATOK!P13,"1. melléklet ",ALAPADATOK!A7," ",ALAPADATOK!B7," ",ALAPADATOK!C7," ",ALAPADATOK!D7," ",ALAPADATOK!E7," ",ALAPADATOK!F7," ",ALAPADATOK!G7," ",ALAPADATOK!H7)</f>
        <v>9.3.1. melléklet a 2 / 2020 ( II.14. ) önkormányzati rendelethez</v>
      </c>
    </row>
    <row r="2" spans="1:3" s="403" customFormat="1" ht="36">
      <c r="A2" s="357" t="s">
        <v>192</v>
      </c>
      <c r="B2" s="507" t="str">
        <f>CONCATENATE('KV_9.3.sz.mell'!B2)</f>
        <v>Borsodnádasdi Szociális Alapszolgáltatási Központ</v>
      </c>
      <c r="C2" s="319" t="s">
        <v>56</v>
      </c>
    </row>
    <row r="3" spans="1:3" s="403" customFormat="1" ht="24.75" thickBot="1">
      <c r="A3" s="397" t="s">
        <v>191</v>
      </c>
      <c r="B3" s="508" t="s">
        <v>398</v>
      </c>
      <c r="C3" s="320" t="s">
        <v>55</v>
      </c>
    </row>
    <row r="4" spans="1:3" s="404" customFormat="1" ht="15.75" customHeight="1" thickBot="1">
      <c r="A4" s="196"/>
      <c r="B4" s="196"/>
      <c r="C4" s="197" t="str">
        <f>'KV_9.3.sz.mell'!C4</f>
        <v>Forintban!</v>
      </c>
    </row>
    <row r="5" spans="1:3" ht="13.5" thickBot="1">
      <c r="A5" s="358" t="s">
        <v>193</v>
      </c>
      <c r="B5" s="198" t="s">
        <v>530</v>
      </c>
      <c r="C5" s="199" t="s">
        <v>51</v>
      </c>
    </row>
    <row r="6" spans="1:3" s="405" customFormat="1" ht="12.75" customHeight="1" thickBot="1">
      <c r="A6" s="175"/>
      <c r="B6" s="176" t="s">
        <v>474</v>
      </c>
      <c r="C6" s="177" t="s">
        <v>475</v>
      </c>
    </row>
    <row r="7" spans="1:3" s="405" customFormat="1" ht="15.75" customHeight="1" thickBot="1">
      <c r="A7" s="200"/>
      <c r="B7" s="201" t="s">
        <v>52</v>
      </c>
      <c r="C7" s="202"/>
    </row>
    <row r="8" spans="1:3" s="321" customFormat="1" ht="12" customHeight="1" thickBot="1">
      <c r="A8" s="175" t="s">
        <v>16</v>
      </c>
      <c r="B8" s="203" t="s">
        <v>497</v>
      </c>
      <c r="C8" s="270">
        <f>SUM(C9:C19)</f>
        <v>23545000</v>
      </c>
    </row>
    <row r="9" spans="1:3" s="321" customFormat="1" ht="12" customHeight="1">
      <c r="A9" s="398" t="s">
        <v>90</v>
      </c>
      <c r="B9" s="10" t="s">
        <v>258</v>
      </c>
      <c r="C9" s="311"/>
    </row>
    <row r="10" spans="1:3" s="321" customFormat="1" ht="12" customHeight="1">
      <c r="A10" s="399" t="s">
        <v>91</v>
      </c>
      <c r="B10" s="8" t="s">
        <v>259</v>
      </c>
      <c r="C10" s="268"/>
    </row>
    <row r="11" spans="1:3" s="321" customFormat="1" ht="12" customHeight="1">
      <c r="A11" s="399" t="s">
        <v>92</v>
      </c>
      <c r="B11" s="8" t="s">
        <v>260</v>
      </c>
      <c r="C11" s="268"/>
    </row>
    <row r="12" spans="1:3" s="321" customFormat="1" ht="12" customHeight="1">
      <c r="A12" s="399" t="s">
        <v>93</v>
      </c>
      <c r="B12" s="8" t="s">
        <v>261</v>
      </c>
      <c r="C12" s="268"/>
    </row>
    <row r="13" spans="1:3" s="321" customFormat="1" ht="12" customHeight="1">
      <c r="A13" s="399" t="s">
        <v>137</v>
      </c>
      <c r="B13" s="8" t="s">
        <v>262</v>
      </c>
      <c r="C13" s="268">
        <v>18550000</v>
      </c>
    </row>
    <row r="14" spans="1:3" s="321" customFormat="1" ht="12" customHeight="1">
      <c r="A14" s="399" t="s">
        <v>94</v>
      </c>
      <c r="B14" s="8" t="s">
        <v>380</v>
      </c>
      <c r="C14" s="268">
        <v>4995000</v>
      </c>
    </row>
    <row r="15" spans="1:3" s="321" customFormat="1" ht="12" customHeight="1">
      <c r="A15" s="399" t="s">
        <v>95</v>
      </c>
      <c r="B15" s="7" t="s">
        <v>381</v>
      </c>
      <c r="C15" s="268"/>
    </row>
    <row r="16" spans="1:3" s="321" customFormat="1" ht="12" customHeight="1">
      <c r="A16" s="399" t="s">
        <v>105</v>
      </c>
      <c r="B16" s="8" t="s">
        <v>265</v>
      </c>
      <c r="C16" s="312"/>
    </row>
    <row r="17" spans="1:3" s="406" customFormat="1" ht="12" customHeight="1">
      <c r="A17" s="399" t="s">
        <v>106</v>
      </c>
      <c r="B17" s="8" t="s">
        <v>266</v>
      </c>
      <c r="C17" s="268"/>
    </row>
    <row r="18" spans="1:3" s="406" customFormat="1" ht="12" customHeight="1">
      <c r="A18" s="399" t="s">
        <v>107</v>
      </c>
      <c r="B18" s="8" t="s">
        <v>417</v>
      </c>
      <c r="C18" s="269"/>
    </row>
    <row r="19" spans="1:3" s="406" customFormat="1" ht="12" customHeight="1" thickBot="1">
      <c r="A19" s="399" t="s">
        <v>108</v>
      </c>
      <c r="B19" s="7" t="s">
        <v>267</v>
      </c>
      <c r="C19" s="269"/>
    </row>
    <row r="20" spans="1:3" s="321" customFormat="1" ht="12" customHeight="1" thickBot="1">
      <c r="A20" s="175" t="s">
        <v>17</v>
      </c>
      <c r="B20" s="203" t="s">
        <v>382</v>
      </c>
      <c r="C20" s="270">
        <f>SUM(C21:C23)</f>
        <v>0</v>
      </c>
    </row>
    <row r="21" spans="1:3" s="406" customFormat="1" ht="12" customHeight="1">
      <c r="A21" s="399" t="s">
        <v>96</v>
      </c>
      <c r="B21" s="9" t="s">
        <v>241</v>
      </c>
      <c r="C21" s="268"/>
    </row>
    <row r="22" spans="1:3" s="406" customFormat="1" ht="12" customHeight="1">
      <c r="A22" s="399" t="s">
        <v>97</v>
      </c>
      <c r="B22" s="8" t="s">
        <v>383</v>
      </c>
      <c r="C22" s="268"/>
    </row>
    <row r="23" spans="1:3" s="406" customFormat="1" ht="12" customHeight="1">
      <c r="A23" s="399" t="s">
        <v>98</v>
      </c>
      <c r="B23" s="8" t="s">
        <v>384</v>
      </c>
      <c r="C23" s="268"/>
    </row>
    <row r="24" spans="1:3" s="406" customFormat="1" ht="12" customHeight="1" thickBot="1">
      <c r="A24" s="399" t="s">
        <v>99</v>
      </c>
      <c r="B24" s="8" t="s">
        <v>502</v>
      </c>
      <c r="C24" s="268"/>
    </row>
    <row r="25" spans="1:3" s="406" customFormat="1" ht="12" customHeight="1" thickBot="1">
      <c r="A25" s="183" t="s">
        <v>18</v>
      </c>
      <c r="B25" s="109" t="s">
        <v>163</v>
      </c>
      <c r="C25" s="296"/>
    </row>
    <row r="26" spans="1:3" s="406" customFormat="1" ht="12" customHeight="1" thickBot="1">
      <c r="A26" s="183" t="s">
        <v>19</v>
      </c>
      <c r="B26" s="109" t="s">
        <v>385</v>
      </c>
      <c r="C26" s="270">
        <f>+C27+C28</f>
        <v>0</v>
      </c>
    </row>
    <row r="27" spans="1:3" s="406" customFormat="1" ht="12" customHeight="1">
      <c r="A27" s="400" t="s">
        <v>251</v>
      </c>
      <c r="B27" s="401" t="s">
        <v>383</v>
      </c>
      <c r="C27" s="68"/>
    </row>
    <row r="28" spans="1:3" s="406" customFormat="1" ht="12" customHeight="1">
      <c r="A28" s="400" t="s">
        <v>252</v>
      </c>
      <c r="B28" s="402" t="s">
        <v>386</v>
      </c>
      <c r="C28" s="271"/>
    </row>
    <row r="29" spans="1:3" s="406" customFormat="1" ht="12" customHeight="1" thickBot="1">
      <c r="A29" s="399" t="s">
        <v>253</v>
      </c>
      <c r="B29" s="126" t="s">
        <v>503</v>
      </c>
      <c r="C29" s="75"/>
    </row>
    <row r="30" spans="1:3" s="406" customFormat="1" ht="12" customHeight="1" thickBot="1">
      <c r="A30" s="183" t="s">
        <v>20</v>
      </c>
      <c r="B30" s="109" t="s">
        <v>387</v>
      </c>
      <c r="C30" s="270">
        <f>+C31+C32+C33</f>
        <v>0</v>
      </c>
    </row>
    <row r="31" spans="1:3" s="406" customFormat="1" ht="12" customHeight="1">
      <c r="A31" s="400" t="s">
        <v>83</v>
      </c>
      <c r="B31" s="401" t="s">
        <v>272</v>
      </c>
      <c r="C31" s="68"/>
    </row>
    <row r="32" spans="1:3" s="406" customFormat="1" ht="12" customHeight="1">
      <c r="A32" s="400" t="s">
        <v>84</v>
      </c>
      <c r="B32" s="402" t="s">
        <v>273</v>
      </c>
      <c r="C32" s="271"/>
    </row>
    <row r="33" spans="1:3" s="406" customFormat="1" ht="12" customHeight="1" thickBot="1">
      <c r="A33" s="399" t="s">
        <v>85</v>
      </c>
      <c r="B33" s="126" t="s">
        <v>274</v>
      </c>
      <c r="C33" s="75"/>
    </row>
    <row r="34" spans="1:3" s="321" customFormat="1" ht="12" customHeight="1" thickBot="1">
      <c r="A34" s="183" t="s">
        <v>21</v>
      </c>
      <c r="B34" s="109" t="s">
        <v>357</v>
      </c>
      <c r="C34" s="296"/>
    </row>
    <row r="35" spans="1:3" s="321" customFormat="1" ht="12" customHeight="1" thickBot="1">
      <c r="A35" s="183" t="s">
        <v>22</v>
      </c>
      <c r="B35" s="109" t="s">
        <v>388</v>
      </c>
      <c r="C35" s="313"/>
    </row>
    <row r="36" spans="1:3" s="321" customFormat="1" ht="12" customHeight="1" thickBot="1">
      <c r="A36" s="175" t="s">
        <v>23</v>
      </c>
      <c r="B36" s="109" t="s">
        <v>504</v>
      </c>
      <c r="C36" s="314">
        <f>+C8+C20+C25+C26+C30+C34+C35</f>
        <v>23545000</v>
      </c>
    </row>
    <row r="37" spans="1:3" s="321" customFormat="1" ht="12" customHeight="1" thickBot="1">
      <c r="A37" s="204" t="s">
        <v>24</v>
      </c>
      <c r="B37" s="109" t="s">
        <v>390</v>
      </c>
      <c r="C37" s="314">
        <f>+C38+C39+C40</f>
        <v>92285400</v>
      </c>
    </row>
    <row r="38" spans="1:3" s="321" customFormat="1" ht="12" customHeight="1">
      <c r="A38" s="400" t="s">
        <v>391</v>
      </c>
      <c r="B38" s="401" t="s">
        <v>219</v>
      </c>
      <c r="C38" s="68">
        <v>2483454</v>
      </c>
    </row>
    <row r="39" spans="1:3" s="321" customFormat="1" ht="12" customHeight="1">
      <c r="A39" s="400" t="s">
        <v>392</v>
      </c>
      <c r="B39" s="402" t="s">
        <v>2</v>
      </c>
      <c r="C39" s="271"/>
    </row>
    <row r="40" spans="1:3" s="406" customFormat="1" ht="12" customHeight="1" thickBot="1">
      <c r="A40" s="399" t="s">
        <v>393</v>
      </c>
      <c r="B40" s="126" t="s">
        <v>394</v>
      </c>
      <c r="C40" s="75">
        <v>89801946</v>
      </c>
    </row>
    <row r="41" spans="1:3" s="406" customFormat="1" ht="15" customHeight="1" thickBot="1">
      <c r="A41" s="204" t="s">
        <v>25</v>
      </c>
      <c r="B41" s="205" t="s">
        <v>395</v>
      </c>
      <c r="C41" s="317">
        <f>+C36+C37</f>
        <v>115830400</v>
      </c>
    </row>
    <row r="42" spans="1:3" s="406" customFormat="1" ht="15" customHeight="1">
      <c r="A42" s="206"/>
      <c r="B42" s="207"/>
      <c r="C42" s="315"/>
    </row>
    <row r="43" spans="1:3" ht="13.5" thickBot="1">
      <c r="A43" s="208"/>
      <c r="B43" s="209"/>
      <c r="C43" s="316"/>
    </row>
    <row r="44" spans="1:3" s="405" customFormat="1" ht="16.5" customHeight="1" thickBot="1">
      <c r="A44" s="210"/>
      <c r="B44" s="211" t="s">
        <v>53</v>
      </c>
      <c r="C44" s="317"/>
    </row>
    <row r="45" spans="1:3" s="407" customFormat="1" ht="12" customHeight="1" thickBot="1">
      <c r="A45" s="183" t="s">
        <v>16</v>
      </c>
      <c r="B45" s="109" t="s">
        <v>396</v>
      </c>
      <c r="C45" s="270">
        <f>SUM(C46:C50)</f>
        <v>115512400</v>
      </c>
    </row>
    <row r="46" spans="1:3" ht="12" customHeight="1">
      <c r="A46" s="399" t="s">
        <v>90</v>
      </c>
      <c r="B46" s="9" t="s">
        <v>47</v>
      </c>
      <c r="C46" s="68">
        <v>63160900</v>
      </c>
    </row>
    <row r="47" spans="1:3" ht="12" customHeight="1">
      <c r="A47" s="399" t="s">
        <v>91</v>
      </c>
      <c r="B47" s="8" t="s">
        <v>172</v>
      </c>
      <c r="C47" s="71">
        <v>10734000</v>
      </c>
    </row>
    <row r="48" spans="1:3" ht="12" customHeight="1">
      <c r="A48" s="399" t="s">
        <v>92</v>
      </c>
      <c r="B48" s="8" t="s">
        <v>130</v>
      </c>
      <c r="C48" s="71">
        <v>41617500</v>
      </c>
    </row>
    <row r="49" spans="1:3" ht="12" customHeight="1">
      <c r="A49" s="399" t="s">
        <v>93</v>
      </c>
      <c r="B49" s="8" t="s">
        <v>173</v>
      </c>
      <c r="C49" s="71"/>
    </row>
    <row r="50" spans="1:3" ht="12" customHeight="1" thickBot="1">
      <c r="A50" s="399" t="s">
        <v>137</v>
      </c>
      <c r="B50" s="8" t="s">
        <v>174</v>
      </c>
      <c r="C50" s="71"/>
    </row>
    <row r="51" spans="1:3" ht="12" customHeight="1" thickBot="1">
      <c r="A51" s="183" t="s">
        <v>17</v>
      </c>
      <c r="B51" s="109" t="s">
        <v>397</v>
      </c>
      <c r="C51" s="270">
        <f>SUM(C52:C54)</f>
        <v>318000</v>
      </c>
    </row>
    <row r="52" spans="1:3" s="407" customFormat="1" ht="12" customHeight="1">
      <c r="A52" s="399" t="s">
        <v>96</v>
      </c>
      <c r="B52" s="9" t="s">
        <v>213</v>
      </c>
      <c r="C52" s="68">
        <v>318000</v>
      </c>
    </row>
    <row r="53" spans="1:3" ht="12" customHeight="1">
      <c r="A53" s="399" t="s">
        <v>97</v>
      </c>
      <c r="B53" s="8" t="s">
        <v>176</v>
      </c>
      <c r="C53" s="71"/>
    </row>
    <row r="54" spans="1:3" ht="12" customHeight="1">
      <c r="A54" s="399" t="s">
        <v>98</v>
      </c>
      <c r="B54" s="8" t="s">
        <v>54</v>
      </c>
      <c r="C54" s="71"/>
    </row>
    <row r="55" spans="1:3" ht="12" customHeight="1" thickBot="1">
      <c r="A55" s="399" t="s">
        <v>99</v>
      </c>
      <c r="B55" s="8" t="s">
        <v>501</v>
      </c>
      <c r="C55" s="71"/>
    </row>
    <row r="56" spans="1:3" ht="15" customHeight="1" thickBot="1">
      <c r="A56" s="183" t="s">
        <v>18</v>
      </c>
      <c r="B56" s="109" t="s">
        <v>11</v>
      </c>
      <c r="C56" s="296"/>
    </row>
    <row r="57" spans="1:3" ht="13.5" thickBot="1">
      <c r="A57" s="183" t="s">
        <v>19</v>
      </c>
      <c r="B57" s="212" t="s">
        <v>506</v>
      </c>
      <c r="C57" s="318">
        <f>+C45+C51+C56</f>
        <v>115830400</v>
      </c>
    </row>
    <row r="58" ht="15" customHeight="1" thickBot="1">
      <c r="C58" s="542">
        <f>C41-C57</f>
        <v>0</v>
      </c>
    </row>
    <row r="59" spans="1:3" ht="14.25" customHeight="1" thickBot="1">
      <c r="A59" s="215" t="s">
        <v>496</v>
      </c>
      <c r="B59" s="216"/>
      <c r="C59" s="106"/>
    </row>
    <row r="60" spans="1:3" ht="13.5" thickBot="1">
      <c r="A60" s="215" t="s">
        <v>194</v>
      </c>
      <c r="B60" s="216"/>
      <c r="C60" s="106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13" customWidth="1"/>
    <col min="2" max="2" width="79.125" style="214" customWidth="1"/>
    <col min="3" max="3" width="25.00390625" style="214" customWidth="1"/>
    <col min="4" max="16384" width="9.375" style="214" customWidth="1"/>
  </cols>
  <sheetData>
    <row r="1" spans="1:3" s="194" customFormat="1" ht="21" customHeight="1" thickBot="1">
      <c r="A1" s="193"/>
      <c r="B1" s="195"/>
      <c r="C1" s="509" t="str">
        <f>CONCATENATE(ALAPADATOK!P13,"2. melléklet ",ALAPADATOK!A7," ",ALAPADATOK!B7," ",ALAPADATOK!C7," ",ALAPADATOK!D7," ",ALAPADATOK!E7," ",ALAPADATOK!F7," ",ALAPADATOK!G7," ",ALAPADATOK!H7)</f>
        <v>9.3.2. melléklet a 2 / 2020 ( II.14. ) önkormányzati rendelethez</v>
      </c>
    </row>
    <row r="2" spans="1:3" s="403" customFormat="1" ht="36">
      <c r="A2" s="357" t="s">
        <v>192</v>
      </c>
      <c r="B2" s="507" t="str">
        <f>CONCATENATE('KV_9.3.1.sz.mell'!B2)</f>
        <v>Borsodnádasdi Szociális Alapszolgáltatási Központ</v>
      </c>
      <c r="C2" s="319" t="s">
        <v>56</v>
      </c>
    </row>
    <row r="3" spans="1:3" s="403" customFormat="1" ht="24.75" thickBot="1">
      <c r="A3" s="397" t="s">
        <v>191</v>
      </c>
      <c r="B3" s="508" t="s">
        <v>399</v>
      </c>
      <c r="C3" s="320" t="s">
        <v>56</v>
      </c>
    </row>
    <row r="4" spans="1:3" s="404" customFormat="1" ht="15.75" customHeight="1" thickBot="1">
      <c r="A4" s="196"/>
      <c r="B4" s="196"/>
      <c r="C4" s="197" t="str">
        <f>'KV_9.3.1.sz.mell'!C4</f>
        <v>Forintban!</v>
      </c>
    </row>
    <row r="5" spans="1:3" ht="13.5" thickBot="1">
      <c r="A5" s="358" t="s">
        <v>193</v>
      </c>
      <c r="B5" s="198" t="s">
        <v>530</v>
      </c>
      <c r="C5" s="199" t="s">
        <v>51</v>
      </c>
    </row>
    <row r="6" spans="1:3" s="405" customFormat="1" ht="12.75" customHeight="1" thickBot="1">
      <c r="A6" s="175"/>
      <c r="B6" s="176" t="s">
        <v>474</v>
      </c>
      <c r="C6" s="177" t="s">
        <v>475</v>
      </c>
    </row>
    <row r="7" spans="1:3" s="405" customFormat="1" ht="15.75" customHeight="1" thickBot="1">
      <c r="A7" s="200"/>
      <c r="B7" s="201" t="s">
        <v>52</v>
      </c>
      <c r="C7" s="202"/>
    </row>
    <row r="8" spans="1:3" s="321" customFormat="1" ht="12" customHeight="1" thickBot="1">
      <c r="A8" s="175" t="s">
        <v>16</v>
      </c>
      <c r="B8" s="203" t="s">
        <v>497</v>
      </c>
      <c r="C8" s="270">
        <f>SUM(C9:C19)</f>
        <v>0</v>
      </c>
    </row>
    <row r="9" spans="1:3" s="321" customFormat="1" ht="12" customHeight="1">
      <c r="A9" s="398" t="s">
        <v>90</v>
      </c>
      <c r="B9" s="10" t="s">
        <v>258</v>
      </c>
      <c r="C9" s="311"/>
    </row>
    <row r="10" spans="1:3" s="321" customFormat="1" ht="12" customHeight="1">
      <c r="A10" s="399" t="s">
        <v>91</v>
      </c>
      <c r="B10" s="8" t="s">
        <v>259</v>
      </c>
      <c r="C10" s="268"/>
    </row>
    <row r="11" spans="1:3" s="321" customFormat="1" ht="12" customHeight="1">
      <c r="A11" s="399" t="s">
        <v>92</v>
      </c>
      <c r="B11" s="8" t="s">
        <v>260</v>
      </c>
      <c r="C11" s="268"/>
    </row>
    <row r="12" spans="1:3" s="321" customFormat="1" ht="12" customHeight="1">
      <c r="A12" s="399" t="s">
        <v>93</v>
      </c>
      <c r="B12" s="8" t="s">
        <v>261</v>
      </c>
      <c r="C12" s="268"/>
    </row>
    <row r="13" spans="1:3" s="321" customFormat="1" ht="12" customHeight="1">
      <c r="A13" s="399" t="s">
        <v>137</v>
      </c>
      <c r="B13" s="8" t="s">
        <v>262</v>
      </c>
      <c r="C13" s="268"/>
    </row>
    <row r="14" spans="1:3" s="321" customFormat="1" ht="12" customHeight="1">
      <c r="A14" s="399" t="s">
        <v>94</v>
      </c>
      <c r="B14" s="8" t="s">
        <v>380</v>
      </c>
      <c r="C14" s="268"/>
    </row>
    <row r="15" spans="1:3" s="321" customFormat="1" ht="12" customHeight="1">
      <c r="A15" s="399" t="s">
        <v>95</v>
      </c>
      <c r="B15" s="7" t="s">
        <v>381</v>
      </c>
      <c r="C15" s="268"/>
    </row>
    <row r="16" spans="1:3" s="321" customFormat="1" ht="12" customHeight="1">
      <c r="A16" s="399" t="s">
        <v>105</v>
      </c>
      <c r="B16" s="8" t="s">
        <v>265</v>
      </c>
      <c r="C16" s="312"/>
    </row>
    <row r="17" spans="1:3" s="406" customFormat="1" ht="12" customHeight="1">
      <c r="A17" s="399" t="s">
        <v>106</v>
      </c>
      <c r="B17" s="8" t="s">
        <v>266</v>
      </c>
      <c r="C17" s="268"/>
    </row>
    <row r="18" spans="1:3" s="406" customFormat="1" ht="12" customHeight="1">
      <c r="A18" s="399" t="s">
        <v>107</v>
      </c>
      <c r="B18" s="8" t="s">
        <v>417</v>
      </c>
      <c r="C18" s="269"/>
    </row>
    <row r="19" spans="1:3" s="406" customFormat="1" ht="12" customHeight="1" thickBot="1">
      <c r="A19" s="399" t="s">
        <v>108</v>
      </c>
      <c r="B19" s="7" t="s">
        <v>267</v>
      </c>
      <c r="C19" s="269"/>
    </row>
    <row r="20" spans="1:3" s="321" customFormat="1" ht="12" customHeight="1" thickBot="1">
      <c r="A20" s="175" t="s">
        <v>17</v>
      </c>
      <c r="B20" s="203" t="s">
        <v>382</v>
      </c>
      <c r="C20" s="270">
        <f>SUM(C21:C23)</f>
        <v>0</v>
      </c>
    </row>
    <row r="21" spans="1:3" s="406" customFormat="1" ht="12" customHeight="1">
      <c r="A21" s="399" t="s">
        <v>96</v>
      </c>
      <c r="B21" s="9" t="s">
        <v>241</v>
      </c>
      <c r="C21" s="268"/>
    </row>
    <row r="22" spans="1:3" s="406" customFormat="1" ht="12" customHeight="1">
      <c r="A22" s="399" t="s">
        <v>97</v>
      </c>
      <c r="B22" s="8" t="s">
        <v>383</v>
      </c>
      <c r="C22" s="268"/>
    </row>
    <row r="23" spans="1:3" s="406" customFormat="1" ht="12" customHeight="1">
      <c r="A23" s="399" t="s">
        <v>98</v>
      </c>
      <c r="B23" s="8" t="s">
        <v>384</v>
      </c>
      <c r="C23" s="268"/>
    </row>
    <row r="24" spans="1:3" s="406" customFormat="1" ht="12" customHeight="1" thickBot="1">
      <c r="A24" s="399" t="s">
        <v>99</v>
      </c>
      <c r="B24" s="8" t="s">
        <v>502</v>
      </c>
      <c r="C24" s="268"/>
    </row>
    <row r="25" spans="1:3" s="406" customFormat="1" ht="12" customHeight="1" thickBot="1">
      <c r="A25" s="183" t="s">
        <v>18</v>
      </c>
      <c r="B25" s="109" t="s">
        <v>163</v>
      </c>
      <c r="C25" s="296"/>
    </row>
    <row r="26" spans="1:3" s="406" customFormat="1" ht="12" customHeight="1" thickBot="1">
      <c r="A26" s="183" t="s">
        <v>19</v>
      </c>
      <c r="B26" s="109" t="s">
        <v>385</v>
      </c>
      <c r="C26" s="270">
        <f>+C27+C28</f>
        <v>0</v>
      </c>
    </row>
    <row r="27" spans="1:3" s="406" customFormat="1" ht="12" customHeight="1">
      <c r="A27" s="400" t="s">
        <v>251</v>
      </c>
      <c r="B27" s="401" t="s">
        <v>383</v>
      </c>
      <c r="C27" s="68"/>
    </row>
    <row r="28" spans="1:3" s="406" customFormat="1" ht="12" customHeight="1">
      <c r="A28" s="400" t="s">
        <v>252</v>
      </c>
      <c r="B28" s="402" t="s">
        <v>386</v>
      </c>
      <c r="C28" s="271"/>
    </row>
    <row r="29" spans="1:3" s="406" customFormat="1" ht="12" customHeight="1" thickBot="1">
      <c r="A29" s="399" t="s">
        <v>253</v>
      </c>
      <c r="B29" s="126" t="s">
        <v>503</v>
      </c>
      <c r="C29" s="75"/>
    </row>
    <row r="30" spans="1:3" s="406" customFormat="1" ht="12" customHeight="1" thickBot="1">
      <c r="A30" s="183" t="s">
        <v>20</v>
      </c>
      <c r="B30" s="109" t="s">
        <v>387</v>
      </c>
      <c r="C30" s="270">
        <f>+C31+C32+C33</f>
        <v>0</v>
      </c>
    </row>
    <row r="31" spans="1:3" s="406" customFormat="1" ht="12" customHeight="1">
      <c r="A31" s="400" t="s">
        <v>83</v>
      </c>
      <c r="B31" s="401" t="s">
        <v>272</v>
      </c>
      <c r="C31" s="68"/>
    </row>
    <row r="32" spans="1:3" s="406" customFormat="1" ht="12" customHeight="1">
      <c r="A32" s="400" t="s">
        <v>84</v>
      </c>
      <c r="B32" s="402" t="s">
        <v>273</v>
      </c>
      <c r="C32" s="271"/>
    </row>
    <row r="33" spans="1:3" s="406" customFormat="1" ht="12" customHeight="1" thickBot="1">
      <c r="A33" s="399" t="s">
        <v>85</v>
      </c>
      <c r="B33" s="126" t="s">
        <v>274</v>
      </c>
      <c r="C33" s="75"/>
    </row>
    <row r="34" spans="1:3" s="321" customFormat="1" ht="12" customHeight="1" thickBot="1">
      <c r="A34" s="183" t="s">
        <v>21</v>
      </c>
      <c r="B34" s="109" t="s">
        <v>357</v>
      </c>
      <c r="C34" s="296"/>
    </row>
    <row r="35" spans="1:3" s="321" customFormat="1" ht="12" customHeight="1" thickBot="1">
      <c r="A35" s="183" t="s">
        <v>22</v>
      </c>
      <c r="B35" s="109" t="s">
        <v>388</v>
      </c>
      <c r="C35" s="313"/>
    </row>
    <row r="36" spans="1:3" s="321" customFormat="1" ht="12" customHeight="1" thickBot="1">
      <c r="A36" s="175" t="s">
        <v>23</v>
      </c>
      <c r="B36" s="109" t="s">
        <v>504</v>
      </c>
      <c r="C36" s="314">
        <f>+C8+C20+C25+C26+C30+C34+C35</f>
        <v>0</v>
      </c>
    </row>
    <row r="37" spans="1:3" s="321" customFormat="1" ht="12" customHeight="1" thickBot="1">
      <c r="A37" s="204" t="s">
        <v>24</v>
      </c>
      <c r="B37" s="109" t="s">
        <v>390</v>
      </c>
      <c r="C37" s="314">
        <f>+C38+C39+C40</f>
        <v>0</v>
      </c>
    </row>
    <row r="38" spans="1:3" s="321" customFormat="1" ht="12" customHeight="1">
      <c r="A38" s="400" t="s">
        <v>391</v>
      </c>
      <c r="B38" s="401" t="s">
        <v>219</v>
      </c>
      <c r="C38" s="68"/>
    </row>
    <row r="39" spans="1:3" s="321" customFormat="1" ht="12" customHeight="1">
      <c r="A39" s="400" t="s">
        <v>392</v>
      </c>
      <c r="B39" s="402" t="s">
        <v>2</v>
      </c>
      <c r="C39" s="271"/>
    </row>
    <row r="40" spans="1:3" s="406" customFormat="1" ht="12" customHeight="1" thickBot="1">
      <c r="A40" s="399" t="s">
        <v>393</v>
      </c>
      <c r="B40" s="126" t="s">
        <v>394</v>
      </c>
      <c r="C40" s="75"/>
    </row>
    <row r="41" spans="1:3" s="406" customFormat="1" ht="15" customHeight="1" thickBot="1">
      <c r="A41" s="204" t="s">
        <v>25</v>
      </c>
      <c r="B41" s="205" t="s">
        <v>395</v>
      </c>
      <c r="C41" s="317">
        <f>+C36+C37</f>
        <v>0</v>
      </c>
    </row>
    <row r="42" spans="1:3" s="406" customFormat="1" ht="15" customHeight="1">
      <c r="A42" s="206"/>
      <c r="B42" s="207"/>
      <c r="C42" s="315"/>
    </row>
    <row r="43" spans="1:3" ht="13.5" thickBot="1">
      <c r="A43" s="208"/>
      <c r="B43" s="209"/>
      <c r="C43" s="316"/>
    </row>
    <row r="44" spans="1:3" s="405" customFormat="1" ht="16.5" customHeight="1" thickBot="1">
      <c r="A44" s="210"/>
      <c r="B44" s="211" t="s">
        <v>53</v>
      </c>
      <c r="C44" s="317"/>
    </row>
    <row r="45" spans="1:3" s="407" customFormat="1" ht="12" customHeight="1" thickBot="1">
      <c r="A45" s="183" t="s">
        <v>16</v>
      </c>
      <c r="B45" s="109" t="s">
        <v>396</v>
      </c>
      <c r="C45" s="270">
        <f>SUM(C46:C50)</f>
        <v>0</v>
      </c>
    </row>
    <row r="46" spans="1:3" ht="12" customHeight="1">
      <c r="A46" s="399" t="s">
        <v>90</v>
      </c>
      <c r="B46" s="9" t="s">
        <v>47</v>
      </c>
      <c r="C46" s="68"/>
    </row>
    <row r="47" spans="1:3" ht="12" customHeight="1">
      <c r="A47" s="399" t="s">
        <v>91</v>
      </c>
      <c r="B47" s="8" t="s">
        <v>172</v>
      </c>
      <c r="C47" s="71"/>
    </row>
    <row r="48" spans="1:3" ht="12" customHeight="1">
      <c r="A48" s="399" t="s">
        <v>92</v>
      </c>
      <c r="B48" s="8" t="s">
        <v>130</v>
      </c>
      <c r="C48" s="71"/>
    </row>
    <row r="49" spans="1:3" ht="12" customHeight="1">
      <c r="A49" s="399" t="s">
        <v>93</v>
      </c>
      <c r="B49" s="8" t="s">
        <v>173</v>
      </c>
      <c r="C49" s="71"/>
    </row>
    <row r="50" spans="1:3" ht="12" customHeight="1" thickBot="1">
      <c r="A50" s="399" t="s">
        <v>137</v>
      </c>
      <c r="B50" s="8" t="s">
        <v>174</v>
      </c>
      <c r="C50" s="71"/>
    </row>
    <row r="51" spans="1:3" ht="12" customHeight="1" thickBot="1">
      <c r="A51" s="183" t="s">
        <v>17</v>
      </c>
      <c r="B51" s="109" t="s">
        <v>397</v>
      </c>
      <c r="C51" s="270">
        <f>SUM(C52:C54)</f>
        <v>0</v>
      </c>
    </row>
    <row r="52" spans="1:3" s="407" customFormat="1" ht="12" customHeight="1">
      <c r="A52" s="399" t="s">
        <v>96</v>
      </c>
      <c r="B52" s="9" t="s">
        <v>213</v>
      </c>
      <c r="C52" s="68"/>
    </row>
    <row r="53" spans="1:3" ht="12" customHeight="1">
      <c r="A53" s="399" t="s">
        <v>97</v>
      </c>
      <c r="B53" s="8" t="s">
        <v>176</v>
      </c>
      <c r="C53" s="71"/>
    </row>
    <row r="54" spans="1:3" ht="12" customHeight="1">
      <c r="A54" s="399" t="s">
        <v>98</v>
      </c>
      <c r="B54" s="8" t="s">
        <v>54</v>
      </c>
      <c r="C54" s="71"/>
    </row>
    <row r="55" spans="1:3" ht="12" customHeight="1" thickBot="1">
      <c r="A55" s="399" t="s">
        <v>99</v>
      </c>
      <c r="B55" s="8" t="s">
        <v>501</v>
      </c>
      <c r="C55" s="71"/>
    </row>
    <row r="56" spans="1:3" ht="15" customHeight="1" thickBot="1">
      <c r="A56" s="183" t="s">
        <v>18</v>
      </c>
      <c r="B56" s="109" t="s">
        <v>11</v>
      </c>
      <c r="C56" s="296"/>
    </row>
    <row r="57" spans="1:3" ht="13.5" thickBot="1">
      <c r="A57" s="183" t="s">
        <v>19</v>
      </c>
      <c r="B57" s="212" t="s">
        <v>506</v>
      </c>
      <c r="C57" s="318">
        <f>+C45+C51+C56</f>
        <v>0</v>
      </c>
    </row>
    <row r="58" ht="15" customHeight="1" thickBot="1">
      <c r="C58" s="542">
        <f>C41-C57</f>
        <v>0</v>
      </c>
    </row>
    <row r="59" spans="1:3" ht="14.25" customHeight="1" thickBot="1">
      <c r="A59" s="215" t="s">
        <v>496</v>
      </c>
      <c r="B59" s="216"/>
      <c r="C59" s="106"/>
    </row>
    <row r="60" spans="1:3" ht="13.5" thickBot="1">
      <c r="A60" s="215" t="s">
        <v>194</v>
      </c>
      <c r="B60" s="216"/>
      <c r="C60" s="106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70">
      <selection activeCell="H21" sqref="H21"/>
    </sheetView>
  </sheetViews>
  <sheetFormatPr defaultColWidth="9.00390625" defaultRowHeight="12.75"/>
  <cols>
    <col min="1" max="1" width="13.875" style="213" customWidth="1"/>
    <col min="2" max="2" width="79.125" style="214" customWidth="1"/>
    <col min="3" max="3" width="25.00390625" style="214" customWidth="1"/>
    <col min="4" max="16384" width="9.375" style="214" customWidth="1"/>
  </cols>
  <sheetData>
    <row r="1" spans="1:3" s="194" customFormat="1" ht="21" customHeight="1" thickBot="1">
      <c r="A1" s="512"/>
      <c r="B1" s="513"/>
      <c r="C1" s="509" t="str">
        <f>CONCATENATE(ALAPADATOK!P13,"3. melléklet ",ALAPADATOK!A7," ",ALAPADATOK!B7," ",ALAPADATOK!C7," ",ALAPADATOK!D7," ",ALAPADATOK!E7," ",ALAPADATOK!F7," ",ALAPADATOK!G7," ",ALAPADATOK!H7)</f>
        <v>9.3.3. melléklet a 2 / 2020 ( II.14. ) önkormányzati rendelethez</v>
      </c>
    </row>
    <row r="2" spans="1:3" s="403" customFormat="1" ht="36">
      <c r="A2" s="514" t="s">
        <v>192</v>
      </c>
      <c r="B2" s="515" t="str">
        <f>CONCATENATE('KV_9.3.2.sz.mell'!B2)</f>
        <v>Borsodnádasdi Szociális Alapszolgáltatási Központ</v>
      </c>
      <c r="C2" s="535" t="s">
        <v>56</v>
      </c>
    </row>
    <row r="3" spans="1:3" s="403" customFormat="1" ht="24.75" thickBot="1">
      <c r="A3" s="536" t="s">
        <v>191</v>
      </c>
      <c r="B3" s="518" t="s">
        <v>507</v>
      </c>
      <c r="C3" s="537" t="s">
        <v>412</v>
      </c>
    </row>
    <row r="4" spans="1:3" s="404" customFormat="1" ht="15.75" customHeight="1" thickBot="1">
      <c r="A4" s="520"/>
      <c r="B4" s="520"/>
      <c r="C4" s="521" t="str">
        <f>'KV_9.3.2.sz.mell'!C4</f>
        <v>Forintban!</v>
      </c>
    </row>
    <row r="5" spans="1:3" ht="13.5" thickBot="1">
      <c r="A5" s="358" t="s">
        <v>193</v>
      </c>
      <c r="B5" s="198" t="s">
        <v>530</v>
      </c>
      <c r="C5" s="471" t="s">
        <v>51</v>
      </c>
    </row>
    <row r="6" spans="1:3" s="405" customFormat="1" ht="12.75" customHeight="1" thickBot="1">
      <c r="A6" s="175"/>
      <c r="B6" s="176" t="s">
        <v>474</v>
      </c>
      <c r="C6" s="177" t="s">
        <v>475</v>
      </c>
    </row>
    <row r="7" spans="1:3" s="405" customFormat="1" ht="15.75" customHeight="1" thickBot="1">
      <c r="A7" s="200"/>
      <c r="B7" s="201" t="s">
        <v>52</v>
      </c>
      <c r="C7" s="202"/>
    </row>
    <row r="8" spans="1:3" s="321" customFormat="1" ht="12" customHeight="1" thickBot="1">
      <c r="A8" s="175" t="s">
        <v>16</v>
      </c>
      <c r="B8" s="203" t="s">
        <v>497</v>
      </c>
      <c r="C8" s="270">
        <f>SUM(C9:C19)</f>
        <v>0</v>
      </c>
    </row>
    <row r="9" spans="1:3" s="321" customFormat="1" ht="12" customHeight="1">
      <c r="A9" s="398" t="s">
        <v>90</v>
      </c>
      <c r="B9" s="10" t="s">
        <v>258</v>
      </c>
      <c r="C9" s="311"/>
    </row>
    <row r="10" spans="1:3" s="321" customFormat="1" ht="12" customHeight="1">
      <c r="A10" s="399" t="s">
        <v>91</v>
      </c>
      <c r="B10" s="8" t="s">
        <v>259</v>
      </c>
      <c r="C10" s="268"/>
    </row>
    <row r="11" spans="1:3" s="321" customFormat="1" ht="12" customHeight="1">
      <c r="A11" s="399" t="s">
        <v>92</v>
      </c>
      <c r="B11" s="8" t="s">
        <v>260</v>
      </c>
      <c r="C11" s="268"/>
    </row>
    <row r="12" spans="1:3" s="321" customFormat="1" ht="12" customHeight="1">
      <c r="A12" s="399" t="s">
        <v>93</v>
      </c>
      <c r="B12" s="8" t="s">
        <v>261</v>
      </c>
      <c r="C12" s="268"/>
    </row>
    <row r="13" spans="1:3" s="321" customFormat="1" ht="12" customHeight="1">
      <c r="A13" s="399" t="s">
        <v>137</v>
      </c>
      <c r="B13" s="8" t="s">
        <v>262</v>
      </c>
      <c r="C13" s="268"/>
    </row>
    <row r="14" spans="1:3" s="321" customFormat="1" ht="12" customHeight="1">
      <c r="A14" s="399" t="s">
        <v>94</v>
      </c>
      <c r="B14" s="8" t="s">
        <v>380</v>
      </c>
      <c r="C14" s="268"/>
    </row>
    <row r="15" spans="1:3" s="321" customFormat="1" ht="12" customHeight="1">
      <c r="A15" s="399" t="s">
        <v>95</v>
      </c>
      <c r="B15" s="7" t="s">
        <v>381</v>
      </c>
      <c r="C15" s="268"/>
    </row>
    <row r="16" spans="1:3" s="321" customFormat="1" ht="12" customHeight="1">
      <c r="A16" s="399" t="s">
        <v>105</v>
      </c>
      <c r="B16" s="8" t="s">
        <v>265</v>
      </c>
      <c r="C16" s="312"/>
    </row>
    <row r="17" spans="1:3" s="406" customFormat="1" ht="12" customHeight="1">
      <c r="A17" s="399" t="s">
        <v>106</v>
      </c>
      <c r="B17" s="8" t="s">
        <v>266</v>
      </c>
      <c r="C17" s="268"/>
    </row>
    <row r="18" spans="1:3" s="406" customFormat="1" ht="12" customHeight="1">
      <c r="A18" s="399" t="s">
        <v>107</v>
      </c>
      <c r="B18" s="8" t="s">
        <v>417</v>
      </c>
      <c r="C18" s="269"/>
    </row>
    <row r="19" spans="1:3" s="406" customFormat="1" ht="12" customHeight="1" thickBot="1">
      <c r="A19" s="399" t="s">
        <v>108</v>
      </c>
      <c r="B19" s="7" t="s">
        <v>267</v>
      </c>
      <c r="C19" s="269"/>
    </row>
    <row r="20" spans="1:3" s="321" customFormat="1" ht="12" customHeight="1" thickBot="1">
      <c r="A20" s="175" t="s">
        <v>17</v>
      </c>
      <c r="B20" s="203" t="s">
        <v>382</v>
      </c>
      <c r="C20" s="270">
        <f>SUM(C21:C23)</f>
        <v>0</v>
      </c>
    </row>
    <row r="21" spans="1:3" s="406" customFormat="1" ht="12" customHeight="1">
      <c r="A21" s="399" t="s">
        <v>96</v>
      </c>
      <c r="B21" s="9" t="s">
        <v>241</v>
      </c>
      <c r="C21" s="268"/>
    </row>
    <row r="22" spans="1:3" s="406" customFormat="1" ht="12" customHeight="1">
      <c r="A22" s="399" t="s">
        <v>97</v>
      </c>
      <c r="B22" s="8" t="s">
        <v>383</v>
      </c>
      <c r="C22" s="268"/>
    </row>
    <row r="23" spans="1:3" s="406" customFormat="1" ht="12" customHeight="1">
      <c r="A23" s="399" t="s">
        <v>98</v>
      </c>
      <c r="B23" s="8" t="s">
        <v>384</v>
      </c>
      <c r="C23" s="268"/>
    </row>
    <row r="24" spans="1:3" s="406" customFormat="1" ht="12" customHeight="1" thickBot="1">
      <c r="A24" s="399" t="s">
        <v>99</v>
      </c>
      <c r="B24" s="8" t="s">
        <v>502</v>
      </c>
      <c r="C24" s="268"/>
    </row>
    <row r="25" spans="1:3" s="406" customFormat="1" ht="12" customHeight="1" thickBot="1">
      <c r="A25" s="183" t="s">
        <v>18</v>
      </c>
      <c r="B25" s="109" t="s">
        <v>163</v>
      </c>
      <c r="C25" s="296"/>
    </row>
    <row r="26" spans="1:3" s="406" customFormat="1" ht="12" customHeight="1" thickBot="1">
      <c r="A26" s="183" t="s">
        <v>19</v>
      </c>
      <c r="B26" s="109" t="s">
        <v>385</v>
      </c>
      <c r="C26" s="270">
        <f>+C27+C28</f>
        <v>0</v>
      </c>
    </row>
    <row r="27" spans="1:3" s="406" customFormat="1" ht="12" customHeight="1">
      <c r="A27" s="400" t="s">
        <v>251</v>
      </c>
      <c r="B27" s="401" t="s">
        <v>383</v>
      </c>
      <c r="C27" s="68"/>
    </row>
    <row r="28" spans="1:3" s="406" customFormat="1" ht="12" customHeight="1">
      <c r="A28" s="400" t="s">
        <v>252</v>
      </c>
      <c r="B28" s="402" t="s">
        <v>386</v>
      </c>
      <c r="C28" s="271"/>
    </row>
    <row r="29" spans="1:3" s="406" customFormat="1" ht="12" customHeight="1" thickBot="1">
      <c r="A29" s="399" t="s">
        <v>253</v>
      </c>
      <c r="B29" s="126" t="s">
        <v>503</v>
      </c>
      <c r="C29" s="75"/>
    </row>
    <row r="30" spans="1:3" s="406" customFormat="1" ht="12" customHeight="1" thickBot="1">
      <c r="A30" s="183" t="s">
        <v>20</v>
      </c>
      <c r="B30" s="109" t="s">
        <v>387</v>
      </c>
      <c r="C30" s="270">
        <f>+C31+C32+C33</f>
        <v>0</v>
      </c>
    </row>
    <row r="31" spans="1:3" s="406" customFormat="1" ht="12" customHeight="1">
      <c r="A31" s="400" t="s">
        <v>83</v>
      </c>
      <c r="B31" s="401" t="s">
        <v>272</v>
      </c>
      <c r="C31" s="68"/>
    </row>
    <row r="32" spans="1:3" s="406" customFormat="1" ht="12" customHeight="1">
      <c r="A32" s="400" t="s">
        <v>84</v>
      </c>
      <c r="B32" s="402" t="s">
        <v>273</v>
      </c>
      <c r="C32" s="271"/>
    </row>
    <row r="33" spans="1:3" s="406" customFormat="1" ht="12" customHeight="1" thickBot="1">
      <c r="A33" s="399" t="s">
        <v>85</v>
      </c>
      <c r="B33" s="126" t="s">
        <v>274</v>
      </c>
      <c r="C33" s="75"/>
    </row>
    <row r="34" spans="1:3" s="321" customFormat="1" ht="12" customHeight="1" thickBot="1">
      <c r="A34" s="183" t="s">
        <v>21</v>
      </c>
      <c r="B34" s="109" t="s">
        <v>357</v>
      </c>
      <c r="C34" s="296"/>
    </row>
    <row r="35" spans="1:3" s="321" customFormat="1" ht="12" customHeight="1" thickBot="1">
      <c r="A35" s="183" t="s">
        <v>22</v>
      </c>
      <c r="B35" s="109" t="s">
        <v>388</v>
      </c>
      <c r="C35" s="313"/>
    </row>
    <row r="36" spans="1:3" s="321" customFormat="1" ht="12" customHeight="1" thickBot="1">
      <c r="A36" s="175" t="s">
        <v>23</v>
      </c>
      <c r="B36" s="109" t="s">
        <v>504</v>
      </c>
      <c r="C36" s="314">
        <f>+C8+C20+C25+C26+C30+C34+C35</f>
        <v>0</v>
      </c>
    </row>
    <row r="37" spans="1:3" s="321" customFormat="1" ht="12" customHeight="1" thickBot="1">
      <c r="A37" s="204" t="s">
        <v>24</v>
      </c>
      <c r="B37" s="109" t="s">
        <v>390</v>
      </c>
      <c r="C37" s="314">
        <f>+C38+C39+C40</f>
        <v>0</v>
      </c>
    </row>
    <row r="38" spans="1:3" s="321" customFormat="1" ht="12" customHeight="1">
      <c r="A38" s="400" t="s">
        <v>391</v>
      </c>
      <c r="B38" s="401" t="s">
        <v>219</v>
      </c>
      <c r="C38" s="68"/>
    </row>
    <row r="39" spans="1:3" s="321" customFormat="1" ht="12" customHeight="1">
      <c r="A39" s="400" t="s">
        <v>392</v>
      </c>
      <c r="B39" s="402" t="s">
        <v>2</v>
      </c>
      <c r="C39" s="271"/>
    </row>
    <row r="40" spans="1:3" s="406" customFormat="1" ht="12" customHeight="1" thickBot="1">
      <c r="A40" s="399" t="s">
        <v>393</v>
      </c>
      <c r="B40" s="126" t="s">
        <v>394</v>
      </c>
      <c r="C40" s="75"/>
    </row>
    <row r="41" spans="1:3" s="406" customFormat="1" ht="15" customHeight="1" thickBot="1">
      <c r="A41" s="204" t="s">
        <v>25</v>
      </c>
      <c r="B41" s="205" t="s">
        <v>395</v>
      </c>
      <c r="C41" s="317">
        <f>+C36+C37</f>
        <v>0</v>
      </c>
    </row>
    <row r="42" spans="1:3" s="406" customFormat="1" ht="15" customHeight="1">
      <c r="A42" s="206"/>
      <c r="B42" s="207"/>
      <c r="C42" s="315"/>
    </row>
    <row r="43" spans="1:3" ht="13.5" thickBot="1">
      <c r="A43" s="208"/>
      <c r="B43" s="209"/>
      <c r="C43" s="316"/>
    </row>
    <row r="44" spans="1:3" s="405" customFormat="1" ht="16.5" customHeight="1" thickBot="1">
      <c r="A44" s="210"/>
      <c r="B44" s="211" t="s">
        <v>53</v>
      </c>
      <c r="C44" s="317"/>
    </row>
    <row r="45" spans="1:3" s="407" customFormat="1" ht="12" customHeight="1" thickBot="1">
      <c r="A45" s="183" t="s">
        <v>16</v>
      </c>
      <c r="B45" s="109" t="s">
        <v>396</v>
      </c>
      <c r="C45" s="270">
        <f>SUM(C46:C50)</f>
        <v>0</v>
      </c>
    </row>
    <row r="46" spans="1:3" ht="12" customHeight="1">
      <c r="A46" s="399" t="s">
        <v>90</v>
      </c>
      <c r="B46" s="9" t="s">
        <v>47</v>
      </c>
      <c r="C46" s="68"/>
    </row>
    <row r="47" spans="1:3" ht="12" customHeight="1">
      <c r="A47" s="399" t="s">
        <v>91</v>
      </c>
      <c r="B47" s="8" t="s">
        <v>172</v>
      </c>
      <c r="C47" s="71"/>
    </row>
    <row r="48" spans="1:3" ht="12" customHeight="1">
      <c r="A48" s="399" t="s">
        <v>92</v>
      </c>
      <c r="B48" s="8" t="s">
        <v>130</v>
      </c>
      <c r="C48" s="71"/>
    </row>
    <row r="49" spans="1:3" ht="12" customHeight="1">
      <c r="A49" s="399" t="s">
        <v>93</v>
      </c>
      <c r="B49" s="8" t="s">
        <v>173</v>
      </c>
      <c r="C49" s="71"/>
    </row>
    <row r="50" spans="1:3" ht="12" customHeight="1" thickBot="1">
      <c r="A50" s="399" t="s">
        <v>137</v>
      </c>
      <c r="B50" s="8" t="s">
        <v>174</v>
      </c>
      <c r="C50" s="71"/>
    </row>
    <row r="51" spans="1:3" ht="12" customHeight="1" thickBot="1">
      <c r="A51" s="183" t="s">
        <v>17</v>
      </c>
      <c r="B51" s="109" t="s">
        <v>397</v>
      </c>
      <c r="C51" s="270">
        <f>SUM(C52:C54)</f>
        <v>0</v>
      </c>
    </row>
    <row r="52" spans="1:3" s="407" customFormat="1" ht="12" customHeight="1">
      <c r="A52" s="399" t="s">
        <v>96</v>
      </c>
      <c r="B52" s="9" t="s">
        <v>213</v>
      </c>
      <c r="C52" s="68"/>
    </row>
    <row r="53" spans="1:3" ht="12" customHeight="1">
      <c r="A53" s="399" t="s">
        <v>97</v>
      </c>
      <c r="B53" s="8" t="s">
        <v>176</v>
      </c>
      <c r="C53" s="71"/>
    </row>
    <row r="54" spans="1:3" ht="12" customHeight="1">
      <c r="A54" s="399" t="s">
        <v>98</v>
      </c>
      <c r="B54" s="8" t="s">
        <v>54</v>
      </c>
      <c r="C54" s="71"/>
    </row>
    <row r="55" spans="1:3" ht="12" customHeight="1" thickBot="1">
      <c r="A55" s="399" t="s">
        <v>99</v>
      </c>
      <c r="B55" s="8" t="s">
        <v>501</v>
      </c>
      <c r="C55" s="71"/>
    </row>
    <row r="56" spans="1:3" ht="15" customHeight="1" thickBot="1">
      <c r="A56" s="183" t="s">
        <v>18</v>
      </c>
      <c r="B56" s="109" t="s">
        <v>11</v>
      </c>
      <c r="C56" s="296"/>
    </row>
    <row r="57" spans="1:3" ht="13.5" thickBot="1">
      <c r="A57" s="183" t="s">
        <v>19</v>
      </c>
      <c r="B57" s="212" t="s">
        <v>506</v>
      </c>
      <c r="C57" s="318">
        <f>+C45+C51+C56</f>
        <v>0</v>
      </c>
    </row>
    <row r="58" ht="15" customHeight="1" thickBot="1">
      <c r="C58" s="542">
        <f>C41-C57</f>
        <v>0</v>
      </c>
    </row>
    <row r="59" spans="1:3" ht="14.25" customHeight="1" thickBot="1">
      <c r="A59" s="215" t="s">
        <v>496</v>
      </c>
      <c r="B59" s="216"/>
      <c r="C59" s="106"/>
    </row>
    <row r="60" spans="1:3" ht="13.5" thickBot="1">
      <c r="A60" s="215" t="s">
        <v>194</v>
      </c>
      <c r="B60" s="216"/>
      <c r="C60" s="106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C60"/>
  <sheetViews>
    <sheetView zoomScale="120" zoomScaleNormal="120" workbookViewId="0" topLeftCell="A10">
      <selection activeCell="C52" sqref="C52"/>
    </sheetView>
  </sheetViews>
  <sheetFormatPr defaultColWidth="9.00390625" defaultRowHeight="12.75"/>
  <cols>
    <col min="1" max="1" width="13.875" style="213" customWidth="1"/>
    <col min="2" max="2" width="79.125" style="214" customWidth="1"/>
    <col min="3" max="3" width="25.00390625" style="214" customWidth="1"/>
    <col min="4" max="16384" width="9.375" style="214" customWidth="1"/>
  </cols>
  <sheetData>
    <row r="1" spans="1:3" s="194" customFormat="1" ht="21" customHeight="1" thickBot="1">
      <c r="A1" s="193"/>
      <c r="B1" s="195"/>
      <c r="C1" s="509" t="str">
        <f>CONCATENATE(ALAPADATOK!P15," melléklet ",ALAPADATOK!A7," ",ALAPADATOK!B7," ",ALAPADATOK!C7," ",ALAPADATOK!D7," ",ALAPADATOK!E7," ",ALAPADATOK!F7," ",ALAPADATOK!G7," ",ALAPADATOK!H7)</f>
        <v>9.4. melléklet a 2 / 2020 ( II.14. ) önkormányzati rendelethez</v>
      </c>
    </row>
    <row r="2" spans="1:3" s="403" customFormat="1" ht="36">
      <c r="A2" s="357" t="s">
        <v>192</v>
      </c>
      <c r="B2" s="507" t="str">
        <f>CONCATENATE(ALAPADATOK!B15)</f>
        <v>Borsodnádasdi Mesekert Óvoda</v>
      </c>
      <c r="C2" s="319" t="s">
        <v>412</v>
      </c>
    </row>
    <row r="3" spans="1:3" s="403" customFormat="1" ht="24.75" thickBot="1">
      <c r="A3" s="397" t="s">
        <v>191</v>
      </c>
      <c r="B3" s="508" t="s">
        <v>379</v>
      </c>
      <c r="C3" s="320" t="s">
        <v>50</v>
      </c>
    </row>
    <row r="4" spans="1:3" s="404" customFormat="1" ht="15.75" customHeight="1" thickBot="1">
      <c r="A4" s="196"/>
      <c r="B4" s="196"/>
      <c r="C4" s="197" t="str">
        <f>'KV_9.2.3.sz.mell'!C4</f>
        <v>Forintban!</v>
      </c>
    </row>
    <row r="5" spans="1:3" ht="13.5" thickBot="1">
      <c r="A5" s="358" t="s">
        <v>193</v>
      </c>
      <c r="B5" s="198" t="s">
        <v>530</v>
      </c>
      <c r="C5" s="199" t="s">
        <v>51</v>
      </c>
    </row>
    <row r="6" spans="1:3" s="405" customFormat="1" ht="12.75" customHeight="1" thickBot="1">
      <c r="A6" s="175"/>
      <c r="B6" s="176" t="s">
        <v>474</v>
      </c>
      <c r="C6" s="177" t="s">
        <v>475</v>
      </c>
    </row>
    <row r="7" spans="1:3" s="405" customFormat="1" ht="15.75" customHeight="1" thickBot="1">
      <c r="A7" s="200"/>
      <c r="B7" s="201" t="s">
        <v>52</v>
      </c>
      <c r="C7" s="202"/>
    </row>
    <row r="8" spans="1:3" s="321" customFormat="1" ht="12" customHeight="1" thickBot="1">
      <c r="A8" s="175" t="s">
        <v>16</v>
      </c>
      <c r="B8" s="203" t="s">
        <v>497</v>
      </c>
      <c r="C8" s="270">
        <f>SUM(C9:C19)</f>
        <v>0</v>
      </c>
    </row>
    <row r="9" spans="1:3" s="321" customFormat="1" ht="12" customHeight="1">
      <c r="A9" s="398" t="s">
        <v>90</v>
      </c>
      <c r="B9" s="10" t="s">
        <v>258</v>
      </c>
      <c r="C9" s="311"/>
    </row>
    <row r="10" spans="1:3" s="321" customFormat="1" ht="12" customHeight="1">
      <c r="A10" s="399" t="s">
        <v>91</v>
      </c>
      <c r="B10" s="8" t="s">
        <v>259</v>
      </c>
      <c r="C10" s="268"/>
    </row>
    <row r="11" spans="1:3" s="321" customFormat="1" ht="12" customHeight="1">
      <c r="A11" s="399" t="s">
        <v>92</v>
      </c>
      <c r="B11" s="8" t="s">
        <v>260</v>
      </c>
      <c r="C11" s="268"/>
    </row>
    <row r="12" spans="1:3" s="321" customFormat="1" ht="12" customHeight="1">
      <c r="A12" s="399" t="s">
        <v>93</v>
      </c>
      <c r="B12" s="8" t="s">
        <v>261</v>
      </c>
      <c r="C12" s="268"/>
    </row>
    <row r="13" spans="1:3" s="321" customFormat="1" ht="12" customHeight="1">
      <c r="A13" s="399" t="s">
        <v>137</v>
      </c>
      <c r="B13" s="8" t="s">
        <v>262</v>
      </c>
      <c r="C13" s="268"/>
    </row>
    <row r="14" spans="1:3" s="321" customFormat="1" ht="12" customHeight="1">
      <c r="A14" s="399" t="s">
        <v>94</v>
      </c>
      <c r="B14" s="8" t="s">
        <v>380</v>
      </c>
      <c r="C14" s="268"/>
    </row>
    <row r="15" spans="1:3" s="321" customFormat="1" ht="12" customHeight="1">
      <c r="A15" s="399" t="s">
        <v>95</v>
      </c>
      <c r="B15" s="7" t="s">
        <v>381</v>
      </c>
      <c r="C15" s="268"/>
    </row>
    <row r="16" spans="1:3" s="321" customFormat="1" ht="12" customHeight="1">
      <c r="A16" s="399" t="s">
        <v>105</v>
      </c>
      <c r="B16" s="8" t="s">
        <v>265</v>
      </c>
      <c r="C16" s="312"/>
    </row>
    <row r="17" spans="1:3" s="406" customFormat="1" ht="12" customHeight="1">
      <c r="A17" s="399" t="s">
        <v>106</v>
      </c>
      <c r="B17" s="8" t="s">
        <v>266</v>
      </c>
      <c r="C17" s="268"/>
    </row>
    <row r="18" spans="1:3" s="406" customFormat="1" ht="12" customHeight="1">
      <c r="A18" s="399" t="s">
        <v>107</v>
      </c>
      <c r="B18" s="8" t="s">
        <v>417</v>
      </c>
      <c r="C18" s="269"/>
    </row>
    <row r="19" spans="1:3" s="406" customFormat="1" ht="12" customHeight="1" thickBot="1">
      <c r="A19" s="399" t="s">
        <v>108</v>
      </c>
      <c r="B19" s="7" t="s">
        <v>267</v>
      </c>
      <c r="C19" s="269"/>
    </row>
    <row r="20" spans="1:3" s="321" customFormat="1" ht="12" customHeight="1" thickBot="1">
      <c r="A20" s="175" t="s">
        <v>17</v>
      </c>
      <c r="B20" s="203" t="s">
        <v>382</v>
      </c>
      <c r="C20" s="270">
        <f>SUM(C21:C23)</f>
        <v>0</v>
      </c>
    </row>
    <row r="21" spans="1:3" s="406" customFormat="1" ht="12" customHeight="1">
      <c r="A21" s="399" t="s">
        <v>96</v>
      </c>
      <c r="B21" s="9" t="s">
        <v>241</v>
      </c>
      <c r="C21" s="268"/>
    </row>
    <row r="22" spans="1:3" s="406" customFormat="1" ht="12" customHeight="1">
      <c r="A22" s="399" t="s">
        <v>97</v>
      </c>
      <c r="B22" s="8" t="s">
        <v>383</v>
      </c>
      <c r="C22" s="268"/>
    </row>
    <row r="23" spans="1:3" s="406" customFormat="1" ht="12" customHeight="1">
      <c r="A23" s="399" t="s">
        <v>98</v>
      </c>
      <c r="B23" s="8" t="s">
        <v>384</v>
      </c>
      <c r="C23" s="268"/>
    </row>
    <row r="24" spans="1:3" s="406" customFormat="1" ht="12" customHeight="1" thickBot="1">
      <c r="A24" s="399" t="s">
        <v>99</v>
      </c>
      <c r="B24" s="8" t="s">
        <v>502</v>
      </c>
      <c r="C24" s="268"/>
    </row>
    <row r="25" spans="1:3" s="406" customFormat="1" ht="12" customHeight="1" thickBot="1">
      <c r="A25" s="183" t="s">
        <v>18</v>
      </c>
      <c r="B25" s="109" t="s">
        <v>163</v>
      </c>
      <c r="C25" s="296"/>
    </row>
    <row r="26" spans="1:3" s="406" customFormat="1" ht="12" customHeight="1" thickBot="1">
      <c r="A26" s="183" t="s">
        <v>19</v>
      </c>
      <c r="B26" s="109" t="s">
        <v>385</v>
      </c>
      <c r="C26" s="270">
        <f>+C27+C28</f>
        <v>0</v>
      </c>
    </row>
    <row r="27" spans="1:3" s="406" customFormat="1" ht="12" customHeight="1">
      <c r="A27" s="400" t="s">
        <v>251</v>
      </c>
      <c r="B27" s="401" t="s">
        <v>383</v>
      </c>
      <c r="C27" s="68"/>
    </row>
    <row r="28" spans="1:3" s="406" customFormat="1" ht="12" customHeight="1">
      <c r="A28" s="400" t="s">
        <v>252</v>
      </c>
      <c r="B28" s="402" t="s">
        <v>386</v>
      </c>
      <c r="C28" s="271"/>
    </row>
    <row r="29" spans="1:3" s="406" customFormat="1" ht="12" customHeight="1" thickBot="1">
      <c r="A29" s="399" t="s">
        <v>253</v>
      </c>
      <c r="B29" s="126" t="s">
        <v>503</v>
      </c>
      <c r="C29" s="75"/>
    </row>
    <row r="30" spans="1:3" s="406" customFormat="1" ht="12" customHeight="1" thickBot="1">
      <c r="A30" s="183" t="s">
        <v>20</v>
      </c>
      <c r="B30" s="109" t="s">
        <v>387</v>
      </c>
      <c r="C30" s="270">
        <f>+C31+C32+C33</f>
        <v>0</v>
      </c>
    </row>
    <row r="31" spans="1:3" s="406" customFormat="1" ht="12" customHeight="1">
      <c r="A31" s="400" t="s">
        <v>83</v>
      </c>
      <c r="B31" s="401" t="s">
        <v>272</v>
      </c>
      <c r="C31" s="68"/>
    </row>
    <row r="32" spans="1:3" s="406" customFormat="1" ht="12" customHeight="1">
      <c r="A32" s="400" t="s">
        <v>84</v>
      </c>
      <c r="B32" s="402" t="s">
        <v>273</v>
      </c>
      <c r="C32" s="271"/>
    </row>
    <row r="33" spans="1:3" s="406" customFormat="1" ht="12" customHeight="1" thickBot="1">
      <c r="A33" s="399" t="s">
        <v>85</v>
      </c>
      <c r="B33" s="126" t="s">
        <v>274</v>
      </c>
      <c r="C33" s="75"/>
    </row>
    <row r="34" spans="1:3" s="321" customFormat="1" ht="12" customHeight="1" thickBot="1">
      <c r="A34" s="183" t="s">
        <v>21</v>
      </c>
      <c r="B34" s="109" t="s">
        <v>357</v>
      </c>
      <c r="C34" s="296"/>
    </row>
    <row r="35" spans="1:3" s="321" customFormat="1" ht="12" customHeight="1" thickBot="1">
      <c r="A35" s="183" t="s">
        <v>22</v>
      </c>
      <c r="B35" s="109" t="s">
        <v>388</v>
      </c>
      <c r="C35" s="313"/>
    </row>
    <row r="36" spans="1:3" s="321" customFormat="1" ht="12" customHeight="1" thickBot="1">
      <c r="A36" s="175" t="s">
        <v>23</v>
      </c>
      <c r="B36" s="109" t="s">
        <v>504</v>
      </c>
      <c r="C36" s="314">
        <f>+C8+C20+C25+C26+C30+C34+C35</f>
        <v>0</v>
      </c>
    </row>
    <row r="37" spans="1:3" s="321" customFormat="1" ht="12" customHeight="1" thickBot="1">
      <c r="A37" s="204" t="s">
        <v>24</v>
      </c>
      <c r="B37" s="109" t="s">
        <v>390</v>
      </c>
      <c r="C37" s="314">
        <f>+C38+C39+C40</f>
        <v>74502100</v>
      </c>
    </row>
    <row r="38" spans="1:3" s="321" customFormat="1" ht="12" customHeight="1">
      <c r="A38" s="400" t="s">
        <v>391</v>
      </c>
      <c r="B38" s="401" t="s">
        <v>219</v>
      </c>
      <c r="C38" s="68"/>
    </row>
    <row r="39" spans="1:3" s="321" customFormat="1" ht="12" customHeight="1">
      <c r="A39" s="400" t="s">
        <v>392</v>
      </c>
      <c r="B39" s="402" t="s">
        <v>2</v>
      </c>
      <c r="C39" s="271"/>
    </row>
    <row r="40" spans="1:3" s="406" customFormat="1" ht="12" customHeight="1" thickBot="1">
      <c r="A40" s="399" t="s">
        <v>393</v>
      </c>
      <c r="B40" s="126" t="s">
        <v>394</v>
      </c>
      <c r="C40" s="75">
        <v>74502100</v>
      </c>
    </row>
    <row r="41" spans="1:3" s="406" customFormat="1" ht="15" customHeight="1" thickBot="1">
      <c r="A41" s="204" t="s">
        <v>25</v>
      </c>
      <c r="B41" s="205" t="s">
        <v>395</v>
      </c>
      <c r="C41" s="317">
        <f>+C36+C37</f>
        <v>74502100</v>
      </c>
    </row>
    <row r="42" spans="1:3" s="406" customFormat="1" ht="15" customHeight="1">
      <c r="A42" s="206"/>
      <c r="B42" s="207"/>
      <c r="C42" s="315"/>
    </row>
    <row r="43" spans="1:3" ht="13.5" thickBot="1">
      <c r="A43" s="208"/>
      <c r="B43" s="209"/>
      <c r="C43" s="316"/>
    </row>
    <row r="44" spans="1:3" s="405" customFormat="1" ht="16.5" customHeight="1" thickBot="1">
      <c r="A44" s="210"/>
      <c r="B44" s="211" t="s">
        <v>53</v>
      </c>
      <c r="C44" s="317"/>
    </row>
    <row r="45" spans="1:3" s="407" customFormat="1" ht="12" customHeight="1" thickBot="1">
      <c r="A45" s="183" t="s">
        <v>16</v>
      </c>
      <c r="B45" s="109" t="s">
        <v>396</v>
      </c>
      <c r="C45" s="270">
        <f>SUM(C46:C50)</f>
        <v>74402100</v>
      </c>
    </row>
    <row r="46" spans="1:3" ht="12" customHeight="1">
      <c r="A46" s="399" t="s">
        <v>90</v>
      </c>
      <c r="B46" s="9" t="s">
        <v>47</v>
      </c>
      <c r="C46" s="68">
        <v>60939100</v>
      </c>
    </row>
    <row r="47" spans="1:3" ht="12" customHeight="1">
      <c r="A47" s="399" t="s">
        <v>91</v>
      </c>
      <c r="B47" s="8" t="s">
        <v>172</v>
      </c>
      <c r="C47" s="71">
        <v>10513000</v>
      </c>
    </row>
    <row r="48" spans="1:3" ht="12" customHeight="1">
      <c r="A48" s="399" t="s">
        <v>92</v>
      </c>
      <c r="B48" s="8" t="s">
        <v>130</v>
      </c>
      <c r="C48" s="71">
        <v>2950000</v>
      </c>
    </row>
    <row r="49" spans="1:3" ht="12" customHeight="1">
      <c r="A49" s="399" t="s">
        <v>93</v>
      </c>
      <c r="B49" s="8" t="s">
        <v>173</v>
      </c>
      <c r="C49" s="71"/>
    </row>
    <row r="50" spans="1:3" ht="12" customHeight="1" thickBot="1">
      <c r="A50" s="399" t="s">
        <v>137</v>
      </c>
      <c r="B50" s="8" t="s">
        <v>174</v>
      </c>
      <c r="C50" s="71"/>
    </row>
    <row r="51" spans="1:3" ht="12" customHeight="1" thickBot="1">
      <c r="A51" s="183" t="s">
        <v>17</v>
      </c>
      <c r="B51" s="109" t="s">
        <v>397</v>
      </c>
      <c r="C51" s="270">
        <f>SUM(C52:C54)</f>
        <v>100000</v>
      </c>
    </row>
    <row r="52" spans="1:3" s="407" customFormat="1" ht="12" customHeight="1">
      <c r="A52" s="399" t="s">
        <v>96</v>
      </c>
      <c r="B52" s="9" t="s">
        <v>213</v>
      </c>
      <c r="C52" s="68">
        <v>100000</v>
      </c>
    </row>
    <row r="53" spans="1:3" ht="12" customHeight="1">
      <c r="A53" s="399" t="s">
        <v>97</v>
      </c>
      <c r="B53" s="8" t="s">
        <v>176</v>
      </c>
      <c r="C53" s="71"/>
    </row>
    <row r="54" spans="1:3" ht="12" customHeight="1">
      <c r="A54" s="399" t="s">
        <v>98</v>
      </c>
      <c r="B54" s="8" t="s">
        <v>54</v>
      </c>
      <c r="C54" s="71"/>
    </row>
    <row r="55" spans="1:3" ht="12" customHeight="1" thickBot="1">
      <c r="A55" s="399" t="s">
        <v>99</v>
      </c>
      <c r="B55" s="8" t="s">
        <v>501</v>
      </c>
      <c r="C55" s="71"/>
    </row>
    <row r="56" spans="1:3" ht="15" customHeight="1" thickBot="1">
      <c r="A56" s="183" t="s">
        <v>18</v>
      </c>
      <c r="B56" s="109" t="s">
        <v>11</v>
      </c>
      <c r="C56" s="296"/>
    </row>
    <row r="57" spans="1:3" ht="13.5" thickBot="1">
      <c r="A57" s="183" t="s">
        <v>19</v>
      </c>
      <c r="B57" s="212" t="s">
        <v>506</v>
      </c>
      <c r="C57" s="318">
        <f>+C45+C51+C56</f>
        <v>74502100</v>
      </c>
    </row>
    <row r="58" ht="15" customHeight="1" thickBot="1">
      <c r="C58" s="542">
        <f>C41-C57</f>
        <v>0</v>
      </c>
    </row>
    <row r="59" spans="1:3" ht="14.25" customHeight="1" thickBot="1">
      <c r="A59" s="215" t="s">
        <v>496</v>
      </c>
      <c r="B59" s="216"/>
      <c r="C59" s="106">
        <v>15</v>
      </c>
    </row>
    <row r="60" spans="1:3" ht="13.5" thickBot="1">
      <c r="A60" s="215" t="s">
        <v>194</v>
      </c>
      <c r="B60" s="216"/>
      <c r="C60" s="106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5.75">
      <c r="A2" s="543" t="s">
        <v>140</v>
      </c>
    </row>
    <row r="4" spans="1:2" ht="12.75">
      <c r="A4" s="121"/>
      <c r="B4" s="121"/>
    </row>
    <row r="5" spans="1:2" s="132" customFormat="1" ht="15.75">
      <c r="A5" s="78" t="str">
        <f>CONCATENATE(ALAPADATOK!D7,". évi előirányzat BEVÉTELEK")</f>
        <v>2020. évi előirányzat BEVÉTELEK</v>
      </c>
      <c r="B5" s="131"/>
    </row>
    <row r="6" spans="1:2" ht="12.75">
      <c r="A6" s="121"/>
      <c r="B6" s="121"/>
    </row>
    <row r="7" spans="1:2" ht="12.75">
      <c r="A7" s="121" t="s">
        <v>511</v>
      </c>
      <c r="B7" s="121" t="s">
        <v>468</v>
      </c>
    </row>
    <row r="8" spans="1:2" ht="12.75">
      <c r="A8" s="121" t="s">
        <v>512</v>
      </c>
      <c r="B8" s="121" t="s">
        <v>469</v>
      </c>
    </row>
    <row r="9" spans="1:2" ht="12.75">
      <c r="A9" s="121" t="s">
        <v>513</v>
      </c>
      <c r="B9" s="121" t="s">
        <v>470</v>
      </c>
    </row>
    <row r="10" spans="1:2" ht="12.75">
      <c r="A10" s="121"/>
      <c r="B10" s="121"/>
    </row>
    <row r="11" spans="1:2" ht="12.75">
      <c r="A11" s="121"/>
      <c r="B11" s="121"/>
    </row>
    <row r="12" spans="1:2" s="132" customFormat="1" ht="15.75">
      <c r="A12" s="78" t="str">
        <f>+CONCATENATE(LEFT(A5,4),". évi előirányzat KIADÁSOK")</f>
        <v>2020. évi előirányzat KIADÁSOK</v>
      </c>
      <c r="B12" s="131"/>
    </row>
    <row r="13" spans="1:2" ht="12.75">
      <c r="A13" s="121"/>
      <c r="B13" s="121"/>
    </row>
    <row r="14" spans="1:2" ht="12.75">
      <c r="A14" s="121" t="s">
        <v>514</v>
      </c>
      <c r="B14" s="121" t="s">
        <v>471</v>
      </c>
    </row>
    <row r="15" spans="1:2" ht="12.75">
      <c r="A15" s="121" t="s">
        <v>515</v>
      </c>
      <c r="B15" s="121" t="s">
        <v>472</v>
      </c>
    </row>
    <row r="16" spans="1:2" ht="12.75">
      <c r="A16" s="121" t="s">
        <v>516</v>
      </c>
      <c r="B16" s="121" t="s">
        <v>473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C60"/>
  <sheetViews>
    <sheetView zoomScale="120" zoomScaleNormal="120" workbookViewId="0" topLeftCell="A34">
      <selection activeCell="C52" sqref="C52"/>
    </sheetView>
  </sheetViews>
  <sheetFormatPr defaultColWidth="9.00390625" defaultRowHeight="12.75"/>
  <cols>
    <col min="1" max="1" width="13.875" style="213" customWidth="1"/>
    <col min="2" max="2" width="79.125" style="214" customWidth="1"/>
    <col min="3" max="3" width="25.00390625" style="214" customWidth="1"/>
    <col min="4" max="16384" width="9.375" style="214" customWidth="1"/>
  </cols>
  <sheetData>
    <row r="1" spans="1:3" s="194" customFormat="1" ht="21" customHeight="1" thickBot="1">
      <c r="A1" s="193"/>
      <c r="B1" s="195"/>
      <c r="C1" s="509" t="str">
        <f>CONCATENATE(ALAPADATOK!P15,"1. melléklet ",ALAPADATOK!A7," ",ALAPADATOK!B7," ",ALAPADATOK!C7," ",ALAPADATOK!D7," ",ALAPADATOK!E7," ",ALAPADATOK!F7," ",ALAPADATOK!G7," ",ALAPADATOK!H7)</f>
        <v>9.4.1. melléklet a 2 / 2020 ( II.14. ) önkormányzati rendelethez</v>
      </c>
    </row>
    <row r="2" spans="1:3" s="403" customFormat="1" ht="36">
      <c r="A2" s="357" t="s">
        <v>192</v>
      </c>
      <c r="B2" s="507" t="str">
        <f>CONCATENATE('KV_9.4.sz.mell'!B2)</f>
        <v>Borsodnádasdi Mesekert Óvoda</v>
      </c>
      <c r="C2" s="319" t="s">
        <v>412</v>
      </c>
    </row>
    <row r="3" spans="1:3" s="403" customFormat="1" ht="24.75" thickBot="1">
      <c r="A3" s="397" t="s">
        <v>191</v>
      </c>
      <c r="B3" s="508" t="s">
        <v>398</v>
      </c>
      <c r="C3" s="320" t="s">
        <v>55</v>
      </c>
    </row>
    <row r="4" spans="1:3" s="404" customFormat="1" ht="15.75" customHeight="1" thickBot="1">
      <c r="A4" s="196"/>
      <c r="B4" s="196"/>
      <c r="C4" s="197" t="str">
        <f>'KV_9.4.sz.mell'!C4</f>
        <v>Forintban!</v>
      </c>
    </row>
    <row r="5" spans="1:3" ht="13.5" thickBot="1">
      <c r="A5" s="358" t="s">
        <v>193</v>
      </c>
      <c r="B5" s="198" t="s">
        <v>530</v>
      </c>
      <c r="C5" s="199" t="s">
        <v>51</v>
      </c>
    </row>
    <row r="6" spans="1:3" s="405" customFormat="1" ht="12.75" customHeight="1" thickBot="1">
      <c r="A6" s="175"/>
      <c r="B6" s="176" t="s">
        <v>474</v>
      </c>
      <c r="C6" s="177" t="s">
        <v>475</v>
      </c>
    </row>
    <row r="7" spans="1:3" s="405" customFormat="1" ht="15.75" customHeight="1" thickBot="1">
      <c r="A7" s="200"/>
      <c r="B7" s="201" t="s">
        <v>52</v>
      </c>
      <c r="C7" s="202"/>
    </row>
    <row r="8" spans="1:3" s="321" customFormat="1" ht="12" customHeight="1" thickBot="1">
      <c r="A8" s="175" t="s">
        <v>16</v>
      </c>
      <c r="B8" s="203" t="s">
        <v>497</v>
      </c>
      <c r="C8" s="270">
        <f>SUM(C9:C19)</f>
        <v>0</v>
      </c>
    </row>
    <row r="9" spans="1:3" s="321" customFormat="1" ht="12" customHeight="1">
      <c r="A9" s="398" t="s">
        <v>90</v>
      </c>
      <c r="B9" s="10" t="s">
        <v>258</v>
      </c>
      <c r="C9" s="311"/>
    </row>
    <row r="10" spans="1:3" s="321" customFormat="1" ht="12" customHeight="1">
      <c r="A10" s="399" t="s">
        <v>91</v>
      </c>
      <c r="B10" s="8" t="s">
        <v>259</v>
      </c>
      <c r="C10" s="268"/>
    </row>
    <row r="11" spans="1:3" s="321" customFormat="1" ht="12" customHeight="1">
      <c r="A11" s="399" t="s">
        <v>92</v>
      </c>
      <c r="B11" s="8" t="s">
        <v>260</v>
      </c>
      <c r="C11" s="268"/>
    </row>
    <row r="12" spans="1:3" s="321" customFormat="1" ht="12" customHeight="1">
      <c r="A12" s="399" t="s">
        <v>93</v>
      </c>
      <c r="B12" s="8" t="s">
        <v>261</v>
      </c>
      <c r="C12" s="268"/>
    </row>
    <row r="13" spans="1:3" s="321" customFormat="1" ht="12" customHeight="1">
      <c r="A13" s="399" t="s">
        <v>137</v>
      </c>
      <c r="B13" s="8" t="s">
        <v>262</v>
      </c>
      <c r="C13" s="268"/>
    </row>
    <row r="14" spans="1:3" s="321" customFormat="1" ht="12" customHeight="1">
      <c r="A14" s="399" t="s">
        <v>94</v>
      </c>
      <c r="B14" s="8" t="s">
        <v>380</v>
      </c>
      <c r="C14" s="268"/>
    </row>
    <row r="15" spans="1:3" s="321" customFormat="1" ht="12" customHeight="1">
      <c r="A15" s="399" t="s">
        <v>95</v>
      </c>
      <c r="B15" s="7" t="s">
        <v>381</v>
      </c>
      <c r="C15" s="268"/>
    </row>
    <row r="16" spans="1:3" s="321" customFormat="1" ht="12" customHeight="1">
      <c r="A16" s="399" t="s">
        <v>105</v>
      </c>
      <c r="B16" s="8" t="s">
        <v>265</v>
      </c>
      <c r="C16" s="312"/>
    </row>
    <row r="17" spans="1:3" s="406" customFormat="1" ht="12" customHeight="1">
      <c r="A17" s="399" t="s">
        <v>106</v>
      </c>
      <c r="B17" s="8" t="s">
        <v>266</v>
      </c>
      <c r="C17" s="268"/>
    </row>
    <row r="18" spans="1:3" s="406" customFormat="1" ht="12" customHeight="1">
      <c r="A18" s="399" t="s">
        <v>107</v>
      </c>
      <c r="B18" s="8" t="s">
        <v>417</v>
      </c>
      <c r="C18" s="269"/>
    </row>
    <row r="19" spans="1:3" s="406" customFormat="1" ht="12" customHeight="1" thickBot="1">
      <c r="A19" s="399" t="s">
        <v>108</v>
      </c>
      <c r="B19" s="7" t="s">
        <v>267</v>
      </c>
      <c r="C19" s="269"/>
    </row>
    <row r="20" spans="1:3" s="321" customFormat="1" ht="12" customHeight="1" thickBot="1">
      <c r="A20" s="175" t="s">
        <v>17</v>
      </c>
      <c r="B20" s="203" t="s">
        <v>382</v>
      </c>
      <c r="C20" s="270">
        <f>SUM(C21:C23)</f>
        <v>0</v>
      </c>
    </row>
    <row r="21" spans="1:3" s="406" customFormat="1" ht="12" customHeight="1">
      <c r="A21" s="399" t="s">
        <v>96</v>
      </c>
      <c r="B21" s="9" t="s">
        <v>241</v>
      </c>
      <c r="C21" s="268"/>
    </row>
    <row r="22" spans="1:3" s="406" customFormat="1" ht="12" customHeight="1">
      <c r="A22" s="399" t="s">
        <v>97</v>
      </c>
      <c r="B22" s="8" t="s">
        <v>383</v>
      </c>
      <c r="C22" s="268"/>
    </row>
    <row r="23" spans="1:3" s="406" customFormat="1" ht="12" customHeight="1">
      <c r="A23" s="399" t="s">
        <v>98</v>
      </c>
      <c r="B23" s="8" t="s">
        <v>384</v>
      </c>
      <c r="C23" s="268"/>
    </row>
    <row r="24" spans="1:3" s="406" customFormat="1" ht="12" customHeight="1" thickBot="1">
      <c r="A24" s="399" t="s">
        <v>99</v>
      </c>
      <c r="B24" s="8" t="s">
        <v>502</v>
      </c>
      <c r="C24" s="268"/>
    </row>
    <row r="25" spans="1:3" s="406" customFormat="1" ht="12" customHeight="1" thickBot="1">
      <c r="A25" s="183" t="s">
        <v>18</v>
      </c>
      <c r="B25" s="109" t="s">
        <v>163</v>
      </c>
      <c r="C25" s="296"/>
    </row>
    <row r="26" spans="1:3" s="406" customFormat="1" ht="12" customHeight="1" thickBot="1">
      <c r="A26" s="183" t="s">
        <v>19</v>
      </c>
      <c r="B26" s="109" t="s">
        <v>385</v>
      </c>
      <c r="C26" s="270">
        <f>+C27+C28</f>
        <v>0</v>
      </c>
    </row>
    <row r="27" spans="1:3" s="406" customFormat="1" ht="12" customHeight="1">
      <c r="A27" s="400" t="s">
        <v>251</v>
      </c>
      <c r="B27" s="401" t="s">
        <v>383</v>
      </c>
      <c r="C27" s="68"/>
    </row>
    <row r="28" spans="1:3" s="406" customFormat="1" ht="12" customHeight="1">
      <c r="A28" s="400" t="s">
        <v>252</v>
      </c>
      <c r="B28" s="402" t="s">
        <v>386</v>
      </c>
      <c r="C28" s="271"/>
    </row>
    <row r="29" spans="1:3" s="406" customFormat="1" ht="12" customHeight="1" thickBot="1">
      <c r="A29" s="399" t="s">
        <v>253</v>
      </c>
      <c r="B29" s="126" t="s">
        <v>503</v>
      </c>
      <c r="C29" s="75"/>
    </row>
    <row r="30" spans="1:3" s="406" customFormat="1" ht="12" customHeight="1" thickBot="1">
      <c r="A30" s="183" t="s">
        <v>20</v>
      </c>
      <c r="B30" s="109" t="s">
        <v>387</v>
      </c>
      <c r="C30" s="270">
        <f>+C31+C32+C33</f>
        <v>0</v>
      </c>
    </row>
    <row r="31" spans="1:3" s="406" customFormat="1" ht="12" customHeight="1">
      <c r="A31" s="400" t="s">
        <v>83</v>
      </c>
      <c r="B31" s="401" t="s">
        <v>272</v>
      </c>
      <c r="C31" s="68"/>
    </row>
    <row r="32" spans="1:3" s="406" customFormat="1" ht="12" customHeight="1">
      <c r="A32" s="400" t="s">
        <v>84</v>
      </c>
      <c r="B32" s="402" t="s">
        <v>273</v>
      </c>
      <c r="C32" s="271"/>
    </row>
    <row r="33" spans="1:3" s="406" customFormat="1" ht="12" customHeight="1" thickBot="1">
      <c r="A33" s="399" t="s">
        <v>85</v>
      </c>
      <c r="B33" s="126" t="s">
        <v>274</v>
      </c>
      <c r="C33" s="75"/>
    </row>
    <row r="34" spans="1:3" s="321" customFormat="1" ht="12" customHeight="1" thickBot="1">
      <c r="A34" s="183" t="s">
        <v>21</v>
      </c>
      <c r="B34" s="109" t="s">
        <v>357</v>
      </c>
      <c r="C34" s="296"/>
    </row>
    <row r="35" spans="1:3" s="321" customFormat="1" ht="12" customHeight="1" thickBot="1">
      <c r="A35" s="183" t="s">
        <v>22</v>
      </c>
      <c r="B35" s="109" t="s">
        <v>388</v>
      </c>
      <c r="C35" s="313"/>
    </row>
    <row r="36" spans="1:3" s="321" customFormat="1" ht="12" customHeight="1" thickBot="1">
      <c r="A36" s="175" t="s">
        <v>23</v>
      </c>
      <c r="B36" s="109" t="s">
        <v>504</v>
      </c>
      <c r="C36" s="314">
        <f>+C8+C20+C25+C26+C30+C34+C35</f>
        <v>0</v>
      </c>
    </row>
    <row r="37" spans="1:3" s="321" customFormat="1" ht="12" customHeight="1" thickBot="1">
      <c r="A37" s="204" t="s">
        <v>24</v>
      </c>
      <c r="B37" s="109" t="s">
        <v>390</v>
      </c>
      <c r="C37" s="314">
        <f>+C38+C39+C40</f>
        <v>74502100</v>
      </c>
    </row>
    <row r="38" spans="1:3" s="321" customFormat="1" ht="12" customHeight="1">
      <c r="A38" s="400" t="s">
        <v>391</v>
      </c>
      <c r="B38" s="401" t="s">
        <v>219</v>
      </c>
      <c r="C38" s="68"/>
    </row>
    <row r="39" spans="1:3" s="321" customFormat="1" ht="12" customHeight="1">
      <c r="A39" s="400" t="s">
        <v>392</v>
      </c>
      <c r="B39" s="402" t="s">
        <v>2</v>
      </c>
      <c r="C39" s="271"/>
    </row>
    <row r="40" spans="1:3" s="406" customFormat="1" ht="12" customHeight="1" thickBot="1">
      <c r="A40" s="399" t="s">
        <v>393</v>
      </c>
      <c r="B40" s="126" t="s">
        <v>394</v>
      </c>
      <c r="C40" s="75">
        <v>74502100</v>
      </c>
    </row>
    <row r="41" spans="1:3" s="406" customFormat="1" ht="15" customHeight="1" thickBot="1">
      <c r="A41" s="204" t="s">
        <v>25</v>
      </c>
      <c r="B41" s="205" t="s">
        <v>395</v>
      </c>
      <c r="C41" s="317">
        <f>+C36+C37</f>
        <v>74502100</v>
      </c>
    </row>
    <row r="42" spans="1:3" s="406" customFormat="1" ht="15" customHeight="1">
      <c r="A42" s="206"/>
      <c r="B42" s="207"/>
      <c r="C42" s="315"/>
    </row>
    <row r="43" spans="1:3" ht="13.5" thickBot="1">
      <c r="A43" s="208"/>
      <c r="B43" s="209"/>
      <c r="C43" s="316"/>
    </row>
    <row r="44" spans="1:3" s="405" customFormat="1" ht="16.5" customHeight="1" thickBot="1">
      <c r="A44" s="210"/>
      <c r="B44" s="211" t="s">
        <v>53</v>
      </c>
      <c r="C44" s="317"/>
    </row>
    <row r="45" spans="1:3" s="407" customFormat="1" ht="12" customHeight="1" thickBot="1">
      <c r="A45" s="183" t="s">
        <v>16</v>
      </c>
      <c r="B45" s="109" t="s">
        <v>396</v>
      </c>
      <c r="C45" s="270">
        <f>SUM(C46:C50)</f>
        <v>74402100</v>
      </c>
    </row>
    <row r="46" spans="1:3" ht="12" customHeight="1">
      <c r="A46" s="399" t="s">
        <v>90</v>
      </c>
      <c r="B46" s="9" t="s">
        <v>47</v>
      </c>
      <c r="C46" s="68">
        <v>60939100</v>
      </c>
    </row>
    <row r="47" spans="1:3" ht="12" customHeight="1">
      <c r="A47" s="399" t="s">
        <v>91</v>
      </c>
      <c r="B47" s="8" t="s">
        <v>172</v>
      </c>
      <c r="C47" s="71">
        <v>10513000</v>
      </c>
    </row>
    <row r="48" spans="1:3" ht="12" customHeight="1">
      <c r="A48" s="399" t="s">
        <v>92</v>
      </c>
      <c r="B48" s="8" t="s">
        <v>130</v>
      </c>
      <c r="C48" s="71">
        <v>2950000</v>
      </c>
    </row>
    <row r="49" spans="1:3" ht="12" customHeight="1">
      <c r="A49" s="399" t="s">
        <v>93</v>
      </c>
      <c r="B49" s="8" t="s">
        <v>173</v>
      </c>
      <c r="C49" s="71"/>
    </row>
    <row r="50" spans="1:3" ht="12" customHeight="1" thickBot="1">
      <c r="A50" s="399" t="s">
        <v>137</v>
      </c>
      <c r="B50" s="8" t="s">
        <v>174</v>
      </c>
      <c r="C50" s="71"/>
    </row>
    <row r="51" spans="1:3" ht="12" customHeight="1" thickBot="1">
      <c r="A51" s="183" t="s">
        <v>17</v>
      </c>
      <c r="B51" s="109" t="s">
        <v>397</v>
      </c>
      <c r="C51" s="270">
        <f>SUM(C52:C54)</f>
        <v>100000</v>
      </c>
    </row>
    <row r="52" spans="1:3" s="407" customFormat="1" ht="12" customHeight="1">
      <c r="A52" s="399" t="s">
        <v>96</v>
      </c>
      <c r="B52" s="9" t="s">
        <v>213</v>
      </c>
      <c r="C52" s="68">
        <v>100000</v>
      </c>
    </row>
    <row r="53" spans="1:3" ht="12" customHeight="1">
      <c r="A53" s="399" t="s">
        <v>97</v>
      </c>
      <c r="B53" s="8" t="s">
        <v>176</v>
      </c>
      <c r="C53" s="71"/>
    </row>
    <row r="54" spans="1:3" ht="12" customHeight="1">
      <c r="A54" s="399" t="s">
        <v>98</v>
      </c>
      <c r="B54" s="8" t="s">
        <v>54</v>
      </c>
      <c r="C54" s="71"/>
    </row>
    <row r="55" spans="1:3" ht="12" customHeight="1" thickBot="1">
      <c r="A55" s="399" t="s">
        <v>99</v>
      </c>
      <c r="B55" s="8" t="s">
        <v>501</v>
      </c>
      <c r="C55" s="71"/>
    </row>
    <row r="56" spans="1:3" ht="15" customHeight="1" thickBot="1">
      <c r="A56" s="183" t="s">
        <v>18</v>
      </c>
      <c r="B56" s="109" t="s">
        <v>11</v>
      </c>
      <c r="C56" s="296"/>
    </row>
    <row r="57" spans="1:3" ht="13.5" thickBot="1">
      <c r="A57" s="183" t="s">
        <v>19</v>
      </c>
      <c r="B57" s="212" t="s">
        <v>506</v>
      </c>
      <c r="C57" s="318">
        <f>+C45+C51+C56</f>
        <v>74502100</v>
      </c>
    </row>
    <row r="58" ht="15" customHeight="1" thickBot="1">
      <c r="C58" s="542">
        <f>C41-C57</f>
        <v>0</v>
      </c>
    </row>
    <row r="59" spans="1:3" ht="14.25" customHeight="1" thickBot="1">
      <c r="A59" s="215" t="s">
        <v>496</v>
      </c>
      <c r="B59" s="216"/>
      <c r="C59" s="106">
        <v>15</v>
      </c>
    </row>
    <row r="60" spans="1:3" ht="13.5" thickBot="1">
      <c r="A60" s="215" t="s">
        <v>194</v>
      </c>
      <c r="B60" s="216"/>
      <c r="C60" s="106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B1">
      <selection activeCell="H21" sqref="H21"/>
    </sheetView>
  </sheetViews>
  <sheetFormatPr defaultColWidth="9.00390625" defaultRowHeight="12.75"/>
  <cols>
    <col min="1" max="1" width="13.875" style="213" customWidth="1"/>
    <col min="2" max="2" width="79.125" style="214" customWidth="1"/>
    <col min="3" max="3" width="25.00390625" style="214" customWidth="1"/>
    <col min="4" max="16384" width="9.375" style="214" customWidth="1"/>
  </cols>
  <sheetData>
    <row r="1" spans="1:3" s="194" customFormat="1" ht="21" customHeight="1" thickBot="1">
      <c r="A1" s="193"/>
      <c r="B1" s="195"/>
      <c r="C1" s="509" t="str">
        <f>CONCATENATE(ALAPADATOK!P15,"2. melléklet ",ALAPADATOK!A7," ",ALAPADATOK!B7," ",ALAPADATOK!C7," ",ALAPADATOK!D7," ",ALAPADATOK!E7," ",ALAPADATOK!F7," ",ALAPADATOK!G7," ",ALAPADATOK!H7)</f>
        <v>9.4.2. melléklet a 2 / 2020 ( II.14. ) önkormányzati rendelethez</v>
      </c>
    </row>
    <row r="2" spans="1:3" s="403" customFormat="1" ht="36">
      <c r="A2" s="357" t="s">
        <v>192</v>
      </c>
      <c r="B2" s="507" t="str">
        <f>CONCATENATE('KV_9.4.1.sz.mell'!B2)</f>
        <v>Borsodnádasdi Mesekert Óvoda</v>
      </c>
      <c r="C2" s="319" t="s">
        <v>412</v>
      </c>
    </row>
    <row r="3" spans="1:3" s="403" customFormat="1" ht="24.75" thickBot="1">
      <c r="A3" s="397" t="s">
        <v>191</v>
      </c>
      <c r="B3" s="508" t="s">
        <v>399</v>
      </c>
      <c r="C3" s="320" t="s">
        <v>56</v>
      </c>
    </row>
    <row r="4" spans="1:3" s="404" customFormat="1" ht="15.75" customHeight="1" thickBot="1">
      <c r="A4" s="196"/>
      <c r="B4" s="196"/>
      <c r="C4" s="197" t="str">
        <f>'KV_9.4.1.sz.mell'!C4</f>
        <v>Forintban!</v>
      </c>
    </row>
    <row r="5" spans="1:3" ht="13.5" thickBot="1">
      <c r="A5" s="358" t="s">
        <v>193</v>
      </c>
      <c r="B5" s="198" t="s">
        <v>530</v>
      </c>
      <c r="C5" s="199" t="s">
        <v>51</v>
      </c>
    </row>
    <row r="6" spans="1:3" s="405" customFormat="1" ht="12.75" customHeight="1" thickBot="1">
      <c r="A6" s="175"/>
      <c r="B6" s="176" t="s">
        <v>474</v>
      </c>
      <c r="C6" s="177" t="s">
        <v>475</v>
      </c>
    </row>
    <row r="7" spans="1:3" s="405" customFormat="1" ht="15.75" customHeight="1" thickBot="1">
      <c r="A7" s="200"/>
      <c r="B7" s="201" t="s">
        <v>52</v>
      </c>
      <c r="C7" s="202"/>
    </row>
    <row r="8" spans="1:3" s="321" customFormat="1" ht="12" customHeight="1" thickBot="1">
      <c r="A8" s="175" t="s">
        <v>16</v>
      </c>
      <c r="B8" s="203" t="s">
        <v>497</v>
      </c>
      <c r="C8" s="270">
        <f>SUM(C9:C19)</f>
        <v>0</v>
      </c>
    </row>
    <row r="9" spans="1:3" s="321" customFormat="1" ht="12" customHeight="1">
      <c r="A9" s="398" t="s">
        <v>90</v>
      </c>
      <c r="B9" s="10" t="s">
        <v>258</v>
      </c>
      <c r="C9" s="311"/>
    </row>
    <row r="10" spans="1:3" s="321" customFormat="1" ht="12" customHeight="1">
      <c r="A10" s="399" t="s">
        <v>91</v>
      </c>
      <c r="B10" s="8" t="s">
        <v>259</v>
      </c>
      <c r="C10" s="268"/>
    </row>
    <row r="11" spans="1:3" s="321" customFormat="1" ht="12" customHeight="1">
      <c r="A11" s="399" t="s">
        <v>92</v>
      </c>
      <c r="B11" s="8" t="s">
        <v>260</v>
      </c>
      <c r="C11" s="268"/>
    </row>
    <row r="12" spans="1:3" s="321" customFormat="1" ht="12" customHeight="1">
      <c r="A12" s="399" t="s">
        <v>93</v>
      </c>
      <c r="B12" s="8" t="s">
        <v>261</v>
      </c>
      <c r="C12" s="268"/>
    </row>
    <row r="13" spans="1:3" s="321" customFormat="1" ht="12" customHeight="1">
      <c r="A13" s="399" t="s">
        <v>137</v>
      </c>
      <c r="B13" s="8" t="s">
        <v>262</v>
      </c>
      <c r="C13" s="268"/>
    </row>
    <row r="14" spans="1:3" s="321" customFormat="1" ht="12" customHeight="1">
      <c r="A14" s="399" t="s">
        <v>94</v>
      </c>
      <c r="B14" s="8" t="s">
        <v>380</v>
      </c>
      <c r="C14" s="268"/>
    </row>
    <row r="15" spans="1:3" s="321" customFormat="1" ht="12" customHeight="1">
      <c r="A15" s="399" t="s">
        <v>95</v>
      </c>
      <c r="B15" s="7" t="s">
        <v>381</v>
      </c>
      <c r="C15" s="268"/>
    </row>
    <row r="16" spans="1:3" s="321" customFormat="1" ht="12" customHeight="1">
      <c r="A16" s="399" t="s">
        <v>105</v>
      </c>
      <c r="B16" s="8" t="s">
        <v>265</v>
      </c>
      <c r="C16" s="312"/>
    </row>
    <row r="17" spans="1:3" s="406" customFormat="1" ht="12" customHeight="1">
      <c r="A17" s="399" t="s">
        <v>106</v>
      </c>
      <c r="B17" s="8" t="s">
        <v>266</v>
      </c>
      <c r="C17" s="268"/>
    </row>
    <row r="18" spans="1:3" s="406" customFormat="1" ht="12" customHeight="1">
      <c r="A18" s="399" t="s">
        <v>107</v>
      </c>
      <c r="B18" s="8" t="s">
        <v>417</v>
      </c>
      <c r="C18" s="269"/>
    </row>
    <row r="19" spans="1:3" s="406" customFormat="1" ht="12" customHeight="1" thickBot="1">
      <c r="A19" s="399" t="s">
        <v>108</v>
      </c>
      <c r="B19" s="7" t="s">
        <v>267</v>
      </c>
      <c r="C19" s="269"/>
    </row>
    <row r="20" spans="1:3" s="321" customFormat="1" ht="12" customHeight="1" thickBot="1">
      <c r="A20" s="175" t="s">
        <v>17</v>
      </c>
      <c r="B20" s="203" t="s">
        <v>382</v>
      </c>
      <c r="C20" s="270">
        <f>SUM(C21:C23)</f>
        <v>0</v>
      </c>
    </row>
    <row r="21" spans="1:3" s="406" customFormat="1" ht="12" customHeight="1">
      <c r="A21" s="399" t="s">
        <v>96</v>
      </c>
      <c r="B21" s="9" t="s">
        <v>241</v>
      </c>
      <c r="C21" s="268"/>
    </row>
    <row r="22" spans="1:3" s="406" customFormat="1" ht="12" customHeight="1">
      <c r="A22" s="399" t="s">
        <v>97</v>
      </c>
      <c r="B22" s="8" t="s">
        <v>383</v>
      </c>
      <c r="C22" s="268"/>
    </row>
    <row r="23" spans="1:3" s="406" customFormat="1" ht="12" customHeight="1">
      <c r="A23" s="399" t="s">
        <v>98</v>
      </c>
      <c r="B23" s="8" t="s">
        <v>384</v>
      </c>
      <c r="C23" s="268"/>
    </row>
    <row r="24" spans="1:3" s="406" customFormat="1" ht="12" customHeight="1" thickBot="1">
      <c r="A24" s="399" t="s">
        <v>99</v>
      </c>
      <c r="B24" s="8" t="s">
        <v>502</v>
      </c>
      <c r="C24" s="268"/>
    </row>
    <row r="25" spans="1:3" s="406" customFormat="1" ht="12" customHeight="1" thickBot="1">
      <c r="A25" s="183" t="s">
        <v>18</v>
      </c>
      <c r="B25" s="109" t="s">
        <v>163</v>
      </c>
      <c r="C25" s="296"/>
    </row>
    <row r="26" spans="1:3" s="406" customFormat="1" ht="12" customHeight="1" thickBot="1">
      <c r="A26" s="183" t="s">
        <v>19</v>
      </c>
      <c r="B26" s="109" t="s">
        <v>385</v>
      </c>
      <c r="C26" s="270">
        <f>+C27+C28</f>
        <v>0</v>
      </c>
    </row>
    <row r="27" spans="1:3" s="406" customFormat="1" ht="12" customHeight="1">
      <c r="A27" s="400" t="s">
        <v>251</v>
      </c>
      <c r="B27" s="401" t="s">
        <v>383</v>
      </c>
      <c r="C27" s="68"/>
    </row>
    <row r="28" spans="1:3" s="406" customFormat="1" ht="12" customHeight="1">
      <c r="A28" s="400" t="s">
        <v>252</v>
      </c>
      <c r="B28" s="402" t="s">
        <v>386</v>
      </c>
      <c r="C28" s="271"/>
    </row>
    <row r="29" spans="1:3" s="406" customFormat="1" ht="12" customHeight="1" thickBot="1">
      <c r="A29" s="399" t="s">
        <v>253</v>
      </c>
      <c r="B29" s="126" t="s">
        <v>503</v>
      </c>
      <c r="C29" s="75"/>
    </row>
    <row r="30" spans="1:3" s="406" customFormat="1" ht="12" customHeight="1" thickBot="1">
      <c r="A30" s="183" t="s">
        <v>20</v>
      </c>
      <c r="B30" s="109" t="s">
        <v>387</v>
      </c>
      <c r="C30" s="270">
        <f>+C31+C32+C33</f>
        <v>0</v>
      </c>
    </row>
    <row r="31" spans="1:3" s="406" customFormat="1" ht="12" customHeight="1">
      <c r="A31" s="400" t="s">
        <v>83</v>
      </c>
      <c r="B31" s="401" t="s">
        <v>272</v>
      </c>
      <c r="C31" s="68"/>
    </row>
    <row r="32" spans="1:3" s="406" customFormat="1" ht="12" customHeight="1">
      <c r="A32" s="400" t="s">
        <v>84</v>
      </c>
      <c r="B32" s="402" t="s">
        <v>273</v>
      </c>
      <c r="C32" s="271"/>
    </row>
    <row r="33" spans="1:3" s="406" customFormat="1" ht="12" customHeight="1" thickBot="1">
      <c r="A33" s="399" t="s">
        <v>85</v>
      </c>
      <c r="B33" s="126" t="s">
        <v>274</v>
      </c>
      <c r="C33" s="75"/>
    </row>
    <row r="34" spans="1:3" s="321" customFormat="1" ht="12" customHeight="1" thickBot="1">
      <c r="A34" s="183" t="s">
        <v>21</v>
      </c>
      <c r="B34" s="109" t="s">
        <v>357</v>
      </c>
      <c r="C34" s="296"/>
    </row>
    <row r="35" spans="1:3" s="321" customFormat="1" ht="12" customHeight="1" thickBot="1">
      <c r="A35" s="183" t="s">
        <v>22</v>
      </c>
      <c r="B35" s="109" t="s">
        <v>388</v>
      </c>
      <c r="C35" s="313"/>
    </row>
    <row r="36" spans="1:3" s="321" customFormat="1" ht="12" customHeight="1" thickBot="1">
      <c r="A36" s="175" t="s">
        <v>23</v>
      </c>
      <c r="B36" s="109" t="s">
        <v>504</v>
      </c>
      <c r="C36" s="314">
        <f>+C8+C20+C25+C26+C30+C34+C35</f>
        <v>0</v>
      </c>
    </row>
    <row r="37" spans="1:3" s="321" customFormat="1" ht="12" customHeight="1" thickBot="1">
      <c r="A37" s="204" t="s">
        <v>24</v>
      </c>
      <c r="B37" s="109" t="s">
        <v>390</v>
      </c>
      <c r="C37" s="314">
        <f>+C38+C39+C40</f>
        <v>0</v>
      </c>
    </row>
    <row r="38" spans="1:3" s="321" customFormat="1" ht="12" customHeight="1">
      <c r="A38" s="400" t="s">
        <v>391</v>
      </c>
      <c r="B38" s="401" t="s">
        <v>219</v>
      </c>
      <c r="C38" s="68"/>
    </row>
    <row r="39" spans="1:3" s="321" customFormat="1" ht="12" customHeight="1">
      <c r="A39" s="400" t="s">
        <v>392</v>
      </c>
      <c r="B39" s="402" t="s">
        <v>2</v>
      </c>
      <c r="C39" s="271"/>
    </row>
    <row r="40" spans="1:3" s="406" customFormat="1" ht="12" customHeight="1" thickBot="1">
      <c r="A40" s="399" t="s">
        <v>393</v>
      </c>
      <c r="B40" s="126" t="s">
        <v>394</v>
      </c>
      <c r="C40" s="75"/>
    </row>
    <row r="41" spans="1:3" s="406" customFormat="1" ht="15" customHeight="1" thickBot="1">
      <c r="A41" s="204" t="s">
        <v>25</v>
      </c>
      <c r="B41" s="205" t="s">
        <v>395</v>
      </c>
      <c r="C41" s="317">
        <f>+C36+C37</f>
        <v>0</v>
      </c>
    </row>
    <row r="42" spans="1:3" s="406" customFormat="1" ht="15" customHeight="1">
      <c r="A42" s="206"/>
      <c r="B42" s="207"/>
      <c r="C42" s="315"/>
    </row>
    <row r="43" spans="1:3" ht="13.5" thickBot="1">
      <c r="A43" s="208"/>
      <c r="B43" s="209"/>
      <c r="C43" s="316"/>
    </row>
    <row r="44" spans="1:3" s="405" customFormat="1" ht="16.5" customHeight="1" thickBot="1">
      <c r="A44" s="210"/>
      <c r="B44" s="211" t="s">
        <v>53</v>
      </c>
      <c r="C44" s="317"/>
    </row>
    <row r="45" spans="1:3" s="407" customFormat="1" ht="12" customHeight="1" thickBot="1">
      <c r="A45" s="183" t="s">
        <v>16</v>
      </c>
      <c r="B45" s="109" t="s">
        <v>396</v>
      </c>
      <c r="C45" s="270">
        <f>SUM(C46:C50)</f>
        <v>0</v>
      </c>
    </row>
    <row r="46" spans="1:3" ht="12" customHeight="1">
      <c r="A46" s="399" t="s">
        <v>90</v>
      </c>
      <c r="B46" s="9" t="s">
        <v>47</v>
      </c>
      <c r="C46" s="68"/>
    </row>
    <row r="47" spans="1:3" ht="12" customHeight="1">
      <c r="A47" s="399" t="s">
        <v>91</v>
      </c>
      <c r="B47" s="8" t="s">
        <v>172</v>
      </c>
      <c r="C47" s="71"/>
    </row>
    <row r="48" spans="1:3" ht="12" customHeight="1">
      <c r="A48" s="399" t="s">
        <v>92</v>
      </c>
      <c r="B48" s="8" t="s">
        <v>130</v>
      </c>
      <c r="C48" s="71"/>
    </row>
    <row r="49" spans="1:3" ht="12" customHeight="1">
      <c r="A49" s="399" t="s">
        <v>93</v>
      </c>
      <c r="B49" s="8" t="s">
        <v>173</v>
      </c>
      <c r="C49" s="71"/>
    </row>
    <row r="50" spans="1:3" ht="12" customHeight="1" thickBot="1">
      <c r="A50" s="399" t="s">
        <v>137</v>
      </c>
      <c r="B50" s="8" t="s">
        <v>174</v>
      </c>
      <c r="C50" s="71"/>
    </row>
    <row r="51" spans="1:3" ht="12" customHeight="1" thickBot="1">
      <c r="A51" s="183" t="s">
        <v>17</v>
      </c>
      <c r="B51" s="109" t="s">
        <v>397</v>
      </c>
      <c r="C51" s="270">
        <f>SUM(C52:C54)</f>
        <v>0</v>
      </c>
    </row>
    <row r="52" spans="1:3" s="407" customFormat="1" ht="12" customHeight="1">
      <c r="A52" s="399" t="s">
        <v>96</v>
      </c>
      <c r="B52" s="9" t="s">
        <v>213</v>
      </c>
      <c r="C52" s="68"/>
    </row>
    <row r="53" spans="1:3" ht="12" customHeight="1">
      <c r="A53" s="399" t="s">
        <v>97</v>
      </c>
      <c r="B53" s="8" t="s">
        <v>176</v>
      </c>
      <c r="C53" s="71"/>
    </row>
    <row r="54" spans="1:3" ht="12" customHeight="1">
      <c r="A54" s="399" t="s">
        <v>98</v>
      </c>
      <c r="B54" s="8" t="s">
        <v>54</v>
      </c>
      <c r="C54" s="71"/>
    </row>
    <row r="55" spans="1:3" ht="12" customHeight="1" thickBot="1">
      <c r="A55" s="399" t="s">
        <v>99</v>
      </c>
      <c r="B55" s="8" t="s">
        <v>501</v>
      </c>
      <c r="C55" s="71"/>
    </row>
    <row r="56" spans="1:3" ht="15" customHeight="1" thickBot="1">
      <c r="A56" s="183" t="s">
        <v>18</v>
      </c>
      <c r="B56" s="109" t="s">
        <v>11</v>
      </c>
      <c r="C56" s="296"/>
    </row>
    <row r="57" spans="1:3" ht="13.5" thickBot="1">
      <c r="A57" s="183" t="s">
        <v>19</v>
      </c>
      <c r="B57" s="212" t="s">
        <v>506</v>
      </c>
      <c r="C57" s="318">
        <f>+C45+C51+C56</f>
        <v>0</v>
      </c>
    </row>
    <row r="58" ht="15" customHeight="1" thickBot="1">
      <c r="C58" s="542">
        <f>C41-C57</f>
        <v>0</v>
      </c>
    </row>
    <row r="59" spans="1:3" ht="14.25" customHeight="1" thickBot="1">
      <c r="A59" s="215" t="s">
        <v>496</v>
      </c>
      <c r="B59" s="216"/>
      <c r="C59" s="106"/>
    </row>
    <row r="60" spans="1:3" ht="13.5" thickBot="1">
      <c r="A60" s="215" t="s">
        <v>194</v>
      </c>
      <c r="B60" s="216"/>
      <c r="C60" s="106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34">
      <selection activeCell="H21" sqref="H21"/>
    </sheetView>
  </sheetViews>
  <sheetFormatPr defaultColWidth="9.00390625" defaultRowHeight="12.75"/>
  <cols>
    <col min="1" max="1" width="13.875" style="213" customWidth="1"/>
    <col min="2" max="2" width="79.125" style="214" customWidth="1"/>
    <col min="3" max="3" width="25.00390625" style="214" customWidth="1"/>
    <col min="4" max="16384" width="9.375" style="214" customWidth="1"/>
  </cols>
  <sheetData>
    <row r="1" spans="1:3" s="194" customFormat="1" ht="21" customHeight="1" thickBot="1">
      <c r="A1" s="193"/>
      <c r="B1" s="195"/>
      <c r="C1" s="509" t="str">
        <f>CONCATENATE(ALAPADATOK!P15,"3. melléklet ",ALAPADATOK!A7," ",ALAPADATOK!B7," ",ALAPADATOK!C7," ",ALAPADATOK!D7," ",ALAPADATOK!E7," ",ALAPADATOK!F7," ",ALAPADATOK!G7," ",ALAPADATOK!H7)</f>
        <v>9.4.3. melléklet a 2 / 2020 ( II.14. ) önkormányzati rendelethez</v>
      </c>
    </row>
    <row r="2" spans="1:3" s="403" customFormat="1" ht="36">
      <c r="A2" s="357" t="s">
        <v>192</v>
      </c>
      <c r="B2" s="507" t="str">
        <f>CONCATENATE('KV_9.4.2.sz.mell'!B2)</f>
        <v>Borsodnádasdi Mesekert Óvoda</v>
      </c>
      <c r="C2" s="319" t="s">
        <v>412</v>
      </c>
    </row>
    <row r="3" spans="1:3" s="403" customFormat="1" ht="24.75" thickBot="1">
      <c r="A3" s="397" t="s">
        <v>191</v>
      </c>
      <c r="B3" s="508" t="s">
        <v>507</v>
      </c>
      <c r="C3" s="320" t="s">
        <v>412</v>
      </c>
    </row>
    <row r="4" spans="1:3" s="404" customFormat="1" ht="15.75" customHeight="1" thickBot="1">
      <c r="A4" s="196"/>
      <c r="B4" s="196"/>
      <c r="C4" s="197" t="str">
        <f>'KV_9.4.2.sz.mell'!C4</f>
        <v>Forintban!</v>
      </c>
    </row>
    <row r="5" spans="1:3" ht="13.5" thickBot="1">
      <c r="A5" s="358" t="s">
        <v>193</v>
      </c>
      <c r="B5" s="198" t="s">
        <v>530</v>
      </c>
      <c r="C5" s="471" t="s">
        <v>51</v>
      </c>
    </row>
    <row r="6" spans="1:3" s="405" customFormat="1" ht="12.75" customHeight="1" thickBot="1">
      <c r="A6" s="175"/>
      <c r="B6" s="176" t="s">
        <v>474</v>
      </c>
      <c r="C6" s="177" t="s">
        <v>475</v>
      </c>
    </row>
    <row r="7" spans="1:3" s="405" customFormat="1" ht="15.75" customHeight="1" thickBot="1">
      <c r="A7" s="200"/>
      <c r="B7" s="201" t="s">
        <v>52</v>
      </c>
      <c r="C7" s="202"/>
    </row>
    <row r="8" spans="1:3" s="321" customFormat="1" ht="12" customHeight="1" thickBot="1">
      <c r="A8" s="175" t="s">
        <v>16</v>
      </c>
      <c r="B8" s="203" t="s">
        <v>497</v>
      </c>
      <c r="C8" s="270">
        <f>SUM(C9:C19)</f>
        <v>0</v>
      </c>
    </row>
    <row r="9" spans="1:3" s="321" customFormat="1" ht="12" customHeight="1">
      <c r="A9" s="398" t="s">
        <v>90</v>
      </c>
      <c r="B9" s="10" t="s">
        <v>258</v>
      </c>
      <c r="C9" s="311"/>
    </row>
    <row r="10" spans="1:3" s="321" customFormat="1" ht="12" customHeight="1">
      <c r="A10" s="399" t="s">
        <v>91</v>
      </c>
      <c r="B10" s="8" t="s">
        <v>259</v>
      </c>
      <c r="C10" s="268"/>
    </row>
    <row r="11" spans="1:3" s="321" customFormat="1" ht="12" customHeight="1">
      <c r="A11" s="399" t="s">
        <v>92</v>
      </c>
      <c r="B11" s="8" t="s">
        <v>260</v>
      </c>
      <c r="C11" s="268"/>
    </row>
    <row r="12" spans="1:3" s="321" customFormat="1" ht="12" customHeight="1">
      <c r="A12" s="399" t="s">
        <v>93</v>
      </c>
      <c r="B12" s="8" t="s">
        <v>261</v>
      </c>
      <c r="C12" s="268"/>
    </row>
    <row r="13" spans="1:3" s="321" customFormat="1" ht="12" customHeight="1">
      <c r="A13" s="399" t="s">
        <v>137</v>
      </c>
      <c r="B13" s="8" t="s">
        <v>262</v>
      </c>
      <c r="C13" s="268"/>
    </row>
    <row r="14" spans="1:3" s="321" customFormat="1" ht="12" customHeight="1">
      <c r="A14" s="399" t="s">
        <v>94</v>
      </c>
      <c r="B14" s="8" t="s">
        <v>380</v>
      </c>
      <c r="C14" s="268"/>
    </row>
    <row r="15" spans="1:3" s="321" customFormat="1" ht="12" customHeight="1">
      <c r="A15" s="399" t="s">
        <v>95</v>
      </c>
      <c r="B15" s="7" t="s">
        <v>381</v>
      </c>
      <c r="C15" s="268"/>
    </row>
    <row r="16" spans="1:3" s="321" customFormat="1" ht="12" customHeight="1">
      <c r="A16" s="399" t="s">
        <v>105</v>
      </c>
      <c r="B16" s="8" t="s">
        <v>265</v>
      </c>
      <c r="C16" s="312"/>
    </row>
    <row r="17" spans="1:3" s="406" customFormat="1" ht="12" customHeight="1">
      <c r="A17" s="399" t="s">
        <v>106</v>
      </c>
      <c r="B17" s="8" t="s">
        <v>266</v>
      </c>
      <c r="C17" s="268"/>
    </row>
    <row r="18" spans="1:3" s="406" customFormat="1" ht="12" customHeight="1">
      <c r="A18" s="399" t="s">
        <v>107</v>
      </c>
      <c r="B18" s="8" t="s">
        <v>417</v>
      </c>
      <c r="C18" s="269"/>
    </row>
    <row r="19" spans="1:3" s="406" customFormat="1" ht="12" customHeight="1" thickBot="1">
      <c r="A19" s="399" t="s">
        <v>108</v>
      </c>
      <c r="B19" s="7" t="s">
        <v>267</v>
      </c>
      <c r="C19" s="269"/>
    </row>
    <row r="20" spans="1:3" s="321" customFormat="1" ht="12" customHeight="1" thickBot="1">
      <c r="A20" s="175" t="s">
        <v>17</v>
      </c>
      <c r="B20" s="203" t="s">
        <v>382</v>
      </c>
      <c r="C20" s="270">
        <f>SUM(C21:C23)</f>
        <v>0</v>
      </c>
    </row>
    <row r="21" spans="1:3" s="406" customFormat="1" ht="12" customHeight="1">
      <c r="A21" s="399" t="s">
        <v>96</v>
      </c>
      <c r="B21" s="9" t="s">
        <v>241</v>
      </c>
      <c r="C21" s="268"/>
    </row>
    <row r="22" spans="1:3" s="406" customFormat="1" ht="12" customHeight="1">
      <c r="A22" s="399" t="s">
        <v>97</v>
      </c>
      <c r="B22" s="8" t="s">
        <v>383</v>
      </c>
      <c r="C22" s="268"/>
    </row>
    <row r="23" spans="1:3" s="406" customFormat="1" ht="12" customHeight="1">
      <c r="A23" s="399" t="s">
        <v>98</v>
      </c>
      <c r="B23" s="8" t="s">
        <v>384</v>
      </c>
      <c r="C23" s="268"/>
    </row>
    <row r="24" spans="1:3" s="406" customFormat="1" ht="12" customHeight="1" thickBot="1">
      <c r="A24" s="399" t="s">
        <v>99</v>
      </c>
      <c r="B24" s="8" t="s">
        <v>502</v>
      </c>
      <c r="C24" s="268"/>
    </row>
    <row r="25" spans="1:3" s="406" customFormat="1" ht="12" customHeight="1" thickBot="1">
      <c r="A25" s="183" t="s">
        <v>18</v>
      </c>
      <c r="B25" s="109" t="s">
        <v>163</v>
      </c>
      <c r="C25" s="296"/>
    </row>
    <row r="26" spans="1:3" s="406" customFormat="1" ht="12" customHeight="1" thickBot="1">
      <c r="A26" s="183" t="s">
        <v>19</v>
      </c>
      <c r="B26" s="109" t="s">
        <v>385</v>
      </c>
      <c r="C26" s="270">
        <f>+C27+C28</f>
        <v>0</v>
      </c>
    </row>
    <row r="27" spans="1:3" s="406" customFormat="1" ht="12" customHeight="1">
      <c r="A27" s="400" t="s">
        <v>251</v>
      </c>
      <c r="B27" s="401" t="s">
        <v>383</v>
      </c>
      <c r="C27" s="68"/>
    </row>
    <row r="28" spans="1:3" s="406" customFormat="1" ht="12" customHeight="1">
      <c r="A28" s="400" t="s">
        <v>252</v>
      </c>
      <c r="B28" s="402" t="s">
        <v>386</v>
      </c>
      <c r="C28" s="271"/>
    </row>
    <row r="29" spans="1:3" s="406" customFormat="1" ht="12" customHeight="1" thickBot="1">
      <c r="A29" s="399" t="s">
        <v>253</v>
      </c>
      <c r="B29" s="126" t="s">
        <v>503</v>
      </c>
      <c r="C29" s="75"/>
    </row>
    <row r="30" spans="1:3" s="406" customFormat="1" ht="12" customHeight="1" thickBot="1">
      <c r="A30" s="183" t="s">
        <v>20</v>
      </c>
      <c r="B30" s="109" t="s">
        <v>387</v>
      </c>
      <c r="C30" s="270">
        <f>+C31+C32+C33</f>
        <v>0</v>
      </c>
    </row>
    <row r="31" spans="1:3" s="406" customFormat="1" ht="12" customHeight="1">
      <c r="A31" s="400" t="s">
        <v>83</v>
      </c>
      <c r="B31" s="401" t="s">
        <v>272</v>
      </c>
      <c r="C31" s="68"/>
    </row>
    <row r="32" spans="1:3" s="406" customFormat="1" ht="12" customHeight="1">
      <c r="A32" s="400" t="s">
        <v>84</v>
      </c>
      <c r="B32" s="402" t="s">
        <v>273</v>
      </c>
      <c r="C32" s="271"/>
    </row>
    <row r="33" spans="1:3" s="406" customFormat="1" ht="12" customHeight="1" thickBot="1">
      <c r="A33" s="399" t="s">
        <v>85</v>
      </c>
      <c r="B33" s="126" t="s">
        <v>274</v>
      </c>
      <c r="C33" s="75"/>
    </row>
    <row r="34" spans="1:3" s="321" customFormat="1" ht="12" customHeight="1" thickBot="1">
      <c r="A34" s="183" t="s">
        <v>21</v>
      </c>
      <c r="B34" s="109" t="s">
        <v>357</v>
      </c>
      <c r="C34" s="296"/>
    </row>
    <row r="35" spans="1:3" s="321" customFormat="1" ht="12" customHeight="1" thickBot="1">
      <c r="A35" s="183" t="s">
        <v>22</v>
      </c>
      <c r="B35" s="109" t="s">
        <v>388</v>
      </c>
      <c r="C35" s="313"/>
    </row>
    <row r="36" spans="1:3" s="321" customFormat="1" ht="12" customHeight="1" thickBot="1">
      <c r="A36" s="175" t="s">
        <v>23</v>
      </c>
      <c r="B36" s="109" t="s">
        <v>504</v>
      </c>
      <c r="C36" s="314">
        <f>+C8+C20+C25+C26+C30+C34+C35</f>
        <v>0</v>
      </c>
    </row>
    <row r="37" spans="1:3" s="321" customFormat="1" ht="12" customHeight="1" thickBot="1">
      <c r="A37" s="204" t="s">
        <v>24</v>
      </c>
      <c r="B37" s="109" t="s">
        <v>390</v>
      </c>
      <c r="C37" s="314">
        <f>+C38+C39+C40</f>
        <v>0</v>
      </c>
    </row>
    <row r="38" spans="1:3" s="321" customFormat="1" ht="12" customHeight="1">
      <c r="A38" s="400" t="s">
        <v>391</v>
      </c>
      <c r="B38" s="401" t="s">
        <v>219</v>
      </c>
      <c r="C38" s="68"/>
    </row>
    <row r="39" spans="1:3" s="321" customFormat="1" ht="12" customHeight="1">
      <c r="A39" s="400" t="s">
        <v>392</v>
      </c>
      <c r="B39" s="402" t="s">
        <v>2</v>
      </c>
      <c r="C39" s="271"/>
    </row>
    <row r="40" spans="1:3" s="406" customFormat="1" ht="12" customHeight="1" thickBot="1">
      <c r="A40" s="399" t="s">
        <v>393</v>
      </c>
      <c r="B40" s="126" t="s">
        <v>394</v>
      </c>
      <c r="C40" s="75"/>
    </row>
    <row r="41" spans="1:3" s="406" customFormat="1" ht="15" customHeight="1" thickBot="1">
      <c r="A41" s="204" t="s">
        <v>25</v>
      </c>
      <c r="B41" s="205" t="s">
        <v>395</v>
      </c>
      <c r="C41" s="317">
        <f>+C36+C37</f>
        <v>0</v>
      </c>
    </row>
    <row r="42" spans="1:3" s="406" customFormat="1" ht="15" customHeight="1">
      <c r="A42" s="206"/>
      <c r="B42" s="207"/>
      <c r="C42" s="315"/>
    </row>
    <row r="43" spans="1:3" ht="13.5" thickBot="1">
      <c r="A43" s="208"/>
      <c r="B43" s="209"/>
      <c r="C43" s="316"/>
    </row>
    <row r="44" spans="1:3" s="405" customFormat="1" ht="16.5" customHeight="1" thickBot="1">
      <c r="A44" s="210"/>
      <c r="B44" s="211" t="s">
        <v>53</v>
      </c>
      <c r="C44" s="317"/>
    </row>
    <row r="45" spans="1:3" s="407" customFormat="1" ht="12" customHeight="1" thickBot="1">
      <c r="A45" s="183" t="s">
        <v>16</v>
      </c>
      <c r="B45" s="109" t="s">
        <v>396</v>
      </c>
      <c r="C45" s="270">
        <f>SUM(C46:C50)</f>
        <v>0</v>
      </c>
    </row>
    <row r="46" spans="1:3" ht="12" customHeight="1">
      <c r="A46" s="399" t="s">
        <v>90</v>
      </c>
      <c r="B46" s="9" t="s">
        <v>47</v>
      </c>
      <c r="C46" s="68"/>
    </row>
    <row r="47" spans="1:3" ht="12" customHeight="1">
      <c r="A47" s="399" t="s">
        <v>91</v>
      </c>
      <c r="B47" s="8" t="s">
        <v>172</v>
      </c>
      <c r="C47" s="71"/>
    </row>
    <row r="48" spans="1:3" ht="12" customHeight="1">
      <c r="A48" s="399" t="s">
        <v>92</v>
      </c>
      <c r="B48" s="8" t="s">
        <v>130</v>
      </c>
      <c r="C48" s="71"/>
    </row>
    <row r="49" spans="1:3" ht="12" customHeight="1">
      <c r="A49" s="399" t="s">
        <v>93</v>
      </c>
      <c r="B49" s="8" t="s">
        <v>173</v>
      </c>
      <c r="C49" s="71"/>
    </row>
    <row r="50" spans="1:3" ht="12" customHeight="1" thickBot="1">
      <c r="A50" s="399" t="s">
        <v>137</v>
      </c>
      <c r="B50" s="8" t="s">
        <v>174</v>
      </c>
      <c r="C50" s="71"/>
    </row>
    <row r="51" spans="1:3" ht="12" customHeight="1" thickBot="1">
      <c r="A51" s="183" t="s">
        <v>17</v>
      </c>
      <c r="B51" s="109" t="s">
        <v>397</v>
      </c>
      <c r="C51" s="270">
        <f>SUM(C52:C54)</f>
        <v>0</v>
      </c>
    </row>
    <row r="52" spans="1:3" s="407" customFormat="1" ht="12" customHeight="1">
      <c r="A52" s="399" t="s">
        <v>96</v>
      </c>
      <c r="B52" s="9" t="s">
        <v>213</v>
      </c>
      <c r="C52" s="68"/>
    </row>
    <row r="53" spans="1:3" ht="12" customHeight="1">
      <c r="A53" s="399" t="s">
        <v>97</v>
      </c>
      <c r="B53" s="8" t="s">
        <v>176</v>
      </c>
      <c r="C53" s="71"/>
    </row>
    <row r="54" spans="1:3" ht="12" customHeight="1">
      <c r="A54" s="399" t="s">
        <v>98</v>
      </c>
      <c r="B54" s="8" t="s">
        <v>54</v>
      </c>
      <c r="C54" s="71"/>
    </row>
    <row r="55" spans="1:3" ht="12" customHeight="1" thickBot="1">
      <c r="A55" s="399" t="s">
        <v>99</v>
      </c>
      <c r="B55" s="8" t="s">
        <v>501</v>
      </c>
      <c r="C55" s="71"/>
    </row>
    <row r="56" spans="1:3" ht="15" customHeight="1" thickBot="1">
      <c r="A56" s="183" t="s">
        <v>18</v>
      </c>
      <c r="B56" s="109" t="s">
        <v>11</v>
      </c>
      <c r="C56" s="296"/>
    </row>
    <row r="57" spans="1:3" ht="13.5" thickBot="1">
      <c r="A57" s="183" t="s">
        <v>19</v>
      </c>
      <c r="B57" s="212" t="s">
        <v>506</v>
      </c>
      <c r="C57" s="318">
        <f>+C45+C51+C56</f>
        <v>0</v>
      </c>
    </row>
    <row r="58" ht="15" customHeight="1" thickBot="1">
      <c r="C58" s="542">
        <f>C41-C57</f>
        <v>0</v>
      </c>
    </row>
    <row r="59" spans="1:3" ht="14.25" customHeight="1" thickBot="1">
      <c r="A59" s="215" t="s">
        <v>496</v>
      </c>
      <c r="B59" s="216"/>
      <c r="C59" s="106"/>
    </row>
    <row r="60" spans="1:3" ht="13.5" thickBot="1">
      <c r="A60" s="215" t="s">
        <v>194</v>
      </c>
      <c r="B60" s="216"/>
      <c r="C60" s="106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C60"/>
  <sheetViews>
    <sheetView zoomScale="120" zoomScaleNormal="120" workbookViewId="0" topLeftCell="B22">
      <selection activeCell="C46" sqref="C46:C50"/>
    </sheetView>
  </sheetViews>
  <sheetFormatPr defaultColWidth="9.00390625" defaultRowHeight="12.75"/>
  <cols>
    <col min="1" max="1" width="13.875" style="213" customWidth="1"/>
    <col min="2" max="2" width="79.125" style="214" customWidth="1"/>
    <col min="3" max="3" width="25.00390625" style="214" customWidth="1"/>
    <col min="4" max="16384" width="9.375" style="214" customWidth="1"/>
  </cols>
  <sheetData>
    <row r="1" spans="1:3" s="194" customFormat="1" ht="21" customHeight="1" thickBot="1">
      <c r="A1" s="193"/>
      <c r="B1" s="195"/>
      <c r="C1" s="509" t="str">
        <f>CONCATENATE(ALAPADATOK!P17," melléklet ",ALAPADATOK!A7," ",ALAPADATOK!B7," ",ALAPADATOK!C7," ",ALAPADATOK!D7," ",ALAPADATOK!E7," ",ALAPADATOK!F7," ",ALAPADATOK!G7," ",ALAPADATOK!H7)</f>
        <v>9.5. melléklet a 2 / 2020 ( II.14. ) önkormányzati rendelethez</v>
      </c>
    </row>
    <row r="2" spans="1:3" s="403" customFormat="1" ht="36">
      <c r="A2" s="357" t="s">
        <v>192</v>
      </c>
      <c r="B2" s="507" t="str">
        <f>CONCATENATE(ALAPADATOK!B17)</f>
        <v>Borsodnádasdi Közösségi Ház és Könyvtár</v>
      </c>
      <c r="C2" s="319" t="s">
        <v>566</v>
      </c>
    </row>
    <row r="3" spans="1:3" s="403" customFormat="1" ht="24.75" thickBot="1">
      <c r="A3" s="397" t="s">
        <v>191</v>
      </c>
      <c r="B3" s="508" t="s">
        <v>379</v>
      </c>
      <c r="C3" s="320" t="s">
        <v>50</v>
      </c>
    </row>
    <row r="4" spans="1:3" s="404" customFormat="1" ht="15.75" customHeight="1" thickBot="1">
      <c r="A4" s="196"/>
      <c r="B4" s="196"/>
      <c r="C4" s="197" t="str">
        <f>'KV_9.2.3.sz.mell'!C4</f>
        <v>Forintban!</v>
      </c>
    </row>
    <row r="5" spans="1:3" ht="13.5" thickBot="1">
      <c r="A5" s="358" t="s">
        <v>193</v>
      </c>
      <c r="B5" s="198" t="s">
        <v>530</v>
      </c>
      <c r="C5" s="199" t="s">
        <v>51</v>
      </c>
    </row>
    <row r="6" spans="1:3" s="405" customFormat="1" ht="12.75" customHeight="1" thickBot="1">
      <c r="A6" s="175"/>
      <c r="B6" s="176" t="s">
        <v>474</v>
      </c>
      <c r="C6" s="177" t="s">
        <v>475</v>
      </c>
    </row>
    <row r="7" spans="1:3" s="405" customFormat="1" ht="15.75" customHeight="1" thickBot="1">
      <c r="A7" s="200"/>
      <c r="B7" s="201" t="s">
        <v>52</v>
      </c>
      <c r="C7" s="202"/>
    </row>
    <row r="8" spans="1:3" s="321" customFormat="1" ht="12" customHeight="1" thickBot="1">
      <c r="A8" s="175" t="s">
        <v>16</v>
      </c>
      <c r="B8" s="203" t="s">
        <v>497</v>
      </c>
      <c r="C8" s="270">
        <f>SUM(C9:C19)</f>
        <v>890000</v>
      </c>
    </row>
    <row r="9" spans="1:3" s="321" customFormat="1" ht="12" customHeight="1">
      <c r="A9" s="398" t="s">
        <v>90</v>
      </c>
      <c r="B9" s="10" t="s">
        <v>258</v>
      </c>
      <c r="C9" s="311"/>
    </row>
    <row r="10" spans="1:3" s="321" customFormat="1" ht="12" customHeight="1">
      <c r="A10" s="399" t="s">
        <v>91</v>
      </c>
      <c r="B10" s="8" t="s">
        <v>259</v>
      </c>
      <c r="C10" s="268">
        <v>890000</v>
      </c>
    </row>
    <row r="11" spans="1:3" s="321" customFormat="1" ht="12" customHeight="1">
      <c r="A11" s="399" t="s">
        <v>92</v>
      </c>
      <c r="B11" s="8" t="s">
        <v>260</v>
      </c>
      <c r="C11" s="268"/>
    </row>
    <row r="12" spans="1:3" s="321" customFormat="1" ht="12" customHeight="1">
      <c r="A12" s="399" t="s">
        <v>93</v>
      </c>
      <c r="B12" s="8" t="s">
        <v>261</v>
      </c>
      <c r="C12" s="268"/>
    </row>
    <row r="13" spans="1:3" s="321" customFormat="1" ht="12" customHeight="1">
      <c r="A13" s="399" t="s">
        <v>137</v>
      </c>
      <c r="B13" s="8" t="s">
        <v>262</v>
      </c>
      <c r="C13" s="268"/>
    </row>
    <row r="14" spans="1:3" s="321" customFormat="1" ht="12" customHeight="1">
      <c r="A14" s="399" t="s">
        <v>94</v>
      </c>
      <c r="B14" s="8" t="s">
        <v>380</v>
      </c>
      <c r="C14" s="268"/>
    </row>
    <row r="15" spans="1:3" s="321" customFormat="1" ht="12" customHeight="1">
      <c r="A15" s="399" t="s">
        <v>95</v>
      </c>
      <c r="B15" s="7" t="s">
        <v>381</v>
      </c>
      <c r="C15" s="268"/>
    </row>
    <row r="16" spans="1:3" s="321" customFormat="1" ht="12" customHeight="1">
      <c r="A16" s="399" t="s">
        <v>105</v>
      </c>
      <c r="B16" s="8" t="s">
        <v>265</v>
      </c>
      <c r="C16" s="312"/>
    </row>
    <row r="17" spans="1:3" s="406" customFormat="1" ht="12" customHeight="1">
      <c r="A17" s="399" t="s">
        <v>106</v>
      </c>
      <c r="B17" s="8" t="s">
        <v>266</v>
      </c>
      <c r="C17" s="268"/>
    </row>
    <row r="18" spans="1:3" s="406" customFormat="1" ht="12" customHeight="1">
      <c r="A18" s="399" t="s">
        <v>107</v>
      </c>
      <c r="B18" s="8" t="s">
        <v>417</v>
      </c>
      <c r="C18" s="269"/>
    </row>
    <row r="19" spans="1:3" s="406" customFormat="1" ht="12" customHeight="1" thickBot="1">
      <c r="A19" s="399" t="s">
        <v>108</v>
      </c>
      <c r="B19" s="7" t="s">
        <v>267</v>
      </c>
      <c r="C19" s="269"/>
    </row>
    <row r="20" spans="1:3" s="321" customFormat="1" ht="12" customHeight="1" thickBot="1">
      <c r="A20" s="175" t="s">
        <v>17</v>
      </c>
      <c r="B20" s="203" t="s">
        <v>382</v>
      </c>
      <c r="C20" s="270">
        <f>SUM(C21:C23)</f>
        <v>0</v>
      </c>
    </row>
    <row r="21" spans="1:3" s="406" customFormat="1" ht="12" customHeight="1">
      <c r="A21" s="399" t="s">
        <v>96</v>
      </c>
      <c r="B21" s="9" t="s">
        <v>241</v>
      </c>
      <c r="C21" s="268"/>
    </row>
    <row r="22" spans="1:3" s="406" customFormat="1" ht="12" customHeight="1">
      <c r="A22" s="399" t="s">
        <v>97</v>
      </c>
      <c r="B22" s="8" t="s">
        <v>383</v>
      </c>
      <c r="C22" s="268"/>
    </row>
    <row r="23" spans="1:3" s="406" customFormat="1" ht="12" customHeight="1">
      <c r="A23" s="399" t="s">
        <v>98</v>
      </c>
      <c r="B23" s="8" t="s">
        <v>384</v>
      </c>
      <c r="C23" s="268"/>
    </row>
    <row r="24" spans="1:3" s="406" customFormat="1" ht="12" customHeight="1" thickBot="1">
      <c r="A24" s="399" t="s">
        <v>99</v>
      </c>
      <c r="B24" s="8" t="s">
        <v>502</v>
      </c>
      <c r="C24" s="268"/>
    </row>
    <row r="25" spans="1:3" s="406" customFormat="1" ht="12" customHeight="1" thickBot="1">
      <c r="A25" s="183" t="s">
        <v>18</v>
      </c>
      <c r="B25" s="109" t="s">
        <v>163</v>
      </c>
      <c r="C25" s="296"/>
    </row>
    <row r="26" spans="1:3" s="406" customFormat="1" ht="12" customHeight="1" thickBot="1">
      <c r="A26" s="183" t="s">
        <v>19</v>
      </c>
      <c r="B26" s="109" t="s">
        <v>385</v>
      </c>
      <c r="C26" s="270">
        <f>+C27+C28</f>
        <v>0</v>
      </c>
    </row>
    <row r="27" spans="1:3" s="406" customFormat="1" ht="12" customHeight="1">
      <c r="A27" s="400" t="s">
        <v>251</v>
      </c>
      <c r="B27" s="401" t="s">
        <v>383</v>
      </c>
      <c r="C27" s="68"/>
    </row>
    <row r="28" spans="1:3" s="406" customFormat="1" ht="12" customHeight="1">
      <c r="A28" s="400" t="s">
        <v>252</v>
      </c>
      <c r="B28" s="402" t="s">
        <v>386</v>
      </c>
      <c r="C28" s="271"/>
    </row>
    <row r="29" spans="1:3" s="406" customFormat="1" ht="12" customHeight="1" thickBot="1">
      <c r="A29" s="399" t="s">
        <v>253</v>
      </c>
      <c r="B29" s="126" t="s">
        <v>503</v>
      </c>
      <c r="C29" s="75"/>
    </row>
    <row r="30" spans="1:3" s="406" customFormat="1" ht="12" customHeight="1" thickBot="1">
      <c r="A30" s="183" t="s">
        <v>20</v>
      </c>
      <c r="B30" s="109" t="s">
        <v>387</v>
      </c>
      <c r="C30" s="270">
        <f>+C31+C32+C33</f>
        <v>0</v>
      </c>
    </row>
    <row r="31" spans="1:3" s="406" customFormat="1" ht="12" customHeight="1">
      <c r="A31" s="400" t="s">
        <v>83</v>
      </c>
      <c r="B31" s="401" t="s">
        <v>272</v>
      </c>
      <c r="C31" s="68"/>
    </row>
    <row r="32" spans="1:3" s="406" customFormat="1" ht="12" customHeight="1">
      <c r="A32" s="400" t="s">
        <v>84</v>
      </c>
      <c r="B32" s="402" t="s">
        <v>273</v>
      </c>
      <c r="C32" s="271"/>
    </row>
    <row r="33" spans="1:3" s="406" customFormat="1" ht="12" customHeight="1" thickBot="1">
      <c r="A33" s="399" t="s">
        <v>85</v>
      </c>
      <c r="B33" s="126" t="s">
        <v>274</v>
      </c>
      <c r="C33" s="75"/>
    </row>
    <row r="34" spans="1:3" s="321" customFormat="1" ht="12" customHeight="1" thickBot="1">
      <c r="A34" s="183" t="s">
        <v>21</v>
      </c>
      <c r="B34" s="109" t="s">
        <v>357</v>
      </c>
      <c r="C34" s="296"/>
    </row>
    <row r="35" spans="1:3" s="321" customFormat="1" ht="12" customHeight="1" thickBot="1">
      <c r="A35" s="183" t="s">
        <v>22</v>
      </c>
      <c r="B35" s="109" t="s">
        <v>388</v>
      </c>
      <c r="C35" s="313"/>
    </row>
    <row r="36" spans="1:3" s="321" customFormat="1" ht="12" customHeight="1" thickBot="1">
      <c r="A36" s="175" t="s">
        <v>23</v>
      </c>
      <c r="B36" s="109" t="s">
        <v>504</v>
      </c>
      <c r="C36" s="314">
        <f>+C8+C20+C25+C26+C30+C34+C35</f>
        <v>890000</v>
      </c>
    </row>
    <row r="37" spans="1:3" s="321" customFormat="1" ht="12" customHeight="1" thickBot="1">
      <c r="A37" s="204" t="s">
        <v>24</v>
      </c>
      <c r="B37" s="109" t="s">
        <v>390</v>
      </c>
      <c r="C37" s="314">
        <f>+C38+C39+C40</f>
        <v>20966000</v>
      </c>
    </row>
    <row r="38" spans="1:3" s="321" customFormat="1" ht="12" customHeight="1">
      <c r="A38" s="400" t="s">
        <v>391</v>
      </c>
      <c r="B38" s="401" t="s">
        <v>219</v>
      </c>
      <c r="C38" s="68">
        <v>2663101</v>
      </c>
    </row>
    <row r="39" spans="1:3" s="321" customFormat="1" ht="12" customHeight="1">
      <c r="A39" s="400" t="s">
        <v>392</v>
      </c>
      <c r="B39" s="402" t="s">
        <v>2</v>
      </c>
      <c r="C39" s="271"/>
    </row>
    <row r="40" spans="1:3" s="406" customFormat="1" ht="12" customHeight="1" thickBot="1">
      <c r="A40" s="399" t="s">
        <v>393</v>
      </c>
      <c r="B40" s="126" t="s">
        <v>394</v>
      </c>
      <c r="C40" s="75">
        <v>18302899</v>
      </c>
    </row>
    <row r="41" spans="1:3" s="406" customFormat="1" ht="15" customHeight="1" thickBot="1">
      <c r="A41" s="204" t="s">
        <v>25</v>
      </c>
      <c r="B41" s="205" t="s">
        <v>395</v>
      </c>
      <c r="C41" s="317">
        <f>+C36+C37</f>
        <v>21856000</v>
      </c>
    </row>
    <row r="42" spans="1:3" s="406" customFormat="1" ht="15" customHeight="1">
      <c r="A42" s="206"/>
      <c r="B42" s="207"/>
      <c r="C42" s="315"/>
    </row>
    <row r="43" spans="1:3" ht="13.5" thickBot="1">
      <c r="A43" s="208"/>
      <c r="B43" s="209"/>
      <c r="C43" s="316"/>
    </row>
    <row r="44" spans="1:3" s="405" customFormat="1" ht="16.5" customHeight="1" thickBot="1">
      <c r="A44" s="210"/>
      <c r="B44" s="211" t="s">
        <v>53</v>
      </c>
      <c r="C44" s="317"/>
    </row>
    <row r="45" spans="1:3" s="407" customFormat="1" ht="12" customHeight="1" thickBot="1">
      <c r="A45" s="183" t="s">
        <v>16</v>
      </c>
      <c r="B45" s="109" t="s">
        <v>396</v>
      </c>
      <c r="C45" s="270">
        <f>SUM(C46:C50)</f>
        <v>20188000</v>
      </c>
    </row>
    <row r="46" spans="1:3" ht="12" customHeight="1">
      <c r="A46" s="399" t="s">
        <v>90</v>
      </c>
      <c r="B46" s="9" t="s">
        <v>47</v>
      </c>
      <c r="C46" s="68">
        <v>8215000</v>
      </c>
    </row>
    <row r="47" spans="1:3" ht="12" customHeight="1">
      <c r="A47" s="399" t="s">
        <v>91</v>
      </c>
      <c r="B47" s="8" t="s">
        <v>172</v>
      </c>
      <c r="C47" s="71">
        <v>1510000</v>
      </c>
    </row>
    <row r="48" spans="1:3" ht="12" customHeight="1">
      <c r="A48" s="399" t="s">
        <v>92</v>
      </c>
      <c r="B48" s="8" t="s">
        <v>130</v>
      </c>
      <c r="C48" s="71">
        <v>10463000</v>
      </c>
    </row>
    <row r="49" spans="1:3" ht="12" customHeight="1">
      <c r="A49" s="399" t="s">
        <v>93</v>
      </c>
      <c r="B49" s="8" t="s">
        <v>173</v>
      </c>
      <c r="C49" s="71"/>
    </row>
    <row r="50" spans="1:3" ht="12" customHeight="1" thickBot="1">
      <c r="A50" s="399" t="s">
        <v>137</v>
      </c>
      <c r="B50" s="8" t="s">
        <v>174</v>
      </c>
      <c r="C50" s="71"/>
    </row>
    <row r="51" spans="1:3" ht="12" customHeight="1" thickBot="1">
      <c r="A51" s="183" t="s">
        <v>17</v>
      </c>
      <c r="B51" s="109" t="s">
        <v>397</v>
      </c>
      <c r="C51" s="270">
        <f>SUM(C52:C54)</f>
        <v>1668000</v>
      </c>
    </row>
    <row r="52" spans="1:3" s="407" customFormat="1" ht="12" customHeight="1">
      <c r="A52" s="399" t="s">
        <v>96</v>
      </c>
      <c r="B52" s="9" t="s">
        <v>213</v>
      </c>
      <c r="C52" s="68">
        <v>1668000</v>
      </c>
    </row>
    <row r="53" spans="1:3" ht="12" customHeight="1">
      <c r="A53" s="399" t="s">
        <v>97</v>
      </c>
      <c r="B53" s="8" t="s">
        <v>176</v>
      </c>
      <c r="C53" s="71"/>
    </row>
    <row r="54" spans="1:3" ht="12" customHeight="1">
      <c r="A54" s="399" t="s">
        <v>98</v>
      </c>
      <c r="B54" s="8" t="s">
        <v>54</v>
      </c>
      <c r="C54" s="71"/>
    </row>
    <row r="55" spans="1:3" ht="12" customHeight="1" thickBot="1">
      <c r="A55" s="399" t="s">
        <v>99</v>
      </c>
      <c r="B55" s="8" t="s">
        <v>501</v>
      </c>
      <c r="C55" s="71"/>
    </row>
    <row r="56" spans="1:3" ht="15" customHeight="1" thickBot="1">
      <c r="A56" s="183" t="s">
        <v>18</v>
      </c>
      <c r="B56" s="109" t="s">
        <v>11</v>
      </c>
      <c r="C56" s="296"/>
    </row>
    <row r="57" spans="1:3" ht="13.5" thickBot="1">
      <c r="A57" s="183" t="s">
        <v>19</v>
      </c>
      <c r="B57" s="212" t="s">
        <v>506</v>
      </c>
      <c r="C57" s="318">
        <f>+C45+C51+C56</f>
        <v>21856000</v>
      </c>
    </row>
    <row r="58" ht="15" customHeight="1" thickBot="1">
      <c r="C58" s="542">
        <f>C41-C57</f>
        <v>0</v>
      </c>
    </row>
    <row r="59" spans="1:3" ht="14.25" customHeight="1" thickBot="1">
      <c r="A59" s="215" t="s">
        <v>496</v>
      </c>
      <c r="B59" s="216"/>
      <c r="C59" s="106"/>
    </row>
    <row r="60" spans="1:3" ht="13.5" thickBot="1">
      <c r="A60" s="215" t="s">
        <v>194</v>
      </c>
      <c r="B60" s="216"/>
      <c r="C60" s="106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C60"/>
  <sheetViews>
    <sheetView zoomScale="120" zoomScaleNormal="120" workbookViewId="0" topLeftCell="A28">
      <selection activeCell="M63" sqref="M63"/>
    </sheetView>
  </sheetViews>
  <sheetFormatPr defaultColWidth="9.00390625" defaultRowHeight="12.75"/>
  <cols>
    <col min="1" max="1" width="13.875" style="213" customWidth="1"/>
    <col min="2" max="2" width="79.125" style="214" customWidth="1"/>
    <col min="3" max="3" width="25.00390625" style="214" customWidth="1"/>
    <col min="4" max="16384" width="9.375" style="214" customWidth="1"/>
  </cols>
  <sheetData>
    <row r="1" spans="1:3" s="194" customFormat="1" ht="21" customHeight="1" thickBot="1">
      <c r="A1" s="193"/>
      <c r="B1" s="195"/>
      <c r="C1" s="509" t="str">
        <f>CONCATENATE(ALAPADATOK!P17,"1. melléklet ",ALAPADATOK!A7," ",ALAPADATOK!B7," ",ALAPADATOK!C7," ",ALAPADATOK!D7," ",ALAPADATOK!E7," ",ALAPADATOK!F7," ",ALAPADATOK!G7," ",ALAPADATOK!H7)</f>
        <v>9.5.1. melléklet a 2 / 2020 ( II.14. ) önkormányzati rendelethez</v>
      </c>
    </row>
    <row r="2" spans="1:3" s="403" customFormat="1" ht="36">
      <c r="A2" s="357" t="s">
        <v>192</v>
      </c>
      <c r="B2" s="507" t="str">
        <f>CONCATENATE('KV_9.5.sz.mell'!B2)</f>
        <v>Borsodnádasdi Közösségi Ház és Könyvtár</v>
      </c>
      <c r="C2" s="319" t="s">
        <v>566</v>
      </c>
    </row>
    <row r="3" spans="1:3" s="403" customFormat="1" ht="24.75" thickBot="1">
      <c r="A3" s="397" t="s">
        <v>191</v>
      </c>
      <c r="B3" s="508" t="s">
        <v>398</v>
      </c>
      <c r="C3" s="320" t="s">
        <v>55</v>
      </c>
    </row>
    <row r="4" spans="1:3" s="404" customFormat="1" ht="15.75" customHeight="1" thickBot="1">
      <c r="A4" s="196"/>
      <c r="B4" s="196"/>
      <c r="C4" s="197" t="str">
        <f>'KV_9.5.sz.mell'!C4</f>
        <v>Forintban!</v>
      </c>
    </row>
    <row r="5" spans="1:3" ht="13.5" thickBot="1">
      <c r="A5" s="358" t="s">
        <v>193</v>
      </c>
      <c r="B5" s="198" t="s">
        <v>530</v>
      </c>
      <c r="C5" s="199" t="s">
        <v>51</v>
      </c>
    </row>
    <row r="6" spans="1:3" s="405" customFormat="1" ht="12.75" customHeight="1" thickBot="1">
      <c r="A6" s="175"/>
      <c r="B6" s="176" t="s">
        <v>474</v>
      </c>
      <c r="C6" s="177" t="s">
        <v>475</v>
      </c>
    </row>
    <row r="7" spans="1:3" s="405" customFormat="1" ht="15.75" customHeight="1" thickBot="1">
      <c r="A7" s="200"/>
      <c r="B7" s="201" t="s">
        <v>52</v>
      </c>
      <c r="C7" s="202"/>
    </row>
    <row r="8" spans="1:3" s="321" customFormat="1" ht="12" customHeight="1" thickBot="1">
      <c r="A8" s="175" t="s">
        <v>16</v>
      </c>
      <c r="B8" s="203" t="s">
        <v>497</v>
      </c>
      <c r="C8" s="270">
        <f>SUM(C9:C19)</f>
        <v>890000</v>
      </c>
    </row>
    <row r="9" spans="1:3" s="321" customFormat="1" ht="12" customHeight="1">
      <c r="A9" s="398" t="s">
        <v>90</v>
      </c>
      <c r="B9" s="10" t="s">
        <v>258</v>
      </c>
      <c r="C9" s="311"/>
    </row>
    <row r="10" spans="1:3" s="321" customFormat="1" ht="12" customHeight="1">
      <c r="A10" s="399" t="s">
        <v>91</v>
      </c>
      <c r="B10" s="8" t="s">
        <v>259</v>
      </c>
      <c r="C10" s="268">
        <v>890000</v>
      </c>
    </row>
    <row r="11" spans="1:3" s="321" customFormat="1" ht="12" customHeight="1">
      <c r="A11" s="399" t="s">
        <v>92</v>
      </c>
      <c r="B11" s="8" t="s">
        <v>260</v>
      </c>
      <c r="C11" s="268"/>
    </row>
    <row r="12" spans="1:3" s="321" customFormat="1" ht="12" customHeight="1">
      <c r="A12" s="399" t="s">
        <v>93</v>
      </c>
      <c r="B12" s="8" t="s">
        <v>261</v>
      </c>
      <c r="C12" s="268"/>
    </row>
    <row r="13" spans="1:3" s="321" customFormat="1" ht="12" customHeight="1">
      <c r="A13" s="399" t="s">
        <v>137</v>
      </c>
      <c r="B13" s="8" t="s">
        <v>262</v>
      </c>
      <c r="C13" s="268"/>
    </row>
    <row r="14" spans="1:3" s="321" customFormat="1" ht="12" customHeight="1">
      <c r="A14" s="399" t="s">
        <v>94</v>
      </c>
      <c r="B14" s="8" t="s">
        <v>380</v>
      </c>
      <c r="C14" s="268"/>
    </row>
    <row r="15" spans="1:3" s="321" customFormat="1" ht="12" customHeight="1">
      <c r="A15" s="399" t="s">
        <v>95</v>
      </c>
      <c r="B15" s="7" t="s">
        <v>381</v>
      </c>
      <c r="C15" s="268"/>
    </row>
    <row r="16" spans="1:3" s="321" customFormat="1" ht="12" customHeight="1">
      <c r="A16" s="399" t="s">
        <v>105</v>
      </c>
      <c r="B16" s="8" t="s">
        <v>265</v>
      </c>
      <c r="C16" s="312"/>
    </row>
    <row r="17" spans="1:3" s="406" customFormat="1" ht="12" customHeight="1">
      <c r="A17" s="399" t="s">
        <v>106</v>
      </c>
      <c r="B17" s="8" t="s">
        <v>266</v>
      </c>
      <c r="C17" s="268"/>
    </row>
    <row r="18" spans="1:3" s="406" customFormat="1" ht="12" customHeight="1">
      <c r="A18" s="399" t="s">
        <v>107</v>
      </c>
      <c r="B18" s="8" t="s">
        <v>417</v>
      </c>
      <c r="C18" s="269"/>
    </row>
    <row r="19" spans="1:3" s="406" customFormat="1" ht="12" customHeight="1" thickBot="1">
      <c r="A19" s="399" t="s">
        <v>108</v>
      </c>
      <c r="B19" s="7" t="s">
        <v>267</v>
      </c>
      <c r="C19" s="269"/>
    </row>
    <row r="20" spans="1:3" s="321" customFormat="1" ht="12" customHeight="1" thickBot="1">
      <c r="A20" s="175" t="s">
        <v>17</v>
      </c>
      <c r="B20" s="203" t="s">
        <v>382</v>
      </c>
      <c r="C20" s="270">
        <f>SUM(C21:C23)</f>
        <v>0</v>
      </c>
    </row>
    <row r="21" spans="1:3" s="406" customFormat="1" ht="12" customHeight="1">
      <c r="A21" s="399" t="s">
        <v>96</v>
      </c>
      <c r="B21" s="9" t="s">
        <v>241</v>
      </c>
      <c r="C21" s="268"/>
    </row>
    <row r="22" spans="1:3" s="406" customFormat="1" ht="12" customHeight="1">
      <c r="A22" s="399" t="s">
        <v>97</v>
      </c>
      <c r="B22" s="8" t="s">
        <v>383</v>
      </c>
      <c r="C22" s="268"/>
    </row>
    <row r="23" spans="1:3" s="406" customFormat="1" ht="12" customHeight="1">
      <c r="A23" s="399" t="s">
        <v>98</v>
      </c>
      <c r="B23" s="8" t="s">
        <v>384</v>
      </c>
      <c r="C23" s="268"/>
    </row>
    <row r="24" spans="1:3" s="406" customFormat="1" ht="12" customHeight="1" thickBot="1">
      <c r="A24" s="399" t="s">
        <v>99</v>
      </c>
      <c r="B24" s="8" t="s">
        <v>502</v>
      </c>
      <c r="C24" s="268"/>
    </row>
    <row r="25" spans="1:3" s="406" customFormat="1" ht="12" customHeight="1" thickBot="1">
      <c r="A25" s="183" t="s">
        <v>18</v>
      </c>
      <c r="B25" s="109" t="s">
        <v>163</v>
      </c>
      <c r="C25" s="296"/>
    </row>
    <row r="26" spans="1:3" s="406" customFormat="1" ht="12" customHeight="1" thickBot="1">
      <c r="A26" s="183" t="s">
        <v>19</v>
      </c>
      <c r="B26" s="109" t="s">
        <v>385</v>
      </c>
      <c r="C26" s="270">
        <f>+C27+C28</f>
        <v>0</v>
      </c>
    </row>
    <row r="27" spans="1:3" s="406" customFormat="1" ht="12" customHeight="1">
      <c r="A27" s="400" t="s">
        <v>251</v>
      </c>
      <c r="B27" s="401" t="s">
        <v>383</v>
      </c>
      <c r="C27" s="68"/>
    </row>
    <row r="28" spans="1:3" s="406" customFormat="1" ht="12" customHeight="1">
      <c r="A28" s="400" t="s">
        <v>252</v>
      </c>
      <c r="B28" s="402" t="s">
        <v>386</v>
      </c>
      <c r="C28" s="271"/>
    </row>
    <row r="29" spans="1:3" s="406" customFormat="1" ht="12" customHeight="1" thickBot="1">
      <c r="A29" s="399" t="s">
        <v>253</v>
      </c>
      <c r="B29" s="126" t="s">
        <v>503</v>
      </c>
      <c r="C29" s="75"/>
    </row>
    <row r="30" spans="1:3" s="406" customFormat="1" ht="12" customHeight="1" thickBot="1">
      <c r="A30" s="183" t="s">
        <v>20</v>
      </c>
      <c r="B30" s="109" t="s">
        <v>387</v>
      </c>
      <c r="C30" s="270">
        <f>+C31+C32+C33</f>
        <v>0</v>
      </c>
    </row>
    <row r="31" spans="1:3" s="406" customFormat="1" ht="12" customHeight="1">
      <c r="A31" s="400" t="s">
        <v>83</v>
      </c>
      <c r="B31" s="401" t="s">
        <v>272</v>
      </c>
      <c r="C31" s="68"/>
    </row>
    <row r="32" spans="1:3" s="406" customFormat="1" ht="12" customHeight="1">
      <c r="A32" s="400" t="s">
        <v>84</v>
      </c>
      <c r="B32" s="402" t="s">
        <v>273</v>
      </c>
      <c r="C32" s="271"/>
    </row>
    <row r="33" spans="1:3" s="406" customFormat="1" ht="12" customHeight="1" thickBot="1">
      <c r="A33" s="399" t="s">
        <v>85</v>
      </c>
      <c r="B33" s="126" t="s">
        <v>274</v>
      </c>
      <c r="C33" s="75"/>
    </row>
    <row r="34" spans="1:3" s="321" customFormat="1" ht="12" customHeight="1" thickBot="1">
      <c r="A34" s="183" t="s">
        <v>21</v>
      </c>
      <c r="B34" s="109" t="s">
        <v>357</v>
      </c>
      <c r="C34" s="296"/>
    </row>
    <row r="35" spans="1:3" s="321" customFormat="1" ht="12" customHeight="1" thickBot="1">
      <c r="A35" s="183" t="s">
        <v>22</v>
      </c>
      <c r="B35" s="109" t="s">
        <v>388</v>
      </c>
      <c r="C35" s="313"/>
    </row>
    <row r="36" spans="1:3" s="321" customFormat="1" ht="12" customHeight="1" thickBot="1">
      <c r="A36" s="175" t="s">
        <v>23</v>
      </c>
      <c r="B36" s="109" t="s">
        <v>504</v>
      </c>
      <c r="C36" s="314">
        <f>+C8+C20+C25+C26+C30+C34+C35</f>
        <v>890000</v>
      </c>
    </row>
    <row r="37" spans="1:3" s="321" customFormat="1" ht="12" customHeight="1" thickBot="1">
      <c r="A37" s="204" t="s">
        <v>24</v>
      </c>
      <c r="B37" s="109" t="s">
        <v>390</v>
      </c>
      <c r="C37" s="314">
        <f>+C38+C39+C40</f>
        <v>20966000</v>
      </c>
    </row>
    <row r="38" spans="1:3" s="321" customFormat="1" ht="12" customHeight="1">
      <c r="A38" s="400" t="s">
        <v>391</v>
      </c>
      <c r="B38" s="401" t="s">
        <v>219</v>
      </c>
      <c r="C38" s="68">
        <v>2663101</v>
      </c>
    </row>
    <row r="39" spans="1:3" s="321" customFormat="1" ht="12" customHeight="1">
      <c r="A39" s="400" t="s">
        <v>392</v>
      </c>
      <c r="B39" s="402" t="s">
        <v>2</v>
      </c>
      <c r="C39" s="271"/>
    </row>
    <row r="40" spans="1:3" s="406" customFormat="1" ht="12" customHeight="1" thickBot="1">
      <c r="A40" s="399" t="s">
        <v>393</v>
      </c>
      <c r="B40" s="126" t="s">
        <v>394</v>
      </c>
      <c r="C40" s="75">
        <v>18302899</v>
      </c>
    </row>
    <row r="41" spans="1:3" s="406" customFormat="1" ht="15" customHeight="1" thickBot="1">
      <c r="A41" s="204" t="s">
        <v>25</v>
      </c>
      <c r="B41" s="205" t="s">
        <v>395</v>
      </c>
      <c r="C41" s="317">
        <f>+C36+C37</f>
        <v>21856000</v>
      </c>
    </row>
    <row r="42" spans="1:3" s="406" customFormat="1" ht="15" customHeight="1">
      <c r="A42" s="206"/>
      <c r="B42" s="207"/>
      <c r="C42" s="315"/>
    </row>
    <row r="43" spans="1:3" ht="13.5" thickBot="1">
      <c r="A43" s="208"/>
      <c r="B43" s="209"/>
      <c r="C43" s="316"/>
    </row>
    <row r="44" spans="1:3" s="405" customFormat="1" ht="16.5" customHeight="1" thickBot="1">
      <c r="A44" s="210"/>
      <c r="B44" s="211" t="s">
        <v>53</v>
      </c>
      <c r="C44" s="317"/>
    </row>
    <row r="45" spans="1:3" s="407" customFormat="1" ht="12" customHeight="1" thickBot="1">
      <c r="A45" s="183" t="s">
        <v>16</v>
      </c>
      <c r="B45" s="109" t="s">
        <v>396</v>
      </c>
      <c r="C45" s="270">
        <f>SUM(C46:C50)</f>
        <v>20188000</v>
      </c>
    </row>
    <row r="46" spans="1:3" ht="12" customHeight="1">
      <c r="A46" s="399" t="s">
        <v>90</v>
      </c>
      <c r="B46" s="9" t="s">
        <v>47</v>
      </c>
      <c r="C46" s="68">
        <v>8215000</v>
      </c>
    </row>
    <row r="47" spans="1:3" ht="12" customHeight="1">
      <c r="A47" s="399" t="s">
        <v>91</v>
      </c>
      <c r="B47" s="8" t="s">
        <v>172</v>
      </c>
      <c r="C47" s="71">
        <v>1510000</v>
      </c>
    </row>
    <row r="48" spans="1:3" ht="12" customHeight="1">
      <c r="A48" s="399" t="s">
        <v>92</v>
      </c>
      <c r="B48" s="8" t="s">
        <v>130</v>
      </c>
      <c r="C48" s="71">
        <v>10463000</v>
      </c>
    </row>
    <row r="49" spans="1:3" ht="12" customHeight="1">
      <c r="A49" s="399" t="s">
        <v>93</v>
      </c>
      <c r="B49" s="8" t="s">
        <v>173</v>
      </c>
      <c r="C49" s="71"/>
    </row>
    <row r="50" spans="1:3" ht="12" customHeight="1" thickBot="1">
      <c r="A50" s="399" t="s">
        <v>137</v>
      </c>
      <c r="B50" s="8" t="s">
        <v>174</v>
      </c>
      <c r="C50" s="71"/>
    </row>
    <row r="51" spans="1:3" ht="12" customHeight="1" thickBot="1">
      <c r="A51" s="183" t="s">
        <v>17</v>
      </c>
      <c r="B51" s="109" t="s">
        <v>397</v>
      </c>
      <c r="C51" s="270">
        <f>SUM(C52:C54)</f>
        <v>1668000</v>
      </c>
    </row>
    <row r="52" spans="1:3" s="407" customFormat="1" ht="12" customHeight="1">
      <c r="A52" s="399" t="s">
        <v>96</v>
      </c>
      <c r="B52" s="9" t="s">
        <v>213</v>
      </c>
      <c r="C52" s="68">
        <v>1668000</v>
      </c>
    </row>
    <row r="53" spans="1:3" ht="12" customHeight="1">
      <c r="A53" s="399" t="s">
        <v>97</v>
      </c>
      <c r="B53" s="8" t="s">
        <v>176</v>
      </c>
      <c r="C53" s="71"/>
    </row>
    <row r="54" spans="1:3" ht="12" customHeight="1">
      <c r="A54" s="399" t="s">
        <v>98</v>
      </c>
      <c r="B54" s="8" t="s">
        <v>54</v>
      </c>
      <c r="C54" s="71"/>
    </row>
    <row r="55" spans="1:3" ht="12" customHeight="1" thickBot="1">
      <c r="A55" s="399" t="s">
        <v>99</v>
      </c>
      <c r="B55" s="8" t="s">
        <v>501</v>
      </c>
      <c r="C55" s="71"/>
    </row>
    <row r="56" spans="1:3" ht="15" customHeight="1" thickBot="1">
      <c r="A56" s="183" t="s">
        <v>18</v>
      </c>
      <c r="B56" s="109" t="s">
        <v>11</v>
      </c>
      <c r="C56" s="296"/>
    </row>
    <row r="57" spans="1:3" ht="13.5" thickBot="1">
      <c r="A57" s="183" t="s">
        <v>19</v>
      </c>
      <c r="B57" s="212" t="s">
        <v>506</v>
      </c>
      <c r="C57" s="318">
        <f>+C45+C51+C56</f>
        <v>21856000</v>
      </c>
    </row>
    <row r="58" ht="15" customHeight="1" thickBot="1">
      <c r="C58" s="542">
        <f>C41-C57</f>
        <v>0</v>
      </c>
    </row>
    <row r="59" spans="1:3" ht="14.25" customHeight="1" thickBot="1">
      <c r="A59" s="215" t="s">
        <v>496</v>
      </c>
      <c r="B59" s="216"/>
      <c r="C59" s="106"/>
    </row>
    <row r="60" spans="1:3" ht="13.5" thickBot="1">
      <c r="A60" s="215" t="s">
        <v>194</v>
      </c>
      <c r="B60" s="216"/>
      <c r="C60" s="106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13" customWidth="1"/>
    <col min="2" max="2" width="79.125" style="214" customWidth="1"/>
    <col min="3" max="3" width="25.00390625" style="214" customWidth="1"/>
    <col min="4" max="16384" width="9.375" style="214" customWidth="1"/>
  </cols>
  <sheetData>
    <row r="1" spans="1:3" s="194" customFormat="1" ht="21" customHeight="1" thickBot="1">
      <c r="A1" s="193"/>
      <c r="B1" s="195"/>
      <c r="C1" s="509" t="str">
        <f>CONCATENATE(ALAPADATOK!P17,"2. melléklet ",ALAPADATOK!A7," ",ALAPADATOK!B7," ",ALAPADATOK!C7," ",ALAPADATOK!D7," ",ALAPADATOK!E7," ",ALAPADATOK!F7," ",ALAPADATOK!G7," ",ALAPADATOK!H7)</f>
        <v>9.5.2. melléklet a 2 / 2020 ( II.14. ) önkormányzati rendelethez</v>
      </c>
    </row>
    <row r="2" spans="1:3" s="403" customFormat="1" ht="36">
      <c r="A2" s="357" t="s">
        <v>192</v>
      </c>
      <c r="B2" s="507" t="str">
        <f>CONCATENATE('KV_9.5.1.sz.mell'!B2)</f>
        <v>Borsodnádasdi Közösségi Ház és Könyvtár</v>
      </c>
      <c r="C2" s="319"/>
    </row>
    <row r="3" spans="1:3" s="403" customFormat="1" ht="24.75" thickBot="1">
      <c r="A3" s="397" t="s">
        <v>191</v>
      </c>
      <c r="B3" s="508" t="s">
        <v>399</v>
      </c>
      <c r="C3" s="320" t="s">
        <v>56</v>
      </c>
    </row>
    <row r="4" spans="1:3" s="404" customFormat="1" ht="15.75" customHeight="1" thickBot="1">
      <c r="A4" s="196"/>
      <c r="B4" s="196"/>
      <c r="C4" s="197" t="str">
        <f>'KV_9.5.1.sz.mell'!C4</f>
        <v>Forintban!</v>
      </c>
    </row>
    <row r="5" spans="1:3" ht="13.5" thickBot="1">
      <c r="A5" s="358" t="s">
        <v>193</v>
      </c>
      <c r="B5" s="198" t="s">
        <v>530</v>
      </c>
      <c r="C5" s="199" t="s">
        <v>51</v>
      </c>
    </row>
    <row r="6" spans="1:3" s="405" customFormat="1" ht="12.75" customHeight="1" thickBot="1">
      <c r="A6" s="175"/>
      <c r="B6" s="176" t="s">
        <v>474</v>
      </c>
      <c r="C6" s="177" t="s">
        <v>475</v>
      </c>
    </row>
    <row r="7" spans="1:3" s="405" customFormat="1" ht="15.75" customHeight="1" thickBot="1">
      <c r="A7" s="200"/>
      <c r="B7" s="201" t="s">
        <v>52</v>
      </c>
      <c r="C7" s="202"/>
    </row>
    <row r="8" spans="1:3" s="321" customFormat="1" ht="12" customHeight="1" thickBot="1">
      <c r="A8" s="175" t="s">
        <v>16</v>
      </c>
      <c r="B8" s="203" t="s">
        <v>497</v>
      </c>
      <c r="C8" s="270">
        <f>SUM(C9:C19)</f>
        <v>0</v>
      </c>
    </row>
    <row r="9" spans="1:3" s="321" customFormat="1" ht="12" customHeight="1">
      <c r="A9" s="398" t="s">
        <v>90</v>
      </c>
      <c r="B9" s="10" t="s">
        <v>258</v>
      </c>
      <c r="C9" s="311"/>
    </row>
    <row r="10" spans="1:3" s="321" customFormat="1" ht="12" customHeight="1">
      <c r="A10" s="399" t="s">
        <v>91</v>
      </c>
      <c r="B10" s="8" t="s">
        <v>259</v>
      </c>
      <c r="C10" s="268"/>
    </row>
    <row r="11" spans="1:3" s="321" customFormat="1" ht="12" customHeight="1">
      <c r="A11" s="399" t="s">
        <v>92</v>
      </c>
      <c r="B11" s="8" t="s">
        <v>260</v>
      </c>
      <c r="C11" s="268"/>
    </row>
    <row r="12" spans="1:3" s="321" customFormat="1" ht="12" customHeight="1">
      <c r="A12" s="399" t="s">
        <v>93</v>
      </c>
      <c r="B12" s="8" t="s">
        <v>261</v>
      </c>
      <c r="C12" s="268"/>
    </row>
    <row r="13" spans="1:3" s="321" customFormat="1" ht="12" customHeight="1">
      <c r="A13" s="399" t="s">
        <v>137</v>
      </c>
      <c r="B13" s="8" t="s">
        <v>262</v>
      </c>
      <c r="C13" s="268"/>
    </row>
    <row r="14" spans="1:3" s="321" customFormat="1" ht="12" customHeight="1">
      <c r="A14" s="399" t="s">
        <v>94</v>
      </c>
      <c r="B14" s="8" t="s">
        <v>380</v>
      </c>
      <c r="C14" s="268"/>
    </row>
    <row r="15" spans="1:3" s="321" customFormat="1" ht="12" customHeight="1">
      <c r="A15" s="399" t="s">
        <v>95</v>
      </c>
      <c r="B15" s="7" t="s">
        <v>381</v>
      </c>
      <c r="C15" s="268"/>
    </row>
    <row r="16" spans="1:3" s="321" customFormat="1" ht="12" customHeight="1">
      <c r="A16" s="399" t="s">
        <v>105</v>
      </c>
      <c r="B16" s="8" t="s">
        <v>265</v>
      </c>
      <c r="C16" s="312"/>
    </row>
    <row r="17" spans="1:3" s="406" customFormat="1" ht="12" customHeight="1">
      <c r="A17" s="399" t="s">
        <v>106</v>
      </c>
      <c r="B17" s="8" t="s">
        <v>266</v>
      </c>
      <c r="C17" s="268"/>
    </row>
    <row r="18" spans="1:3" s="406" customFormat="1" ht="12" customHeight="1">
      <c r="A18" s="399" t="s">
        <v>107</v>
      </c>
      <c r="B18" s="8" t="s">
        <v>417</v>
      </c>
      <c r="C18" s="269"/>
    </row>
    <row r="19" spans="1:3" s="406" customFormat="1" ht="12" customHeight="1" thickBot="1">
      <c r="A19" s="399" t="s">
        <v>108</v>
      </c>
      <c r="B19" s="7" t="s">
        <v>267</v>
      </c>
      <c r="C19" s="269"/>
    </row>
    <row r="20" spans="1:3" s="321" customFormat="1" ht="12" customHeight="1" thickBot="1">
      <c r="A20" s="175" t="s">
        <v>17</v>
      </c>
      <c r="B20" s="203" t="s">
        <v>382</v>
      </c>
      <c r="C20" s="270">
        <f>SUM(C21:C23)</f>
        <v>0</v>
      </c>
    </row>
    <row r="21" spans="1:3" s="406" customFormat="1" ht="12" customHeight="1">
      <c r="A21" s="399" t="s">
        <v>96</v>
      </c>
      <c r="B21" s="9" t="s">
        <v>241</v>
      </c>
      <c r="C21" s="268"/>
    </row>
    <row r="22" spans="1:3" s="406" customFormat="1" ht="12" customHeight="1">
      <c r="A22" s="399" t="s">
        <v>97</v>
      </c>
      <c r="B22" s="8" t="s">
        <v>383</v>
      </c>
      <c r="C22" s="268"/>
    </row>
    <row r="23" spans="1:3" s="406" customFormat="1" ht="12" customHeight="1">
      <c r="A23" s="399" t="s">
        <v>98</v>
      </c>
      <c r="B23" s="8" t="s">
        <v>384</v>
      </c>
      <c r="C23" s="268"/>
    </row>
    <row r="24" spans="1:3" s="406" customFormat="1" ht="12" customHeight="1" thickBot="1">
      <c r="A24" s="399" t="s">
        <v>99</v>
      </c>
      <c r="B24" s="8" t="s">
        <v>502</v>
      </c>
      <c r="C24" s="268"/>
    </row>
    <row r="25" spans="1:3" s="406" customFormat="1" ht="12" customHeight="1" thickBot="1">
      <c r="A25" s="183" t="s">
        <v>18</v>
      </c>
      <c r="B25" s="109" t="s">
        <v>163</v>
      </c>
      <c r="C25" s="296"/>
    </row>
    <row r="26" spans="1:3" s="406" customFormat="1" ht="12" customHeight="1" thickBot="1">
      <c r="A26" s="183" t="s">
        <v>19</v>
      </c>
      <c r="B26" s="109" t="s">
        <v>385</v>
      </c>
      <c r="C26" s="270">
        <f>+C27+C28</f>
        <v>0</v>
      </c>
    </row>
    <row r="27" spans="1:3" s="406" customFormat="1" ht="12" customHeight="1">
      <c r="A27" s="400" t="s">
        <v>251</v>
      </c>
      <c r="B27" s="401" t="s">
        <v>383</v>
      </c>
      <c r="C27" s="68"/>
    </row>
    <row r="28" spans="1:3" s="406" customFormat="1" ht="12" customHeight="1">
      <c r="A28" s="400" t="s">
        <v>252</v>
      </c>
      <c r="B28" s="402" t="s">
        <v>386</v>
      </c>
      <c r="C28" s="271"/>
    </row>
    <row r="29" spans="1:3" s="406" customFormat="1" ht="12" customHeight="1" thickBot="1">
      <c r="A29" s="399" t="s">
        <v>253</v>
      </c>
      <c r="B29" s="126" t="s">
        <v>503</v>
      </c>
      <c r="C29" s="75"/>
    </row>
    <row r="30" spans="1:3" s="406" customFormat="1" ht="12" customHeight="1" thickBot="1">
      <c r="A30" s="183" t="s">
        <v>20</v>
      </c>
      <c r="B30" s="109" t="s">
        <v>387</v>
      </c>
      <c r="C30" s="270">
        <f>+C31+C32+C33</f>
        <v>0</v>
      </c>
    </row>
    <row r="31" spans="1:3" s="406" customFormat="1" ht="12" customHeight="1">
      <c r="A31" s="400" t="s">
        <v>83</v>
      </c>
      <c r="B31" s="401" t="s">
        <v>272</v>
      </c>
      <c r="C31" s="68"/>
    </row>
    <row r="32" spans="1:3" s="406" customFormat="1" ht="12" customHeight="1">
      <c r="A32" s="400" t="s">
        <v>84</v>
      </c>
      <c r="B32" s="402" t="s">
        <v>273</v>
      </c>
      <c r="C32" s="271"/>
    </row>
    <row r="33" spans="1:3" s="406" customFormat="1" ht="12" customHeight="1" thickBot="1">
      <c r="A33" s="399" t="s">
        <v>85</v>
      </c>
      <c r="B33" s="126" t="s">
        <v>274</v>
      </c>
      <c r="C33" s="75"/>
    </row>
    <row r="34" spans="1:3" s="321" customFormat="1" ht="12" customHeight="1" thickBot="1">
      <c r="A34" s="183" t="s">
        <v>21</v>
      </c>
      <c r="B34" s="109" t="s">
        <v>357</v>
      </c>
      <c r="C34" s="296"/>
    </row>
    <row r="35" spans="1:3" s="321" customFormat="1" ht="12" customHeight="1" thickBot="1">
      <c r="A35" s="183" t="s">
        <v>22</v>
      </c>
      <c r="B35" s="109" t="s">
        <v>388</v>
      </c>
      <c r="C35" s="313"/>
    </row>
    <row r="36" spans="1:3" s="321" customFormat="1" ht="12" customHeight="1" thickBot="1">
      <c r="A36" s="175" t="s">
        <v>23</v>
      </c>
      <c r="B36" s="109" t="s">
        <v>504</v>
      </c>
      <c r="C36" s="314">
        <f>+C8+C20+C25+C26+C30+C34+C35</f>
        <v>0</v>
      </c>
    </row>
    <row r="37" spans="1:3" s="321" customFormat="1" ht="12" customHeight="1" thickBot="1">
      <c r="A37" s="204" t="s">
        <v>24</v>
      </c>
      <c r="B37" s="109" t="s">
        <v>390</v>
      </c>
      <c r="C37" s="314">
        <f>+C38+C39+C40</f>
        <v>0</v>
      </c>
    </row>
    <row r="38" spans="1:3" s="321" customFormat="1" ht="12" customHeight="1">
      <c r="A38" s="400" t="s">
        <v>391</v>
      </c>
      <c r="B38" s="401" t="s">
        <v>219</v>
      </c>
      <c r="C38" s="68"/>
    </row>
    <row r="39" spans="1:3" s="321" customFormat="1" ht="12" customHeight="1">
      <c r="A39" s="400" t="s">
        <v>392</v>
      </c>
      <c r="B39" s="402" t="s">
        <v>2</v>
      </c>
      <c r="C39" s="271"/>
    </row>
    <row r="40" spans="1:3" s="406" customFormat="1" ht="12" customHeight="1" thickBot="1">
      <c r="A40" s="399" t="s">
        <v>393</v>
      </c>
      <c r="B40" s="126" t="s">
        <v>394</v>
      </c>
      <c r="C40" s="75"/>
    </row>
    <row r="41" spans="1:3" s="406" customFormat="1" ht="15" customHeight="1" thickBot="1">
      <c r="A41" s="204" t="s">
        <v>25</v>
      </c>
      <c r="B41" s="205" t="s">
        <v>395</v>
      </c>
      <c r="C41" s="317">
        <f>+C36+C37</f>
        <v>0</v>
      </c>
    </row>
    <row r="42" spans="1:3" s="406" customFormat="1" ht="15" customHeight="1">
      <c r="A42" s="206"/>
      <c r="B42" s="207"/>
      <c r="C42" s="315"/>
    </row>
    <row r="43" spans="1:3" ht="13.5" thickBot="1">
      <c r="A43" s="208"/>
      <c r="B43" s="209"/>
      <c r="C43" s="316"/>
    </row>
    <row r="44" spans="1:3" s="405" customFormat="1" ht="16.5" customHeight="1" thickBot="1">
      <c r="A44" s="210"/>
      <c r="B44" s="211" t="s">
        <v>53</v>
      </c>
      <c r="C44" s="317"/>
    </row>
    <row r="45" spans="1:3" s="407" customFormat="1" ht="12" customHeight="1" thickBot="1">
      <c r="A45" s="183" t="s">
        <v>16</v>
      </c>
      <c r="B45" s="109" t="s">
        <v>396</v>
      </c>
      <c r="C45" s="270">
        <f>SUM(C46:C50)</f>
        <v>0</v>
      </c>
    </row>
    <row r="46" spans="1:3" ht="12" customHeight="1">
      <c r="A46" s="399" t="s">
        <v>90</v>
      </c>
      <c r="B46" s="9" t="s">
        <v>47</v>
      </c>
      <c r="C46" s="68"/>
    </row>
    <row r="47" spans="1:3" ht="12" customHeight="1">
      <c r="A47" s="399" t="s">
        <v>91</v>
      </c>
      <c r="B47" s="8" t="s">
        <v>172</v>
      </c>
      <c r="C47" s="71"/>
    </row>
    <row r="48" spans="1:3" ht="12" customHeight="1">
      <c r="A48" s="399" t="s">
        <v>92</v>
      </c>
      <c r="B48" s="8" t="s">
        <v>130</v>
      </c>
      <c r="C48" s="71"/>
    </row>
    <row r="49" spans="1:3" ht="12" customHeight="1">
      <c r="A49" s="399" t="s">
        <v>93</v>
      </c>
      <c r="B49" s="8" t="s">
        <v>173</v>
      </c>
      <c r="C49" s="71"/>
    </row>
    <row r="50" spans="1:3" ht="12" customHeight="1" thickBot="1">
      <c r="A50" s="399" t="s">
        <v>137</v>
      </c>
      <c r="B50" s="8" t="s">
        <v>174</v>
      </c>
      <c r="C50" s="71"/>
    </row>
    <row r="51" spans="1:3" ht="12" customHeight="1" thickBot="1">
      <c r="A51" s="183" t="s">
        <v>17</v>
      </c>
      <c r="B51" s="109" t="s">
        <v>397</v>
      </c>
      <c r="C51" s="270">
        <f>SUM(C52:C54)</f>
        <v>0</v>
      </c>
    </row>
    <row r="52" spans="1:3" s="407" customFormat="1" ht="12" customHeight="1">
      <c r="A52" s="399" t="s">
        <v>96</v>
      </c>
      <c r="B52" s="9" t="s">
        <v>213</v>
      </c>
      <c r="C52" s="68"/>
    </row>
    <row r="53" spans="1:3" ht="12" customHeight="1">
      <c r="A53" s="399" t="s">
        <v>97</v>
      </c>
      <c r="B53" s="8" t="s">
        <v>176</v>
      </c>
      <c r="C53" s="71"/>
    </row>
    <row r="54" spans="1:3" ht="12" customHeight="1">
      <c r="A54" s="399" t="s">
        <v>98</v>
      </c>
      <c r="B54" s="8" t="s">
        <v>54</v>
      </c>
      <c r="C54" s="71"/>
    </row>
    <row r="55" spans="1:3" ht="12" customHeight="1" thickBot="1">
      <c r="A55" s="399" t="s">
        <v>99</v>
      </c>
      <c r="B55" s="8" t="s">
        <v>501</v>
      </c>
      <c r="C55" s="71"/>
    </row>
    <row r="56" spans="1:3" ht="15" customHeight="1" thickBot="1">
      <c r="A56" s="183" t="s">
        <v>18</v>
      </c>
      <c r="B56" s="109" t="s">
        <v>11</v>
      </c>
      <c r="C56" s="296"/>
    </row>
    <row r="57" spans="1:3" ht="13.5" thickBot="1">
      <c r="A57" s="183" t="s">
        <v>19</v>
      </c>
      <c r="B57" s="212" t="s">
        <v>506</v>
      </c>
      <c r="C57" s="318">
        <f>+C45+C51+C56</f>
        <v>0</v>
      </c>
    </row>
    <row r="58" ht="15" customHeight="1" thickBot="1">
      <c r="C58" s="542">
        <f>C41-C57</f>
        <v>0</v>
      </c>
    </row>
    <row r="59" spans="1:3" ht="14.25" customHeight="1" thickBot="1">
      <c r="A59" s="215" t="s">
        <v>496</v>
      </c>
      <c r="B59" s="216"/>
      <c r="C59" s="106"/>
    </row>
    <row r="60" spans="1:3" ht="13.5" thickBot="1">
      <c r="A60" s="215" t="s">
        <v>194</v>
      </c>
      <c r="B60" s="216"/>
      <c r="C60" s="106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13" customWidth="1"/>
    <col min="2" max="2" width="79.125" style="214" customWidth="1"/>
    <col min="3" max="3" width="25.00390625" style="214" customWidth="1"/>
    <col min="4" max="16384" width="9.375" style="214" customWidth="1"/>
  </cols>
  <sheetData>
    <row r="1" spans="1:3" s="194" customFormat="1" ht="21" customHeight="1" thickBot="1">
      <c r="A1" s="193"/>
      <c r="B1" s="195"/>
      <c r="C1" s="509" t="str">
        <f>CONCATENATE(ALAPADATOK!P17,"3. melléklet ",ALAPADATOK!A7," ",ALAPADATOK!B7," ",ALAPADATOK!C7," ",ALAPADATOK!D7," ",ALAPADATOK!E7," ",ALAPADATOK!F7," ",ALAPADATOK!G7," ",ALAPADATOK!H7)</f>
        <v>9.5.3. melléklet a 2 / 2020 ( II.14. ) önkormányzati rendelethez</v>
      </c>
    </row>
    <row r="2" spans="1:3" s="403" customFormat="1" ht="36">
      <c r="A2" s="357" t="s">
        <v>192</v>
      </c>
      <c r="B2" s="507" t="str">
        <f>CONCATENATE('KV_9.5.2.sz.mell'!B2)</f>
        <v>Borsodnádasdi Közösségi Ház és Könyvtár</v>
      </c>
      <c r="C2" s="319" t="s">
        <v>566</v>
      </c>
    </row>
    <row r="3" spans="1:3" s="403" customFormat="1" ht="24.75" thickBot="1">
      <c r="A3" s="397" t="s">
        <v>191</v>
      </c>
      <c r="B3" s="508" t="s">
        <v>507</v>
      </c>
      <c r="C3" s="320" t="s">
        <v>412</v>
      </c>
    </row>
    <row r="4" spans="1:3" s="404" customFormat="1" ht="15.75" customHeight="1" thickBot="1">
      <c r="A4" s="196"/>
      <c r="B4" s="196"/>
      <c r="C4" s="197" t="str">
        <f>'KV_9.5.2.sz.mell'!C4</f>
        <v>Forintban!</v>
      </c>
    </row>
    <row r="5" spans="1:3" ht="13.5" thickBot="1">
      <c r="A5" s="358" t="s">
        <v>193</v>
      </c>
      <c r="B5" s="198" t="s">
        <v>530</v>
      </c>
      <c r="C5" s="471" t="s">
        <v>51</v>
      </c>
    </row>
    <row r="6" spans="1:3" s="405" customFormat="1" ht="12.75" customHeight="1" thickBot="1">
      <c r="A6" s="175"/>
      <c r="B6" s="176" t="s">
        <v>474</v>
      </c>
      <c r="C6" s="177" t="s">
        <v>475</v>
      </c>
    </row>
    <row r="7" spans="1:3" s="405" customFormat="1" ht="15.75" customHeight="1" thickBot="1">
      <c r="A7" s="200"/>
      <c r="B7" s="201" t="s">
        <v>52</v>
      </c>
      <c r="C7" s="202"/>
    </row>
    <row r="8" spans="1:3" s="321" customFormat="1" ht="12" customHeight="1" thickBot="1">
      <c r="A8" s="175" t="s">
        <v>16</v>
      </c>
      <c r="B8" s="203" t="s">
        <v>497</v>
      </c>
      <c r="C8" s="270">
        <f>SUM(C9:C19)</f>
        <v>0</v>
      </c>
    </row>
    <row r="9" spans="1:3" s="321" customFormat="1" ht="12" customHeight="1">
      <c r="A9" s="398" t="s">
        <v>90</v>
      </c>
      <c r="B9" s="10" t="s">
        <v>258</v>
      </c>
      <c r="C9" s="311"/>
    </row>
    <row r="10" spans="1:3" s="321" customFormat="1" ht="12" customHeight="1">
      <c r="A10" s="399" t="s">
        <v>91</v>
      </c>
      <c r="B10" s="8" t="s">
        <v>259</v>
      </c>
      <c r="C10" s="268"/>
    </row>
    <row r="11" spans="1:3" s="321" customFormat="1" ht="12" customHeight="1">
      <c r="A11" s="399" t="s">
        <v>92</v>
      </c>
      <c r="B11" s="8" t="s">
        <v>260</v>
      </c>
      <c r="C11" s="268"/>
    </row>
    <row r="12" spans="1:3" s="321" customFormat="1" ht="12" customHeight="1">
      <c r="A12" s="399" t="s">
        <v>93</v>
      </c>
      <c r="B12" s="8" t="s">
        <v>261</v>
      </c>
      <c r="C12" s="268"/>
    </row>
    <row r="13" spans="1:3" s="321" customFormat="1" ht="12" customHeight="1">
      <c r="A13" s="399" t="s">
        <v>137</v>
      </c>
      <c r="B13" s="8" t="s">
        <v>262</v>
      </c>
      <c r="C13" s="268"/>
    </row>
    <row r="14" spans="1:3" s="321" customFormat="1" ht="12" customHeight="1">
      <c r="A14" s="399" t="s">
        <v>94</v>
      </c>
      <c r="B14" s="8" t="s">
        <v>380</v>
      </c>
      <c r="C14" s="268"/>
    </row>
    <row r="15" spans="1:3" s="321" customFormat="1" ht="12" customHeight="1">
      <c r="A15" s="399" t="s">
        <v>95</v>
      </c>
      <c r="B15" s="7" t="s">
        <v>381</v>
      </c>
      <c r="C15" s="268"/>
    </row>
    <row r="16" spans="1:3" s="321" customFormat="1" ht="12" customHeight="1">
      <c r="A16" s="399" t="s">
        <v>105</v>
      </c>
      <c r="B16" s="8" t="s">
        <v>265</v>
      </c>
      <c r="C16" s="312"/>
    </row>
    <row r="17" spans="1:3" s="406" customFormat="1" ht="12" customHeight="1">
      <c r="A17" s="399" t="s">
        <v>106</v>
      </c>
      <c r="B17" s="8" t="s">
        <v>266</v>
      </c>
      <c r="C17" s="268"/>
    </row>
    <row r="18" spans="1:3" s="406" customFormat="1" ht="12" customHeight="1">
      <c r="A18" s="399" t="s">
        <v>107</v>
      </c>
      <c r="B18" s="8" t="s">
        <v>417</v>
      </c>
      <c r="C18" s="269"/>
    </row>
    <row r="19" spans="1:3" s="406" customFormat="1" ht="12" customHeight="1" thickBot="1">
      <c r="A19" s="399" t="s">
        <v>108</v>
      </c>
      <c r="B19" s="7" t="s">
        <v>267</v>
      </c>
      <c r="C19" s="269"/>
    </row>
    <row r="20" spans="1:3" s="321" customFormat="1" ht="12" customHeight="1" thickBot="1">
      <c r="A20" s="175" t="s">
        <v>17</v>
      </c>
      <c r="B20" s="203" t="s">
        <v>382</v>
      </c>
      <c r="C20" s="270">
        <f>SUM(C21:C23)</f>
        <v>0</v>
      </c>
    </row>
    <row r="21" spans="1:3" s="406" customFormat="1" ht="12" customHeight="1">
      <c r="A21" s="399" t="s">
        <v>96</v>
      </c>
      <c r="B21" s="9" t="s">
        <v>241</v>
      </c>
      <c r="C21" s="268"/>
    </row>
    <row r="22" spans="1:3" s="406" customFormat="1" ht="12" customHeight="1">
      <c r="A22" s="399" t="s">
        <v>97</v>
      </c>
      <c r="B22" s="8" t="s">
        <v>383</v>
      </c>
      <c r="C22" s="268"/>
    </row>
    <row r="23" spans="1:3" s="406" customFormat="1" ht="12" customHeight="1">
      <c r="A23" s="399" t="s">
        <v>98</v>
      </c>
      <c r="B23" s="8" t="s">
        <v>384</v>
      </c>
      <c r="C23" s="268"/>
    </row>
    <row r="24" spans="1:3" s="406" customFormat="1" ht="12" customHeight="1" thickBot="1">
      <c r="A24" s="399" t="s">
        <v>99</v>
      </c>
      <c r="B24" s="8" t="s">
        <v>502</v>
      </c>
      <c r="C24" s="268"/>
    </row>
    <row r="25" spans="1:3" s="406" customFormat="1" ht="12" customHeight="1" thickBot="1">
      <c r="A25" s="183" t="s">
        <v>18</v>
      </c>
      <c r="B25" s="109" t="s">
        <v>163</v>
      </c>
      <c r="C25" s="296"/>
    </row>
    <row r="26" spans="1:3" s="406" customFormat="1" ht="12" customHeight="1" thickBot="1">
      <c r="A26" s="183" t="s">
        <v>19</v>
      </c>
      <c r="B26" s="109" t="s">
        <v>385</v>
      </c>
      <c r="C26" s="270">
        <f>+C27+C28</f>
        <v>0</v>
      </c>
    </row>
    <row r="27" spans="1:3" s="406" customFormat="1" ht="12" customHeight="1">
      <c r="A27" s="400" t="s">
        <v>251</v>
      </c>
      <c r="B27" s="401" t="s">
        <v>383</v>
      </c>
      <c r="C27" s="68"/>
    </row>
    <row r="28" spans="1:3" s="406" customFormat="1" ht="12" customHeight="1">
      <c r="A28" s="400" t="s">
        <v>252</v>
      </c>
      <c r="B28" s="402" t="s">
        <v>386</v>
      </c>
      <c r="C28" s="271"/>
    </row>
    <row r="29" spans="1:3" s="406" customFormat="1" ht="12" customHeight="1" thickBot="1">
      <c r="A29" s="399" t="s">
        <v>253</v>
      </c>
      <c r="B29" s="126" t="s">
        <v>503</v>
      </c>
      <c r="C29" s="75"/>
    </row>
    <row r="30" spans="1:3" s="406" customFormat="1" ht="12" customHeight="1" thickBot="1">
      <c r="A30" s="183" t="s">
        <v>20</v>
      </c>
      <c r="B30" s="109" t="s">
        <v>387</v>
      </c>
      <c r="C30" s="270">
        <f>+C31+C32+C33</f>
        <v>0</v>
      </c>
    </row>
    <row r="31" spans="1:3" s="406" customFormat="1" ht="12" customHeight="1">
      <c r="A31" s="400" t="s">
        <v>83</v>
      </c>
      <c r="B31" s="401" t="s">
        <v>272</v>
      </c>
      <c r="C31" s="68"/>
    </row>
    <row r="32" spans="1:3" s="406" customFormat="1" ht="12" customHeight="1">
      <c r="A32" s="400" t="s">
        <v>84</v>
      </c>
      <c r="B32" s="402" t="s">
        <v>273</v>
      </c>
      <c r="C32" s="271"/>
    </row>
    <row r="33" spans="1:3" s="406" customFormat="1" ht="12" customHeight="1" thickBot="1">
      <c r="A33" s="399" t="s">
        <v>85</v>
      </c>
      <c r="B33" s="126" t="s">
        <v>274</v>
      </c>
      <c r="C33" s="75"/>
    </row>
    <row r="34" spans="1:3" s="321" customFormat="1" ht="12" customHeight="1" thickBot="1">
      <c r="A34" s="183" t="s">
        <v>21</v>
      </c>
      <c r="B34" s="109" t="s">
        <v>357</v>
      </c>
      <c r="C34" s="296"/>
    </row>
    <row r="35" spans="1:3" s="321" customFormat="1" ht="12" customHeight="1" thickBot="1">
      <c r="A35" s="183" t="s">
        <v>22</v>
      </c>
      <c r="B35" s="109" t="s">
        <v>388</v>
      </c>
      <c r="C35" s="313"/>
    </row>
    <row r="36" spans="1:3" s="321" customFormat="1" ht="12" customHeight="1" thickBot="1">
      <c r="A36" s="175" t="s">
        <v>23</v>
      </c>
      <c r="B36" s="109" t="s">
        <v>504</v>
      </c>
      <c r="C36" s="314">
        <f>+C8+C20+C25+C26+C30+C34+C35</f>
        <v>0</v>
      </c>
    </row>
    <row r="37" spans="1:3" s="321" customFormat="1" ht="12" customHeight="1" thickBot="1">
      <c r="A37" s="204" t="s">
        <v>24</v>
      </c>
      <c r="B37" s="109" t="s">
        <v>390</v>
      </c>
      <c r="C37" s="314">
        <f>+C38+C39+C40</f>
        <v>0</v>
      </c>
    </row>
    <row r="38" spans="1:3" s="321" customFormat="1" ht="12" customHeight="1">
      <c r="A38" s="400" t="s">
        <v>391</v>
      </c>
      <c r="B38" s="401" t="s">
        <v>219</v>
      </c>
      <c r="C38" s="68"/>
    </row>
    <row r="39" spans="1:3" s="321" customFormat="1" ht="12" customHeight="1">
      <c r="A39" s="400" t="s">
        <v>392</v>
      </c>
      <c r="B39" s="402" t="s">
        <v>2</v>
      </c>
      <c r="C39" s="271"/>
    </row>
    <row r="40" spans="1:3" s="406" customFormat="1" ht="12" customHeight="1" thickBot="1">
      <c r="A40" s="399" t="s">
        <v>393</v>
      </c>
      <c r="B40" s="126" t="s">
        <v>394</v>
      </c>
      <c r="C40" s="75"/>
    </row>
    <row r="41" spans="1:3" s="406" customFormat="1" ht="15" customHeight="1" thickBot="1">
      <c r="A41" s="204" t="s">
        <v>25</v>
      </c>
      <c r="B41" s="205" t="s">
        <v>395</v>
      </c>
      <c r="C41" s="317">
        <f>+C36+C37</f>
        <v>0</v>
      </c>
    </row>
    <row r="42" spans="1:3" s="406" customFormat="1" ht="15" customHeight="1">
      <c r="A42" s="206"/>
      <c r="B42" s="207"/>
      <c r="C42" s="315"/>
    </row>
    <row r="43" spans="1:3" ht="13.5" thickBot="1">
      <c r="A43" s="208"/>
      <c r="B43" s="209"/>
      <c r="C43" s="316"/>
    </row>
    <row r="44" spans="1:3" s="405" customFormat="1" ht="16.5" customHeight="1" thickBot="1">
      <c r="A44" s="210"/>
      <c r="B44" s="211" t="s">
        <v>53</v>
      </c>
      <c r="C44" s="317"/>
    </row>
    <row r="45" spans="1:3" s="407" customFormat="1" ht="12" customHeight="1" thickBot="1">
      <c r="A45" s="183" t="s">
        <v>16</v>
      </c>
      <c r="B45" s="109" t="s">
        <v>396</v>
      </c>
      <c r="C45" s="270">
        <f>SUM(C46:C50)</f>
        <v>0</v>
      </c>
    </row>
    <row r="46" spans="1:3" ht="12" customHeight="1">
      <c r="A46" s="399" t="s">
        <v>90</v>
      </c>
      <c r="B46" s="9" t="s">
        <v>47</v>
      </c>
      <c r="C46" s="68"/>
    </row>
    <row r="47" spans="1:3" ht="12" customHeight="1">
      <c r="A47" s="399" t="s">
        <v>91</v>
      </c>
      <c r="B47" s="8" t="s">
        <v>172</v>
      </c>
      <c r="C47" s="71"/>
    </row>
    <row r="48" spans="1:3" ht="12" customHeight="1">
      <c r="A48" s="399" t="s">
        <v>92</v>
      </c>
      <c r="B48" s="8" t="s">
        <v>130</v>
      </c>
      <c r="C48" s="71"/>
    </row>
    <row r="49" spans="1:3" ht="12" customHeight="1">
      <c r="A49" s="399" t="s">
        <v>93</v>
      </c>
      <c r="B49" s="8" t="s">
        <v>173</v>
      </c>
      <c r="C49" s="71"/>
    </row>
    <row r="50" spans="1:3" ht="12" customHeight="1" thickBot="1">
      <c r="A50" s="399" t="s">
        <v>137</v>
      </c>
      <c r="B50" s="8" t="s">
        <v>174</v>
      </c>
      <c r="C50" s="71"/>
    </row>
    <row r="51" spans="1:3" ht="12" customHeight="1" thickBot="1">
      <c r="A51" s="183" t="s">
        <v>17</v>
      </c>
      <c r="B51" s="109" t="s">
        <v>397</v>
      </c>
      <c r="C51" s="270">
        <f>SUM(C52:C54)</f>
        <v>0</v>
      </c>
    </row>
    <row r="52" spans="1:3" s="407" customFormat="1" ht="12" customHeight="1">
      <c r="A52" s="399" t="s">
        <v>96</v>
      </c>
      <c r="B52" s="9" t="s">
        <v>213</v>
      </c>
      <c r="C52" s="68"/>
    </row>
    <row r="53" spans="1:3" ht="12" customHeight="1">
      <c r="A53" s="399" t="s">
        <v>97</v>
      </c>
      <c r="B53" s="8" t="s">
        <v>176</v>
      </c>
      <c r="C53" s="71"/>
    </row>
    <row r="54" spans="1:3" ht="12" customHeight="1">
      <c r="A54" s="399" t="s">
        <v>98</v>
      </c>
      <c r="B54" s="8" t="s">
        <v>54</v>
      </c>
      <c r="C54" s="71"/>
    </row>
    <row r="55" spans="1:3" ht="12" customHeight="1" thickBot="1">
      <c r="A55" s="399" t="s">
        <v>99</v>
      </c>
      <c r="B55" s="8" t="s">
        <v>501</v>
      </c>
      <c r="C55" s="71"/>
    </row>
    <row r="56" spans="1:3" ht="15" customHeight="1" thickBot="1">
      <c r="A56" s="183" t="s">
        <v>18</v>
      </c>
      <c r="B56" s="109" t="s">
        <v>11</v>
      </c>
      <c r="C56" s="296"/>
    </row>
    <row r="57" spans="1:3" ht="13.5" thickBot="1">
      <c r="A57" s="183" t="s">
        <v>19</v>
      </c>
      <c r="B57" s="212" t="s">
        <v>506</v>
      </c>
      <c r="C57" s="318">
        <f>+C45+C51+C56</f>
        <v>0</v>
      </c>
    </row>
    <row r="58" ht="15" customHeight="1" thickBot="1">
      <c r="C58" s="542">
        <f>C41-C57</f>
        <v>0</v>
      </c>
    </row>
    <row r="59" spans="1:3" ht="14.25" customHeight="1" thickBot="1">
      <c r="A59" s="215" t="s">
        <v>496</v>
      </c>
      <c r="B59" s="216"/>
      <c r="C59" s="106"/>
    </row>
    <row r="60" spans="1:3" ht="13.5" thickBot="1">
      <c r="A60" s="215" t="s">
        <v>194</v>
      </c>
      <c r="B60" s="216"/>
      <c r="C60" s="106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13" customWidth="1"/>
    <col min="2" max="2" width="79.125" style="214" customWidth="1"/>
    <col min="3" max="3" width="25.00390625" style="214" customWidth="1"/>
    <col min="4" max="16384" width="9.375" style="214" customWidth="1"/>
  </cols>
  <sheetData>
    <row r="1" spans="1:3" s="194" customFormat="1" ht="21" customHeight="1" thickBot="1">
      <c r="A1" s="193"/>
      <c r="B1" s="195"/>
      <c r="C1" s="509" t="str">
        <f>CONCATENATE(ALAPADATOK!P19," melléklet ",ALAPADATOK!A7," ",ALAPADATOK!B7," ",ALAPADATOK!C7," ",ALAPADATOK!D7," ",ALAPADATOK!E7," ",ALAPADATOK!F7," ",ALAPADATOK!G7," ",ALAPADATOK!H7)</f>
        <v>9.6. melléklet a 2 / 2020 ( II.14. ) önkormányzati rendelethez</v>
      </c>
    </row>
    <row r="2" spans="1:3" s="403" customFormat="1" ht="36">
      <c r="A2" s="357" t="s">
        <v>192</v>
      </c>
      <c r="B2" s="507">
        <f>CONCATENATE(ALAPADATOK!B19)</f>
      </c>
      <c r="C2" s="319" t="s">
        <v>567</v>
      </c>
    </row>
    <row r="3" spans="1:3" s="403" customFormat="1" ht="24.75" thickBot="1">
      <c r="A3" s="397" t="s">
        <v>191</v>
      </c>
      <c r="B3" s="508" t="s">
        <v>379</v>
      </c>
      <c r="C3" s="320" t="s">
        <v>50</v>
      </c>
    </row>
    <row r="4" spans="1:3" s="404" customFormat="1" ht="15.75" customHeight="1" thickBot="1">
      <c r="A4" s="196"/>
      <c r="B4" s="196"/>
      <c r="C4" s="197" t="str">
        <f>'KV_9.2.3.sz.mell'!C4</f>
        <v>Forintban!</v>
      </c>
    </row>
    <row r="5" spans="1:3" ht="13.5" thickBot="1">
      <c r="A5" s="358" t="s">
        <v>193</v>
      </c>
      <c r="B5" s="198" t="s">
        <v>530</v>
      </c>
      <c r="C5" s="199" t="s">
        <v>51</v>
      </c>
    </row>
    <row r="6" spans="1:3" s="405" customFormat="1" ht="12.75" customHeight="1" thickBot="1">
      <c r="A6" s="175"/>
      <c r="B6" s="176" t="s">
        <v>474</v>
      </c>
      <c r="C6" s="177" t="s">
        <v>475</v>
      </c>
    </row>
    <row r="7" spans="1:3" s="405" customFormat="1" ht="15.75" customHeight="1" thickBot="1">
      <c r="A7" s="200"/>
      <c r="B7" s="201" t="s">
        <v>52</v>
      </c>
      <c r="C7" s="202"/>
    </row>
    <row r="8" spans="1:3" s="321" customFormat="1" ht="12" customHeight="1" thickBot="1">
      <c r="A8" s="175" t="s">
        <v>16</v>
      </c>
      <c r="B8" s="203" t="s">
        <v>497</v>
      </c>
      <c r="C8" s="270">
        <f>SUM(C9:C19)</f>
        <v>0</v>
      </c>
    </row>
    <row r="9" spans="1:3" s="321" customFormat="1" ht="12" customHeight="1">
      <c r="A9" s="398" t="s">
        <v>90</v>
      </c>
      <c r="B9" s="10" t="s">
        <v>258</v>
      </c>
      <c r="C9" s="311"/>
    </row>
    <row r="10" spans="1:3" s="321" customFormat="1" ht="12" customHeight="1">
      <c r="A10" s="399" t="s">
        <v>91</v>
      </c>
      <c r="B10" s="8" t="s">
        <v>259</v>
      </c>
      <c r="C10" s="268"/>
    </row>
    <row r="11" spans="1:3" s="321" customFormat="1" ht="12" customHeight="1">
      <c r="A11" s="399" t="s">
        <v>92</v>
      </c>
      <c r="B11" s="8" t="s">
        <v>260</v>
      </c>
      <c r="C11" s="268"/>
    </row>
    <row r="12" spans="1:3" s="321" customFormat="1" ht="12" customHeight="1">
      <c r="A12" s="399" t="s">
        <v>93</v>
      </c>
      <c r="B12" s="8" t="s">
        <v>261</v>
      </c>
      <c r="C12" s="268"/>
    </row>
    <row r="13" spans="1:3" s="321" customFormat="1" ht="12" customHeight="1">
      <c r="A13" s="399" t="s">
        <v>137</v>
      </c>
      <c r="B13" s="8" t="s">
        <v>262</v>
      </c>
      <c r="C13" s="268"/>
    </row>
    <row r="14" spans="1:3" s="321" customFormat="1" ht="12" customHeight="1">
      <c r="A14" s="399" t="s">
        <v>94</v>
      </c>
      <c r="B14" s="8" t="s">
        <v>380</v>
      </c>
      <c r="C14" s="268"/>
    </row>
    <row r="15" spans="1:3" s="321" customFormat="1" ht="12" customHeight="1">
      <c r="A15" s="399" t="s">
        <v>95</v>
      </c>
      <c r="B15" s="7" t="s">
        <v>381</v>
      </c>
      <c r="C15" s="268"/>
    </row>
    <row r="16" spans="1:3" s="321" customFormat="1" ht="12" customHeight="1">
      <c r="A16" s="399" t="s">
        <v>105</v>
      </c>
      <c r="B16" s="8" t="s">
        <v>265</v>
      </c>
      <c r="C16" s="312"/>
    </row>
    <row r="17" spans="1:3" s="406" customFormat="1" ht="12" customHeight="1">
      <c r="A17" s="399" t="s">
        <v>106</v>
      </c>
      <c r="B17" s="8" t="s">
        <v>266</v>
      </c>
      <c r="C17" s="268"/>
    </row>
    <row r="18" spans="1:3" s="406" customFormat="1" ht="12" customHeight="1">
      <c r="A18" s="399" t="s">
        <v>107</v>
      </c>
      <c r="B18" s="8" t="s">
        <v>417</v>
      </c>
      <c r="C18" s="269"/>
    </row>
    <row r="19" spans="1:3" s="406" customFormat="1" ht="12" customHeight="1" thickBot="1">
      <c r="A19" s="399" t="s">
        <v>108</v>
      </c>
      <c r="B19" s="7" t="s">
        <v>267</v>
      </c>
      <c r="C19" s="269"/>
    </row>
    <row r="20" spans="1:3" s="321" customFormat="1" ht="12" customHeight="1" thickBot="1">
      <c r="A20" s="175" t="s">
        <v>17</v>
      </c>
      <c r="B20" s="203" t="s">
        <v>382</v>
      </c>
      <c r="C20" s="270">
        <f>SUM(C21:C23)</f>
        <v>0</v>
      </c>
    </row>
    <row r="21" spans="1:3" s="406" customFormat="1" ht="12" customHeight="1">
      <c r="A21" s="399" t="s">
        <v>96</v>
      </c>
      <c r="B21" s="9" t="s">
        <v>241</v>
      </c>
      <c r="C21" s="268"/>
    </row>
    <row r="22" spans="1:3" s="406" customFormat="1" ht="12" customHeight="1">
      <c r="A22" s="399" t="s">
        <v>97</v>
      </c>
      <c r="B22" s="8" t="s">
        <v>383</v>
      </c>
      <c r="C22" s="268"/>
    </row>
    <row r="23" spans="1:3" s="406" customFormat="1" ht="12" customHeight="1">
      <c r="A23" s="399" t="s">
        <v>98</v>
      </c>
      <c r="B23" s="8" t="s">
        <v>384</v>
      </c>
      <c r="C23" s="268"/>
    </row>
    <row r="24" spans="1:3" s="406" customFormat="1" ht="12" customHeight="1" thickBot="1">
      <c r="A24" s="399" t="s">
        <v>99</v>
      </c>
      <c r="B24" s="8" t="s">
        <v>502</v>
      </c>
      <c r="C24" s="268"/>
    </row>
    <row r="25" spans="1:3" s="406" customFormat="1" ht="12" customHeight="1" thickBot="1">
      <c r="A25" s="183" t="s">
        <v>18</v>
      </c>
      <c r="B25" s="109" t="s">
        <v>163</v>
      </c>
      <c r="C25" s="296"/>
    </row>
    <row r="26" spans="1:3" s="406" customFormat="1" ht="12" customHeight="1" thickBot="1">
      <c r="A26" s="183" t="s">
        <v>19</v>
      </c>
      <c r="B26" s="109" t="s">
        <v>385</v>
      </c>
      <c r="C26" s="270">
        <f>+C27+C28</f>
        <v>0</v>
      </c>
    </row>
    <row r="27" spans="1:3" s="406" customFormat="1" ht="12" customHeight="1">
      <c r="A27" s="400" t="s">
        <v>251</v>
      </c>
      <c r="B27" s="401" t="s">
        <v>383</v>
      </c>
      <c r="C27" s="68"/>
    </row>
    <row r="28" spans="1:3" s="406" customFormat="1" ht="12" customHeight="1">
      <c r="A28" s="400" t="s">
        <v>252</v>
      </c>
      <c r="B28" s="402" t="s">
        <v>386</v>
      </c>
      <c r="C28" s="271"/>
    </row>
    <row r="29" spans="1:3" s="406" customFormat="1" ht="12" customHeight="1" thickBot="1">
      <c r="A29" s="399" t="s">
        <v>253</v>
      </c>
      <c r="B29" s="126" t="s">
        <v>503</v>
      </c>
      <c r="C29" s="75"/>
    </row>
    <row r="30" spans="1:3" s="406" customFormat="1" ht="12" customHeight="1" thickBot="1">
      <c r="A30" s="183" t="s">
        <v>20</v>
      </c>
      <c r="B30" s="109" t="s">
        <v>387</v>
      </c>
      <c r="C30" s="270">
        <f>+C31+C32+C33</f>
        <v>0</v>
      </c>
    </row>
    <row r="31" spans="1:3" s="406" customFormat="1" ht="12" customHeight="1">
      <c r="A31" s="400" t="s">
        <v>83</v>
      </c>
      <c r="B31" s="401" t="s">
        <v>272</v>
      </c>
      <c r="C31" s="68"/>
    </row>
    <row r="32" spans="1:3" s="406" customFormat="1" ht="12" customHeight="1">
      <c r="A32" s="400" t="s">
        <v>84</v>
      </c>
      <c r="B32" s="402" t="s">
        <v>273</v>
      </c>
      <c r="C32" s="271"/>
    </row>
    <row r="33" spans="1:3" s="406" customFormat="1" ht="12" customHeight="1" thickBot="1">
      <c r="A33" s="399" t="s">
        <v>85</v>
      </c>
      <c r="B33" s="126" t="s">
        <v>274</v>
      </c>
      <c r="C33" s="75"/>
    </row>
    <row r="34" spans="1:3" s="321" customFormat="1" ht="12" customHeight="1" thickBot="1">
      <c r="A34" s="183" t="s">
        <v>21</v>
      </c>
      <c r="B34" s="109" t="s">
        <v>357</v>
      </c>
      <c r="C34" s="296"/>
    </row>
    <row r="35" spans="1:3" s="321" customFormat="1" ht="12" customHeight="1" thickBot="1">
      <c r="A35" s="183" t="s">
        <v>22</v>
      </c>
      <c r="B35" s="109" t="s">
        <v>388</v>
      </c>
      <c r="C35" s="313"/>
    </row>
    <row r="36" spans="1:3" s="321" customFormat="1" ht="12" customHeight="1" thickBot="1">
      <c r="A36" s="175" t="s">
        <v>23</v>
      </c>
      <c r="B36" s="109" t="s">
        <v>504</v>
      </c>
      <c r="C36" s="314">
        <f>+C8+C20+C25+C26+C30+C34+C35</f>
        <v>0</v>
      </c>
    </row>
    <row r="37" spans="1:3" s="321" customFormat="1" ht="12" customHeight="1" thickBot="1">
      <c r="A37" s="204" t="s">
        <v>24</v>
      </c>
      <c r="B37" s="109" t="s">
        <v>390</v>
      </c>
      <c r="C37" s="314">
        <f>+C38+C39+C40</f>
        <v>0</v>
      </c>
    </row>
    <row r="38" spans="1:3" s="321" customFormat="1" ht="12" customHeight="1">
      <c r="A38" s="400" t="s">
        <v>391</v>
      </c>
      <c r="B38" s="401" t="s">
        <v>219</v>
      </c>
      <c r="C38" s="68"/>
    </row>
    <row r="39" spans="1:3" s="321" customFormat="1" ht="12" customHeight="1">
      <c r="A39" s="400" t="s">
        <v>392</v>
      </c>
      <c r="B39" s="402" t="s">
        <v>2</v>
      </c>
      <c r="C39" s="271"/>
    </row>
    <row r="40" spans="1:3" s="406" customFormat="1" ht="12" customHeight="1" thickBot="1">
      <c r="A40" s="399" t="s">
        <v>393</v>
      </c>
      <c r="B40" s="126" t="s">
        <v>394</v>
      </c>
      <c r="C40" s="75"/>
    </row>
    <row r="41" spans="1:3" s="406" customFormat="1" ht="15" customHeight="1" thickBot="1">
      <c r="A41" s="204" t="s">
        <v>25</v>
      </c>
      <c r="B41" s="205" t="s">
        <v>395</v>
      </c>
      <c r="C41" s="317">
        <f>+C36+C37</f>
        <v>0</v>
      </c>
    </row>
    <row r="42" spans="1:3" s="406" customFormat="1" ht="15" customHeight="1">
      <c r="A42" s="206"/>
      <c r="B42" s="207"/>
      <c r="C42" s="315"/>
    </row>
    <row r="43" spans="1:3" ht="13.5" thickBot="1">
      <c r="A43" s="208"/>
      <c r="B43" s="209"/>
      <c r="C43" s="316"/>
    </row>
    <row r="44" spans="1:3" s="405" customFormat="1" ht="16.5" customHeight="1" thickBot="1">
      <c r="A44" s="210"/>
      <c r="B44" s="211" t="s">
        <v>53</v>
      </c>
      <c r="C44" s="317"/>
    </row>
    <row r="45" spans="1:3" s="407" customFormat="1" ht="12" customHeight="1" thickBot="1">
      <c r="A45" s="183" t="s">
        <v>16</v>
      </c>
      <c r="B45" s="109" t="s">
        <v>396</v>
      </c>
      <c r="C45" s="270">
        <f>SUM(C46:C50)</f>
        <v>0</v>
      </c>
    </row>
    <row r="46" spans="1:3" ht="12" customHeight="1">
      <c r="A46" s="399" t="s">
        <v>90</v>
      </c>
      <c r="B46" s="9" t="s">
        <v>47</v>
      </c>
      <c r="C46" s="68"/>
    </row>
    <row r="47" spans="1:3" ht="12" customHeight="1">
      <c r="A47" s="399" t="s">
        <v>91</v>
      </c>
      <c r="B47" s="8" t="s">
        <v>172</v>
      </c>
      <c r="C47" s="71"/>
    </row>
    <row r="48" spans="1:3" ht="12" customHeight="1">
      <c r="A48" s="399" t="s">
        <v>92</v>
      </c>
      <c r="B48" s="8" t="s">
        <v>130</v>
      </c>
      <c r="C48" s="71"/>
    </row>
    <row r="49" spans="1:3" ht="12" customHeight="1">
      <c r="A49" s="399" t="s">
        <v>93</v>
      </c>
      <c r="B49" s="8" t="s">
        <v>173</v>
      </c>
      <c r="C49" s="71"/>
    </row>
    <row r="50" spans="1:3" ht="12" customHeight="1" thickBot="1">
      <c r="A50" s="399" t="s">
        <v>137</v>
      </c>
      <c r="B50" s="8" t="s">
        <v>174</v>
      </c>
      <c r="C50" s="71"/>
    </row>
    <row r="51" spans="1:3" ht="12" customHeight="1" thickBot="1">
      <c r="A51" s="183" t="s">
        <v>17</v>
      </c>
      <c r="B51" s="109" t="s">
        <v>397</v>
      </c>
      <c r="C51" s="270">
        <f>SUM(C52:C54)</f>
        <v>0</v>
      </c>
    </row>
    <row r="52" spans="1:3" s="407" customFormat="1" ht="12" customHeight="1">
      <c r="A52" s="399" t="s">
        <v>96</v>
      </c>
      <c r="B52" s="9" t="s">
        <v>213</v>
      </c>
      <c r="C52" s="68"/>
    </row>
    <row r="53" spans="1:3" ht="12" customHeight="1">
      <c r="A53" s="399" t="s">
        <v>97</v>
      </c>
      <c r="B53" s="8" t="s">
        <v>176</v>
      </c>
      <c r="C53" s="71"/>
    </row>
    <row r="54" spans="1:3" ht="12" customHeight="1">
      <c r="A54" s="399" t="s">
        <v>98</v>
      </c>
      <c r="B54" s="8" t="s">
        <v>54</v>
      </c>
      <c r="C54" s="71"/>
    </row>
    <row r="55" spans="1:3" ht="12" customHeight="1" thickBot="1">
      <c r="A55" s="399" t="s">
        <v>99</v>
      </c>
      <c r="B55" s="8" t="s">
        <v>501</v>
      </c>
      <c r="C55" s="71"/>
    </row>
    <row r="56" spans="1:3" ht="15" customHeight="1" thickBot="1">
      <c r="A56" s="183" t="s">
        <v>18</v>
      </c>
      <c r="B56" s="109" t="s">
        <v>11</v>
      </c>
      <c r="C56" s="296"/>
    </row>
    <row r="57" spans="1:3" ht="13.5" thickBot="1">
      <c r="A57" s="183" t="s">
        <v>19</v>
      </c>
      <c r="B57" s="212" t="s">
        <v>506</v>
      </c>
      <c r="C57" s="318">
        <f>+C45+C51+C56</f>
        <v>0</v>
      </c>
    </row>
    <row r="58" ht="15" customHeight="1" thickBot="1">
      <c r="C58" s="542">
        <f>C41-C57</f>
        <v>0</v>
      </c>
    </row>
    <row r="59" spans="1:3" ht="14.25" customHeight="1" thickBot="1">
      <c r="A59" s="215" t="s">
        <v>496</v>
      </c>
      <c r="B59" s="216"/>
      <c r="C59" s="106"/>
    </row>
    <row r="60" spans="1:3" ht="13.5" thickBot="1">
      <c r="A60" s="215" t="s">
        <v>194</v>
      </c>
      <c r="B60" s="216"/>
      <c r="C60" s="106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13" customWidth="1"/>
    <col min="2" max="2" width="79.125" style="214" customWidth="1"/>
    <col min="3" max="3" width="25.00390625" style="214" customWidth="1"/>
    <col min="4" max="16384" width="9.375" style="214" customWidth="1"/>
  </cols>
  <sheetData>
    <row r="1" spans="1:3" s="194" customFormat="1" ht="21" customHeight="1" thickBot="1">
      <c r="A1" s="193"/>
      <c r="B1" s="195"/>
      <c r="C1" s="509" t="str">
        <f>CONCATENATE(ALAPADATOK!P19,"1. melléklet ",ALAPADATOK!A7," ",ALAPADATOK!B7," ",ALAPADATOK!C7," ",ALAPADATOK!D7," ",ALAPADATOK!E7," ",ALAPADATOK!F7," ",ALAPADATOK!G7," ",ALAPADATOK!H7)</f>
        <v>9.6.1. melléklet a 2 / 2020 ( II.14. ) önkormányzati rendelethez</v>
      </c>
    </row>
    <row r="2" spans="1:3" s="403" customFormat="1" ht="36">
      <c r="A2" s="357" t="s">
        <v>192</v>
      </c>
      <c r="B2" s="507">
        <f>CONCATENATE('KV_9.6.sz.mell'!B2)</f>
      </c>
      <c r="C2" s="319" t="s">
        <v>567</v>
      </c>
    </row>
    <row r="3" spans="1:3" s="403" customFormat="1" ht="24.75" thickBot="1">
      <c r="A3" s="397" t="s">
        <v>191</v>
      </c>
      <c r="B3" s="508" t="s">
        <v>398</v>
      </c>
      <c r="C3" s="320" t="s">
        <v>55</v>
      </c>
    </row>
    <row r="4" spans="1:3" s="404" customFormat="1" ht="15.75" customHeight="1" thickBot="1">
      <c r="A4" s="196"/>
      <c r="B4" s="196"/>
      <c r="C4" s="197" t="str">
        <f>'KV_9.6.sz.mell'!C4</f>
        <v>Forintban!</v>
      </c>
    </row>
    <row r="5" spans="1:3" ht="13.5" thickBot="1">
      <c r="A5" s="358" t="s">
        <v>193</v>
      </c>
      <c r="B5" s="198" t="s">
        <v>530</v>
      </c>
      <c r="C5" s="199" t="s">
        <v>51</v>
      </c>
    </row>
    <row r="6" spans="1:3" s="405" customFormat="1" ht="12.75" customHeight="1" thickBot="1">
      <c r="A6" s="175"/>
      <c r="B6" s="176" t="s">
        <v>474</v>
      </c>
      <c r="C6" s="177" t="s">
        <v>475</v>
      </c>
    </row>
    <row r="7" spans="1:3" s="405" customFormat="1" ht="15.75" customHeight="1" thickBot="1">
      <c r="A7" s="200"/>
      <c r="B7" s="201" t="s">
        <v>52</v>
      </c>
      <c r="C7" s="202"/>
    </row>
    <row r="8" spans="1:3" s="321" customFormat="1" ht="12" customHeight="1" thickBot="1">
      <c r="A8" s="175" t="s">
        <v>16</v>
      </c>
      <c r="B8" s="203" t="s">
        <v>497</v>
      </c>
      <c r="C8" s="270">
        <f>SUM(C9:C19)</f>
        <v>0</v>
      </c>
    </row>
    <row r="9" spans="1:3" s="321" customFormat="1" ht="12" customHeight="1">
      <c r="A9" s="398" t="s">
        <v>90</v>
      </c>
      <c r="B9" s="10" t="s">
        <v>258</v>
      </c>
      <c r="C9" s="311"/>
    </row>
    <row r="10" spans="1:3" s="321" customFormat="1" ht="12" customHeight="1">
      <c r="A10" s="399" t="s">
        <v>91</v>
      </c>
      <c r="B10" s="8" t="s">
        <v>259</v>
      </c>
      <c r="C10" s="268"/>
    </row>
    <row r="11" spans="1:3" s="321" customFormat="1" ht="12" customHeight="1">
      <c r="A11" s="399" t="s">
        <v>92</v>
      </c>
      <c r="B11" s="8" t="s">
        <v>260</v>
      </c>
      <c r="C11" s="268"/>
    </row>
    <row r="12" spans="1:3" s="321" customFormat="1" ht="12" customHeight="1">
      <c r="A12" s="399" t="s">
        <v>93</v>
      </c>
      <c r="B12" s="8" t="s">
        <v>261</v>
      </c>
      <c r="C12" s="268"/>
    </row>
    <row r="13" spans="1:3" s="321" customFormat="1" ht="12" customHeight="1">
      <c r="A13" s="399" t="s">
        <v>137</v>
      </c>
      <c r="B13" s="8" t="s">
        <v>262</v>
      </c>
      <c r="C13" s="268"/>
    </row>
    <row r="14" spans="1:3" s="321" customFormat="1" ht="12" customHeight="1">
      <c r="A14" s="399" t="s">
        <v>94</v>
      </c>
      <c r="B14" s="8" t="s">
        <v>380</v>
      </c>
      <c r="C14" s="268"/>
    </row>
    <row r="15" spans="1:3" s="321" customFormat="1" ht="12" customHeight="1">
      <c r="A15" s="399" t="s">
        <v>95</v>
      </c>
      <c r="B15" s="7" t="s">
        <v>381</v>
      </c>
      <c r="C15" s="268"/>
    </row>
    <row r="16" spans="1:3" s="321" customFormat="1" ht="12" customHeight="1">
      <c r="A16" s="399" t="s">
        <v>105</v>
      </c>
      <c r="B16" s="8" t="s">
        <v>265</v>
      </c>
      <c r="C16" s="312"/>
    </row>
    <row r="17" spans="1:3" s="406" customFormat="1" ht="12" customHeight="1">
      <c r="A17" s="399" t="s">
        <v>106</v>
      </c>
      <c r="B17" s="8" t="s">
        <v>266</v>
      </c>
      <c r="C17" s="268"/>
    </row>
    <row r="18" spans="1:3" s="406" customFormat="1" ht="12" customHeight="1">
      <c r="A18" s="399" t="s">
        <v>107</v>
      </c>
      <c r="B18" s="8" t="s">
        <v>417</v>
      </c>
      <c r="C18" s="269"/>
    </row>
    <row r="19" spans="1:3" s="406" customFormat="1" ht="12" customHeight="1" thickBot="1">
      <c r="A19" s="399" t="s">
        <v>108</v>
      </c>
      <c r="B19" s="7" t="s">
        <v>267</v>
      </c>
      <c r="C19" s="269"/>
    </row>
    <row r="20" spans="1:3" s="321" customFormat="1" ht="12" customHeight="1" thickBot="1">
      <c r="A20" s="175" t="s">
        <v>17</v>
      </c>
      <c r="B20" s="203" t="s">
        <v>382</v>
      </c>
      <c r="C20" s="270">
        <f>SUM(C21:C23)</f>
        <v>0</v>
      </c>
    </row>
    <row r="21" spans="1:3" s="406" customFormat="1" ht="12" customHeight="1">
      <c r="A21" s="399" t="s">
        <v>96</v>
      </c>
      <c r="B21" s="9" t="s">
        <v>241</v>
      </c>
      <c r="C21" s="268"/>
    </row>
    <row r="22" spans="1:3" s="406" customFormat="1" ht="12" customHeight="1">
      <c r="A22" s="399" t="s">
        <v>97</v>
      </c>
      <c r="B22" s="8" t="s">
        <v>383</v>
      </c>
      <c r="C22" s="268"/>
    </row>
    <row r="23" spans="1:3" s="406" customFormat="1" ht="12" customHeight="1">
      <c r="A23" s="399" t="s">
        <v>98</v>
      </c>
      <c r="B23" s="8" t="s">
        <v>384</v>
      </c>
      <c r="C23" s="268"/>
    </row>
    <row r="24" spans="1:3" s="406" customFormat="1" ht="12" customHeight="1" thickBot="1">
      <c r="A24" s="399" t="s">
        <v>99</v>
      </c>
      <c r="B24" s="8" t="s">
        <v>502</v>
      </c>
      <c r="C24" s="268"/>
    </row>
    <row r="25" spans="1:3" s="406" customFormat="1" ht="12" customHeight="1" thickBot="1">
      <c r="A25" s="183" t="s">
        <v>18</v>
      </c>
      <c r="B25" s="109" t="s">
        <v>163</v>
      </c>
      <c r="C25" s="296"/>
    </row>
    <row r="26" spans="1:3" s="406" customFormat="1" ht="12" customHeight="1" thickBot="1">
      <c r="A26" s="183" t="s">
        <v>19</v>
      </c>
      <c r="B26" s="109" t="s">
        <v>385</v>
      </c>
      <c r="C26" s="270">
        <f>+C27+C28</f>
        <v>0</v>
      </c>
    </row>
    <row r="27" spans="1:3" s="406" customFormat="1" ht="12" customHeight="1">
      <c r="A27" s="400" t="s">
        <v>251</v>
      </c>
      <c r="B27" s="401" t="s">
        <v>383</v>
      </c>
      <c r="C27" s="68"/>
    </row>
    <row r="28" spans="1:3" s="406" customFormat="1" ht="12" customHeight="1">
      <c r="A28" s="400" t="s">
        <v>252</v>
      </c>
      <c r="B28" s="402" t="s">
        <v>386</v>
      </c>
      <c r="C28" s="271"/>
    </row>
    <row r="29" spans="1:3" s="406" customFormat="1" ht="12" customHeight="1" thickBot="1">
      <c r="A29" s="399" t="s">
        <v>253</v>
      </c>
      <c r="B29" s="126" t="s">
        <v>503</v>
      </c>
      <c r="C29" s="75"/>
    </row>
    <row r="30" spans="1:3" s="406" customFormat="1" ht="12" customHeight="1" thickBot="1">
      <c r="A30" s="183" t="s">
        <v>20</v>
      </c>
      <c r="B30" s="109" t="s">
        <v>387</v>
      </c>
      <c r="C30" s="270">
        <f>+C31+C32+C33</f>
        <v>0</v>
      </c>
    </row>
    <row r="31" spans="1:3" s="406" customFormat="1" ht="12" customHeight="1">
      <c r="A31" s="400" t="s">
        <v>83</v>
      </c>
      <c r="B31" s="401" t="s">
        <v>272</v>
      </c>
      <c r="C31" s="68"/>
    </row>
    <row r="32" spans="1:3" s="406" customFormat="1" ht="12" customHeight="1">
      <c r="A32" s="400" t="s">
        <v>84</v>
      </c>
      <c r="B32" s="402" t="s">
        <v>273</v>
      </c>
      <c r="C32" s="271"/>
    </row>
    <row r="33" spans="1:3" s="406" customFormat="1" ht="12" customHeight="1" thickBot="1">
      <c r="A33" s="399" t="s">
        <v>85</v>
      </c>
      <c r="B33" s="126" t="s">
        <v>274</v>
      </c>
      <c r="C33" s="75"/>
    </row>
    <row r="34" spans="1:3" s="321" customFormat="1" ht="12" customHeight="1" thickBot="1">
      <c r="A34" s="183" t="s">
        <v>21</v>
      </c>
      <c r="B34" s="109" t="s">
        <v>357</v>
      </c>
      <c r="C34" s="296"/>
    </row>
    <row r="35" spans="1:3" s="321" customFormat="1" ht="12" customHeight="1" thickBot="1">
      <c r="A35" s="183" t="s">
        <v>22</v>
      </c>
      <c r="B35" s="109" t="s">
        <v>388</v>
      </c>
      <c r="C35" s="313"/>
    </row>
    <row r="36" spans="1:3" s="321" customFormat="1" ht="12" customHeight="1" thickBot="1">
      <c r="A36" s="175" t="s">
        <v>23</v>
      </c>
      <c r="B36" s="109" t="s">
        <v>504</v>
      </c>
      <c r="C36" s="314">
        <f>+C8+C20+C25+C26+C30+C34+C35</f>
        <v>0</v>
      </c>
    </row>
    <row r="37" spans="1:3" s="321" customFormat="1" ht="12" customHeight="1" thickBot="1">
      <c r="A37" s="204" t="s">
        <v>24</v>
      </c>
      <c r="B37" s="109" t="s">
        <v>390</v>
      </c>
      <c r="C37" s="314">
        <f>+C38+C39+C40</f>
        <v>0</v>
      </c>
    </row>
    <row r="38" spans="1:3" s="321" customFormat="1" ht="12" customHeight="1">
      <c r="A38" s="400" t="s">
        <v>391</v>
      </c>
      <c r="B38" s="401" t="s">
        <v>219</v>
      </c>
      <c r="C38" s="68"/>
    </row>
    <row r="39" spans="1:3" s="321" customFormat="1" ht="12" customHeight="1">
      <c r="A39" s="400" t="s">
        <v>392</v>
      </c>
      <c r="B39" s="402" t="s">
        <v>2</v>
      </c>
      <c r="C39" s="271"/>
    </row>
    <row r="40" spans="1:3" s="406" customFormat="1" ht="12" customHeight="1" thickBot="1">
      <c r="A40" s="399" t="s">
        <v>393</v>
      </c>
      <c r="B40" s="126" t="s">
        <v>394</v>
      </c>
      <c r="C40" s="75"/>
    </row>
    <row r="41" spans="1:3" s="406" customFormat="1" ht="15" customHeight="1" thickBot="1">
      <c r="A41" s="204" t="s">
        <v>25</v>
      </c>
      <c r="B41" s="205" t="s">
        <v>395</v>
      </c>
      <c r="C41" s="317">
        <f>+C36+C37</f>
        <v>0</v>
      </c>
    </row>
    <row r="42" spans="1:3" s="406" customFormat="1" ht="15" customHeight="1">
      <c r="A42" s="206"/>
      <c r="B42" s="207"/>
      <c r="C42" s="315"/>
    </row>
    <row r="43" spans="1:3" ht="13.5" thickBot="1">
      <c r="A43" s="208"/>
      <c r="B43" s="209"/>
      <c r="C43" s="316"/>
    </row>
    <row r="44" spans="1:3" s="405" customFormat="1" ht="16.5" customHeight="1" thickBot="1">
      <c r="A44" s="210"/>
      <c r="B44" s="211" t="s">
        <v>53</v>
      </c>
      <c r="C44" s="317"/>
    </row>
    <row r="45" spans="1:3" s="407" customFormat="1" ht="12" customHeight="1" thickBot="1">
      <c r="A45" s="183" t="s">
        <v>16</v>
      </c>
      <c r="B45" s="109" t="s">
        <v>396</v>
      </c>
      <c r="C45" s="270">
        <f>SUM(C46:C50)</f>
        <v>0</v>
      </c>
    </row>
    <row r="46" spans="1:3" ht="12" customHeight="1">
      <c r="A46" s="399" t="s">
        <v>90</v>
      </c>
      <c r="B46" s="9" t="s">
        <v>47</v>
      </c>
      <c r="C46" s="68"/>
    </row>
    <row r="47" spans="1:3" ht="12" customHeight="1">
      <c r="A47" s="399" t="s">
        <v>91</v>
      </c>
      <c r="B47" s="8" t="s">
        <v>172</v>
      </c>
      <c r="C47" s="71"/>
    </row>
    <row r="48" spans="1:3" ht="12" customHeight="1">
      <c r="A48" s="399" t="s">
        <v>92</v>
      </c>
      <c r="B48" s="8" t="s">
        <v>130</v>
      </c>
      <c r="C48" s="71"/>
    </row>
    <row r="49" spans="1:3" ht="12" customHeight="1">
      <c r="A49" s="399" t="s">
        <v>93</v>
      </c>
      <c r="B49" s="8" t="s">
        <v>173</v>
      </c>
      <c r="C49" s="71"/>
    </row>
    <row r="50" spans="1:3" ht="12" customHeight="1" thickBot="1">
      <c r="A50" s="399" t="s">
        <v>137</v>
      </c>
      <c r="B50" s="8" t="s">
        <v>174</v>
      </c>
      <c r="C50" s="71"/>
    </row>
    <row r="51" spans="1:3" ht="12" customHeight="1" thickBot="1">
      <c r="A51" s="183" t="s">
        <v>17</v>
      </c>
      <c r="B51" s="109" t="s">
        <v>397</v>
      </c>
      <c r="C51" s="270">
        <f>SUM(C52:C54)</f>
        <v>0</v>
      </c>
    </row>
    <row r="52" spans="1:3" s="407" customFormat="1" ht="12" customHeight="1">
      <c r="A52" s="399" t="s">
        <v>96</v>
      </c>
      <c r="B52" s="9" t="s">
        <v>213</v>
      </c>
      <c r="C52" s="68"/>
    </row>
    <row r="53" spans="1:3" ht="12" customHeight="1">
      <c r="A53" s="399" t="s">
        <v>97</v>
      </c>
      <c r="B53" s="8" t="s">
        <v>176</v>
      </c>
      <c r="C53" s="71"/>
    </row>
    <row r="54" spans="1:3" ht="12" customHeight="1">
      <c r="A54" s="399" t="s">
        <v>98</v>
      </c>
      <c r="B54" s="8" t="s">
        <v>54</v>
      </c>
      <c r="C54" s="71"/>
    </row>
    <row r="55" spans="1:3" ht="12" customHeight="1" thickBot="1">
      <c r="A55" s="399" t="s">
        <v>99</v>
      </c>
      <c r="B55" s="8" t="s">
        <v>501</v>
      </c>
      <c r="C55" s="71"/>
    </row>
    <row r="56" spans="1:3" ht="15" customHeight="1" thickBot="1">
      <c r="A56" s="183" t="s">
        <v>18</v>
      </c>
      <c r="B56" s="109" t="s">
        <v>11</v>
      </c>
      <c r="C56" s="296"/>
    </row>
    <row r="57" spans="1:3" ht="13.5" thickBot="1">
      <c r="A57" s="183" t="s">
        <v>19</v>
      </c>
      <c r="B57" s="212" t="s">
        <v>506</v>
      </c>
      <c r="C57" s="318">
        <f>+C45+C51+C56</f>
        <v>0</v>
      </c>
    </row>
    <row r="58" ht="15" customHeight="1" thickBot="1">
      <c r="C58" s="542">
        <f>C41-C57</f>
        <v>0</v>
      </c>
    </row>
    <row r="59" spans="1:3" ht="14.25" customHeight="1" thickBot="1">
      <c r="A59" s="215" t="s">
        <v>496</v>
      </c>
      <c r="B59" s="216"/>
      <c r="C59" s="106"/>
    </row>
    <row r="60" spans="1:3" ht="13.5" thickBot="1">
      <c r="A60" s="215" t="s">
        <v>194</v>
      </c>
      <c r="B60" s="216"/>
      <c r="C60" s="106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13" customWidth="1"/>
    <col min="2" max="2" width="79.125" style="214" customWidth="1"/>
    <col min="3" max="3" width="25.00390625" style="214" customWidth="1"/>
    <col min="4" max="16384" width="9.375" style="214" customWidth="1"/>
  </cols>
  <sheetData>
    <row r="1" spans="1:3" s="194" customFormat="1" ht="21" customHeight="1" thickBot="1">
      <c r="A1" s="193"/>
      <c r="B1" s="195"/>
      <c r="C1" s="509" t="str">
        <f>CONCATENATE(ALAPADATOK!P19,"2. melléklet ",ALAPADATOK!A7," ",ALAPADATOK!B7," ",ALAPADATOK!C7," ",ALAPADATOK!D7," ",ALAPADATOK!E7," ",ALAPADATOK!F7," ",ALAPADATOK!G7," ",ALAPADATOK!H7)</f>
        <v>9.6.2. melléklet a 2 / 2020 ( II.14. ) önkormányzati rendelethez</v>
      </c>
    </row>
    <row r="2" spans="1:3" s="403" customFormat="1" ht="36">
      <c r="A2" s="357" t="s">
        <v>192</v>
      </c>
      <c r="B2" s="507">
        <f>CONCATENATE('KV_9.6.1.sz.mell'!B2)</f>
      </c>
      <c r="C2" s="319" t="s">
        <v>567</v>
      </c>
    </row>
    <row r="3" spans="1:3" s="403" customFormat="1" ht="24.75" thickBot="1">
      <c r="A3" s="397" t="s">
        <v>191</v>
      </c>
      <c r="B3" s="508" t="s">
        <v>399</v>
      </c>
      <c r="C3" s="320" t="s">
        <v>56</v>
      </c>
    </row>
    <row r="4" spans="1:3" s="404" customFormat="1" ht="15.75" customHeight="1" thickBot="1">
      <c r="A4" s="196"/>
      <c r="B4" s="196"/>
      <c r="C4" s="197" t="str">
        <f>'KV_9.6.1.sz.mell'!C4</f>
        <v>Forintban!</v>
      </c>
    </row>
    <row r="5" spans="1:3" ht="13.5" thickBot="1">
      <c r="A5" s="358" t="s">
        <v>193</v>
      </c>
      <c r="B5" s="198" t="s">
        <v>530</v>
      </c>
      <c r="C5" s="199" t="s">
        <v>51</v>
      </c>
    </row>
    <row r="6" spans="1:3" s="405" customFormat="1" ht="12.75" customHeight="1" thickBot="1">
      <c r="A6" s="175"/>
      <c r="B6" s="176" t="s">
        <v>474</v>
      </c>
      <c r="C6" s="177" t="s">
        <v>475</v>
      </c>
    </row>
    <row r="7" spans="1:3" s="405" customFormat="1" ht="15.75" customHeight="1" thickBot="1">
      <c r="A7" s="200"/>
      <c r="B7" s="201" t="s">
        <v>52</v>
      </c>
      <c r="C7" s="202"/>
    </row>
    <row r="8" spans="1:3" s="321" customFormat="1" ht="12" customHeight="1" thickBot="1">
      <c r="A8" s="175" t="s">
        <v>16</v>
      </c>
      <c r="B8" s="203" t="s">
        <v>497</v>
      </c>
      <c r="C8" s="270">
        <f>SUM(C9:C19)</f>
        <v>0</v>
      </c>
    </row>
    <row r="9" spans="1:3" s="321" customFormat="1" ht="12" customHeight="1">
      <c r="A9" s="398" t="s">
        <v>90</v>
      </c>
      <c r="B9" s="10" t="s">
        <v>258</v>
      </c>
      <c r="C9" s="311"/>
    </row>
    <row r="10" spans="1:3" s="321" customFormat="1" ht="12" customHeight="1">
      <c r="A10" s="399" t="s">
        <v>91</v>
      </c>
      <c r="B10" s="8" t="s">
        <v>259</v>
      </c>
      <c r="C10" s="268"/>
    </row>
    <row r="11" spans="1:3" s="321" customFormat="1" ht="12" customHeight="1">
      <c r="A11" s="399" t="s">
        <v>92</v>
      </c>
      <c r="B11" s="8" t="s">
        <v>260</v>
      </c>
      <c r="C11" s="268"/>
    </row>
    <row r="12" spans="1:3" s="321" customFormat="1" ht="12" customHeight="1">
      <c r="A12" s="399" t="s">
        <v>93</v>
      </c>
      <c r="B12" s="8" t="s">
        <v>261</v>
      </c>
      <c r="C12" s="268"/>
    </row>
    <row r="13" spans="1:3" s="321" customFormat="1" ht="12" customHeight="1">
      <c r="A13" s="399" t="s">
        <v>137</v>
      </c>
      <c r="B13" s="8" t="s">
        <v>262</v>
      </c>
      <c r="C13" s="268"/>
    </row>
    <row r="14" spans="1:3" s="321" customFormat="1" ht="12" customHeight="1">
      <c r="A14" s="399" t="s">
        <v>94</v>
      </c>
      <c r="B14" s="8" t="s">
        <v>380</v>
      </c>
      <c r="C14" s="268"/>
    </row>
    <row r="15" spans="1:3" s="321" customFormat="1" ht="12" customHeight="1">
      <c r="A15" s="399" t="s">
        <v>95</v>
      </c>
      <c r="B15" s="7" t="s">
        <v>381</v>
      </c>
      <c r="C15" s="268"/>
    </row>
    <row r="16" spans="1:3" s="321" customFormat="1" ht="12" customHeight="1">
      <c r="A16" s="399" t="s">
        <v>105</v>
      </c>
      <c r="B16" s="8" t="s">
        <v>265</v>
      </c>
      <c r="C16" s="312"/>
    </row>
    <row r="17" spans="1:3" s="406" customFormat="1" ht="12" customHeight="1">
      <c r="A17" s="399" t="s">
        <v>106</v>
      </c>
      <c r="B17" s="8" t="s">
        <v>266</v>
      </c>
      <c r="C17" s="268"/>
    </row>
    <row r="18" spans="1:3" s="406" customFormat="1" ht="12" customHeight="1">
      <c r="A18" s="399" t="s">
        <v>107</v>
      </c>
      <c r="B18" s="8" t="s">
        <v>417</v>
      </c>
      <c r="C18" s="269"/>
    </row>
    <row r="19" spans="1:3" s="406" customFormat="1" ht="12" customHeight="1" thickBot="1">
      <c r="A19" s="399" t="s">
        <v>108</v>
      </c>
      <c r="B19" s="7" t="s">
        <v>267</v>
      </c>
      <c r="C19" s="269"/>
    </row>
    <row r="20" spans="1:3" s="321" customFormat="1" ht="12" customHeight="1" thickBot="1">
      <c r="A20" s="175" t="s">
        <v>17</v>
      </c>
      <c r="B20" s="203" t="s">
        <v>382</v>
      </c>
      <c r="C20" s="270">
        <f>SUM(C21:C23)</f>
        <v>0</v>
      </c>
    </row>
    <row r="21" spans="1:3" s="406" customFormat="1" ht="12" customHeight="1">
      <c r="A21" s="399" t="s">
        <v>96</v>
      </c>
      <c r="B21" s="9" t="s">
        <v>241</v>
      </c>
      <c r="C21" s="268"/>
    </row>
    <row r="22" spans="1:3" s="406" customFormat="1" ht="12" customHeight="1">
      <c r="A22" s="399" t="s">
        <v>97</v>
      </c>
      <c r="B22" s="8" t="s">
        <v>383</v>
      </c>
      <c r="C22" s="268"/>
    </row>
    <row r="23" spans="1:3" s="406" customFormat="1" ht="12" customHeight="1">
      <c r="A23" s="399" t="s">
        <v>98</v>
      </c>
      <c r="B23" s="8" t="s">
        <v>384</v>
      </c>
      <c r="C23" s="268"/>
    </row>
    <row r="24" spans="1:3" s="406" customFormat="1" ht="12" customHeight="1" thickBot="1">
      <c r="A24" s="399" t="s">
        <v>99</v>
      </c>
      <c r="B24" s="8" t="s">
        <v>502</v>
      </c>
      <c r="C24" s="268"/>
    </row>
    <row r="25" spans="1:3" s="406" customFormat="1" ht="12" customHeight="1" thickBot="1">
      <c r="A25" s="183" t="s">
        <v>18</v>
      </c>
      <c r="B25" s="109" t="s">
        <v>163</v>
      </c>
      <c r="C25" s="296"/>
    </row>
    <row r="26" spans="1:3" s="406" customFormat="1" ht="12" customHeight="1" thickBot="1">
      <c r="A26" s="183" t="s">
        <v>19</v>
      </c>
      <c r="B26" s="109" t="s">
        <v>385</v>
      </c>
      <c r="C26" s="270">
        <f>+C27+C28</f>
        <v>0</v>
      </c>
    </row>
    <row r="27" spans="1:3" s="406" customFormat="1" ht="12" customHeight="1">
      <c r="A27" s="400" t="s">
        <v>251</v>
      </c>
      <c r="B27" s="401" t="s">
        <v>383</v>
      </c>
      <c r="C27" s="68"/>
    </row>
    <row r="28" spans="1:3" s="406" customFormat="1" ht="12" customHeight="1">
      <c r="A28" s="400" t="s">
        <v>252</v>
      </c>
      <c r="B28" s="402" t="s">
        <v>386</v>
      </c>
      <c r="C28" s="271"/>
    </row>
    <row r="29" spans="1:3" s="406" customFormat="1" ht="12" customHeight="1" thickBot="1">
      <c r="A29" s="399" t="s">
        <v>253</v>
      </c>
      <c r="B29" s="126" t="s">
        <v>503</v>
      </c>
      <c r="C29" s="75"/>
    </row>
    <row r="30" spans="1:3" s="406" customFormat="1" ht="12" customHeight="1" thickBot="1">
      <c r="A30" s="183" t="s">
        <v>20</v>
      </c>
      <c r="B30" s="109" t="s">
        <v>387</v>
      </c>
      <c r="C30" s="270">
        <f>+C31+C32+C33</f>
        <v>0</v>
      </c>
    </row>
    <row r="31" spans="1:3" s="406" customFormat="1" ht="12" customHeight="1">
      <c r="A31" s="400" t="s">
        <v>83</v>
      </c>
      <c r="B31" s="401" t="s">
        <v>272</v>
      </c>
      <c r="C31" s="68"/>
    </row>
    <row r="32" spans="1:3" s="406" customFormat="1" ht="12" customHeight="1">
      <c r="A32" s="400" t="s">
        <v>84</v>
      </c>
      <c r="B32" s="402" t="s">
        <v>273</v>
      </c>
      <c r="C32" s="271"/>
    </row>
    <row r="33" spans="1:3" s="406" customFormat="1" ht="12" customHeight="1" thickBot="1">
      <c r="A33" s="399" t="s">
        <v>85</v>
      </c>
      <c r="B33" s="126" t="s">
        <v>274</v>
      </c>
      <c r="C33" s="75"/>
    </row>
    <row r="34" spans="1:3" s="321" customFormat="1" ht="12" customHeight="1" thickBot="1">
      <c r="A34" s="183" t="s">
        <v>21</v>
      </c>
      <c r="B34" s="109" t="s">
        <v>357</v>
      </c>
      <c r="C34" s="296"/>
    </row>
    <row r="35" spans="1:3" s="321" customFormat="1" ht="12" customHeight="1" thickBot="1">
      <c r="A35" s="183" t="s">
        <v>22</v>
      </c>
      <c r="B35" s="109" t="s">
        <v>388</v>
      </c>
      <c r="C35" s="313"/>
    </row>
    <row r="36" spans="1:3" s="321" customFormat="1" ht="12" customHeight="1" thickBot="1">
      <c r="A36" s="175" t="s">
        <v>23</v>
      </c>
      <c r="B36" s="109" t="s">
        <v>504</v>
      </c>
      <c r="C36" s="314">
        <f>+C8+C20+C25+C26+C30+C34+C35</f>
        <v>0</v>
      </c>
    </row>
    <row r="37" spans="1:3" s="321" customFormat="1" ht="12" customHeight="1" thickBot="1">
      <c r="A37" s="204" t="s">
        <v>24</v>
      </c>
      <c r="B37" s="109" t="s">
        <v>390</v>
      </c>
      <c r="C37" s="314">
        <f>+C38+C39+C40</f>
        <v>0</v>
      </c>
    </row>
    <row r="38" spans="1:3" s="321" customFormat="1" ht="12" customHeight="1">
      <c r="A38" s="400" t="s">
        <v>391</v>
      </c>
      <c r="B38" s="401" t="s">
        <v>219</v>
      </c>
      <c r="C38" s="68"/>
    </row>
    <row r="39" spans="1:3" s="321" customFormat="1" ht="12" customHeight="1">
      <c r="A39" s="400" t="s">
        <v>392</v>
      </c>
      <c r="B39" s="402" t="s">
        <v>2</v>
      </c>
      <c r="C39" s="271"/>
    </row>
    <row r="40" spans="1:3" s="406" customFormat="1" ht="12" customHeight="1" thickBot="1">
      <c r="A40" s="399" t="s">
        <v>393</v>
      </c>
      <c r="B40" s="126" t="s">
        <v>394</v>
      </c>
      <c r="C40" s="75"/>
    </row>
    <row r="41" spans="1:3" s="406" customFormat="1" ht="15" customHeight="1" thickBot="1">
      <c r="A41" s="204" t="s">
        <v>25</v>
      </c>
      <c r="B41" s="205" t="s">
        <v>395</v>
      </c>
      <c r="C41" s="317">
        <f>+C36+C37</f>
        <v>0</v>
      </c>
    </row>
    <row r="42" spans="1:3" s="406" customFormat="1" ht="15" customHeight="1">
      <c r="A42" s="206"/>
      <c r="B42" s="207"/>
      <c r="C42" s="315"/>
    </row>
    <row r="43" spans="1:3" ht="13.5" thickBot="1">
      <c r="A43" s="208"/>
      <c r="B43" s="209"/>
      <c r="C43" s="316"/>
    </row>
    <row r="44" spans="1:3" s="405" customFormat="1" ht="16.5" customHeight="1" thickBot="1">
      <c r="A44" s="210"/>
      <c r="B44" s="211" t="s">
        <v>53</v>
      </c>
      <c r="C44" s="317"/>
    </row>
    <row r="45" spans="1:3" s="407" customFormat="1" ht="12" customHeight="1" thickBot="1">
      <c r="A45" s="183" t="s">
        <v>16</v>
      </c>
      <c r="B45" s="109" t="s">
        <v>396</v>
      </c>
      <c r="C45" s="270">
        <f>SUM(C46:C50)</f>
        <v>0</v>
      </c>
    </row>
    <row r="46" spans="1:3" ht="12" customHeight="1">
      <c r="A46" s="399" t="s">
        <v>90</v>
      </c>
      <c r="B46" s="9" t="s">
        <v>47</v>
      </c>
      <c r="C46" s="68"/>
    </row>
    <row r="47" spans="1:3" ht="12" customHeight="1">
      <c r="A47" s="399" t="s">
        <v>91</v>
      </c>
      <c r="B47" s="8" t="s">
        <v>172</v>
      </c>
      <c r="C47" s="71"/>
    </row>
    <row r="48" spans="1:3" ht="12" customHeight="1">
      <c r="A48" s="399" t="s">
        <v>92</v>
      </c>
      <c r="B48" s="8" t="s">
        <v>130</v>
      </c>
      <c r="C48" s="71"/>
    </row>
    <row r="49" spans="1:3" ht="12" customHeight="1">
      <c r="A49" s="399" t="s">
        <v>93</v>
      </c>
      <c r="B49" s="8" t="s">
        <v>173</v>
      </c>
      <c r="C49" s="71"/>
    </row>
    <row r="50" spans="1:3" ht="12" customHeight="1" thickBot="1">
      <c r="A50" s="399" t="s">
        <v>137</v>
      </c>
      <c r="B50" s="8" t="s">
        <v>174</v>
      </c>
      <c r="C50" s="71"/>
    </row>
    <row r="51" spans="1:3" ht="12" customHeight="1" thickBot="1">
      <c r="A51" s="183" t="s">
        <v>17</v>
      </c>
      <c r="B51" s="109" t="s">
        <v>397</v>
      </c>
      <c r="C51" s="270">
        <f>SUM(C52:C54)</f>
        <v>0</v>
      </c>
    </row>
    <row r="52" spans="1:3" s="407" customFormat="1" ht="12" customHeight="1">
      <c r="A52" s="399" t="s">
        <v>96</v>
      </c>
      <c r="B52" s="9" t="s">
        <v>213</v>
      </c>
      <c r="C52" s="68"/>
    </row>
    <row r="53" spans="1:3" ht="12" customHeight="1">
      <c r="A53" s="399" t="s">
        <v>97</v>
      </c>
      <c r="B53" s="8" t="s">
        <v>176</v>
      </c>
      <c r="C53" s="71"/>
    </row>
    <row r="54" spans="1:3" ht="12" customHeight="1">
      <c r="A54" s="399" t="s">
        <v>98</v>
      </c>
      <c r="B54" s="8" t="s">
        <v>54</v>
      </c>
      <c r="C54" s="71"/>
    </row>
    <row r="55" spans="1:3" ht="12" customHeight="1" thickBot="1">
      <c r="A55" s="399" t="s">
        <v>99</v>
      </c>
      <c r="B55" s="8" t="s">
        <v>501</v>
      </c>
      <c r="C55" s="71"/>
    </row>
    <row r="56" spans="1:3" ht="15" customHeight="1" thickBot="1">
      <c r="A56" s="183" t="s">
        <v>18</v>
      </c>
      <c r="B56" s="109" t="s">
        <v>11</v>
      </c>
      <c r="C56" s="296"/>
    </row>
    <row r="57" spans="1:3" ht="13.5" thickBot="1">
      <c r="A57" s="183" t="s">
        <v>19</v>
      </c>
      <c r="B57" s="212" t="s">
        <v>506</v>
      </c>
      <c r="C57" s="318">
        <f>+C45+C51+C56</f>
        <v>0</v>
      </c>
    </row>
    <row r="58" ht="15" customHeight="1" thickBot="1">
      <c r="C58" s="542">
        <f>C41-C57</f>
        <v>0</v>
      </c>
    </row>
    <row r="59" spans="1:3" ht="14.25" customHeight="1" thickBot="1">
      <c r="A59" s="215" t="s">
        <v>496</v>
      </c>
      <c r="B59" s="216"/>
      <c r="C59" s="106"/>
    </row>
    <row r="60" spans="1:3" ht="13.5" thickBot="1">
      <c r="A60" s="215" t="s">
        <v>194</v>
      </c>
      <c r="B60" s="216"/>
      <c r="C60" s="106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164"/>
  <sheetViews>
    <sheetView zoomScale="120" zoomScaleNormal="120" zoomScaleSheetLayoutView="100" workbookViewId="0" topLeftCell="A1">
      <selection activeCell="C106" sqref="C106"/>
    </sheetView>
  </sheetViews>
  <sheetFormatPr defaultColWidth="9.00390625" defaultRowHeight="12.75"/>
  <cols>
    <col min="1" max="1" width="9.50390625" style="333" customWidth="1"/>
    <col min="2" max="2" width="99.375" style="333" customWidth="1"/>
    <col min="3" max="3" width="21.625" style="334" customWidth="1"/>
    <col min="4" max="4" width="9.00390625" style="361" customWidth="1"/>
    <col min="5" max="16384" width="9.375" style="361" customWidth="1"/>
  </cols>
  <sheetData>
    <row r="1" spans="1:3" ht="18.75" customHeight="1">
      <c r="A1" s="544"/>
      <c r="B1" s="646" t="str">
        <f>CONCATENATE("1.1. melléklet ",ALAPADATOK!A7," ",ALAPADATOK!B7," ",ALAPADATOK!C7," ",ALAPADATOK!D7," ",ALAPADATOK!E7," ",ALAPADATOK!F7," ",ALAPADATOK!G7," ",ALAPADATOK!H7)</f>
        <v>1.1. melléklet a 2 / 2020 ( II.14. ) önkormányzati rendelethez</v>
      </c>
      <c r="C1" s="647"/>
    </row>
    <row r="2" spans="1:3" ht="21.75" customHeight="1">
      <c r="A2" s="545"/>
      <c r="B2" s="546" t="str">
        <f>CONCATENATE(ALAPADATOK!A3)</f>
        <v>BORSODNÁDASD VÁROS ÖNKORMÁNYZATA</v>
      </c>
      <c r="C2" s="547"/>
    </row>
    <row r="3" spans="1:3" ht="21.75" customHeight="1">
      <c r="A3" s="547"/>
      <c r="B3" s="546" t="str">
        <f>CONCATENATE(ALAPADATOK!D7,". ÉVI KÖLTSÉGVETÉS")</f>
        <v>2020. ÉVI KÖLTSÉGVETÉS</v>
      </c>
      <c r="C3" s="547"/>
    </row>
    <row r="4" spans="1:3" ht="21.75" customHeight="1">
      <c r="A4" s="547"/>
      <c r="B4" s="546" t="s">
        <v>544</v>
      </c>
      <c r="C4" s="547"/>
    </row>
    <row r="5" spans="1:3" ht="21.75" customHeight="1">
      <c r="A5" s="544"/>
      <c r="B5" s="544"/>
      <c r="C5" s="548"/>
    </row>
    <row r="6" spans="1:3" ht="15" customHeight="1">
      <c r="A6" s="648" t="s">
        <v>13</v>
      </c>
      <c r="B6" s="648"/>
      <c r="C6" s="648"/>
    </row>
    <row r="7" spans="1:3" ht="15" customHeight="1" thickBot="1">
      <c r="A7" s="649" t="s">
        <v>141</v>
      </c>
      <c r="B7" s="649"/>
      <c r="C7" s="496" t="s">
        <v>531</v>
      </c>
    </row>
    <row r="8" spans="1:3" ht="24" customHeight="1" thickBot="1">
      <c r="A8" s="549" t="s">
        <v>64</v>
      </c>
      <c r="B8" s="550" t="s">
        <v>15</v>
      </c>
      <c r="C8" s="551" t="str">
        <f>+CONCATENATE(LEFT(KV_ÖSSZEFÜGGÉSEK!A5,4),". évi előirányzat")</f>
        <v>2020. évi előirányzat</v>
      </c>
    </row>
    <row r="9" spans="1:3" s="362" customFormat="1" ht="12" customHeight="1" thickBot="1">
      <c r="A9" s="481"/>
      <c r="B9" s="482" t="s">
        <v>474</v>
      </c>
      <c r="C9" s="483" t="s">
        <v>475</v>
      </c>
    </row>
    <row r="10" spans="1:3" s="363" customFormat="1" ht="12" customHeight="1" thickBot="1">
      <c r="A10" s="20" t="s">
        <v>16</v>
      </c>
      <c r="B10" s="21" t="s">
        <v>235</v>
      </c>
      <c r="C10" s="250">
        <f>+C11+C12+C13+C14+C15+C16</f>
        <v>321040433</v>
      </c>
    </row>
    <row r="11" spans="1:3" s="363" customFormat="1" ht="12" customHeight="1">
      <c r="A11" s="15" t="s">
        <v>90</v>
      </c>
      <c r="B11" s="364" t="s">
        <v>236</v>
      </c>
      <c r="C11" s="253">
        <v>143757743</v>
      </c>
    </row>
    <row r="12" spans="1:3" s="363" customFormat="1" ht="12" customHeight="1">
      <c r="A12" s="14" t="s">
        <v>91</v>
      </c>
      <c r="B12" s="365" t="s">
        <v>237</v>
      </c>
      <c r="C12" s="252">
        <v>62713700</v>
      </c>
    </row>
    <row r="13" spans="1:3" s="363" customFormat="1" ht="12" customHeight="1">
      <c r="A13" s="14" t="s">
        <v>92</v>
      </c>
      <c r="B13" s="365" t="s">
        <v>517</v>
      </c>
      <c r="C13" s="252">
        <v>110652109</v>
      </c>
    </row>
    <row r="14" spans="1:3" s="363" customFormat="1" ht="12" customHeight="1">
      <c r="A14" s="14" t="s">
        <v>93</v>
      </c>
      <c r="B14" s="365" t="s">
        <v>239</v>
      </c>
      <c r="C14" s="252">
        <v>3916881</v>
      </c>
    </row>
    <row r="15" spans="1:3" s="363" customFormat="1" ht="12" customHeight="1">
      <c r="A15" s="14" t="s">
        <v>137</v>
      </c>
      <c r="B15" s="246" t="s">
        <v>413</v>
      </c>
      <c r="C15" s="252"/>
    </row>
    <row r="16" spans="1:3" s="363" customFormat="1" ht="12" customHeight="1" thickBot="1">
      <c r="A16" s="16" t="s">
        <v>94</v>
      </c>
      <c r="B16" s="247" t="s">
        <v>414</v>
      </c>
      <c r="C16" s="252"/>
    </row>
    <row r="17" spans="1:3" s="363" customFormat="1" ht="12" customHeight="1" thickBot="1">
      <c r="A17" s="20" t="s">
        <v>17</v>
      </c>
      <c r="B17" s="245" t="s">
        <v>240</v>
      </c>
      <c r="C17" s="250">
        <f>+C18+C19+C20+C21+C22</f>
        <v>43522000</v>
      </c>
    </row>
    <row r="18" spans="1:3" s="363" customFormat="1" ht="12" customHeight="1">
      <c r="A18" s="15" t="s">
        <v>96</v>
      </c>
      <c r="B18" s="364" t="s">
        <v>241</v>
      </c>
      <c r="C18" s="253"/>
    </row>
    <row r="19" spans="1:3" s="363" customFormat="1" ht="12" customHeight="1">
      <c r="A19" s="14" t="s">
        <v>97</v>
      </c>
      <c r="B19" s="365" t="s">
        <v>242</v>
      </c>
      <c r="C19" s="252"/>
    </row>
    <row r="20" spans="1:3" s="363" customFormat="1" ht="12" customHeight="1">
      <c r="A20" s="14" t="s">
        <v>98</v>
      </c>
      <c r="B20" s="365" t="s">
        <v>403</v>
      </c>
      <c r="C20" s="252"/>
    </row>
    <row r="21" spans="1:3" s="363" customFormat="1" ht="12" customHeight="1">
      <c r="A21" s="14" t="s">
        <v>99</v>
      </c>
      <c r="B21" s="365" t="s">
        <v>404</v>
      </c>
      <c r="C21" s="252"/>
    </row>
    <row r="22" spans="1:3" s="363" customFormat="1" ht="12" customHeight="1">
      <c r="A22" s="14" t="s">
        <v>100</v>
      </c>
      <c r="B22" s="365" t="s">
        <v>539</v>
      </c>
      <c r="C22" s="252">
        <v>43522000</v>
      </c>
    </row>
    <row r="23" spans="1:3" s="363" customFormat="1" ht="12" customHeight="1" thickBot="1">
      <c r="A23" s="16" t="s">
        <v>109</v>
      </c>
      <c r="B23" s="247" t="s">
        <v>244</v>
      </c>
      <c r="C23" s="254"/>
    </row>
    <row r="24" spans="1:3" s="363" customFormat="1" ht="12" customHeight="1" thickBot="1">
      <c r="A24" s="20" t="s">
        <v>18</v>
      </c>
      <c r="B24" s="21" t="s">
        <v>245</v>
      </c>
      <c r="C24" s="250">
        <f>+C25+C26+C27+C28+C29</f>
        <v>0</v>
      </c>
    </row>
    <row r="25" spans="1:3" s="363" customFormat="1" ht="12" customHeight="1">
      <c r="A25" s="15" t="s">
        <v>79</v>
      </c>
      <c r="B25" s="364" t="s">
        <v>246</v>
      </c>
      <c r="C25" s="253"/>
    </row>
    <row r="26" spans="1:3" s="363" customFormat="1" ht="12" customHeight="1">
      <c r="A26" s="14" t="s">
        <v>80</v>
      </c>
      <c r="B26" s="365" t="s">
        <v>247</v>
      </c>
      <c r="C26" s="252"/>
    </row>
    <row r="27" spans="1:3" s="363" customFormat="1" ht="12" customHeight="1">
      <c r="A27" s="14" t="s">
        <v>81</v>
      </c>
      <c r="B27" s="365" t="s">
        <v>405</v>
      </c>
      <c r="C27" s="252"/>
    </row>
    <row r="28" spans="1:3" s="363" customFormat="1" ht="12" customHeight="1">
      <c r="A28" s="14" t="s">
        <v>82</v>
      </c>
      <c r="B28" s="365" t="s">
        <v>406</v>
      </c>
      <c r="C28" s="252"/>
    </row>
    <row r="29" spans="1:3" s="363" customFormat="1" ht="12" customHeight="1">
      <c r="A29" s="14" t="s">
        <v>160</v>
      </c>
      <c r="B29" s="365" t="s">
        <v>248</v>
      </c>
      <c r="C29" s="252"/>
    </row>
    <row r="30" spans="1:3" s="474" customFormat="1" ht="12" customHeight="1" thickBot="1">
      <c r="A30" s="484" t="s">
        <v>161</v>
      </c>
      <c r="B30" s="472" t="s">
        <v>534</v>
      </c>
      <c r="C30" s="473"/>
    </row>
    <row r="31" spans="1:3" s="363" customFormat="1" ht="12" customHeight="1" thickBot="1">
      <c r="A31" s="20" t="s">
        <v>162</v>
      </c>
      <c r="B31" s="21" t="s">
        <v>518</v>
      </c>
      <c r="C31" s="256">
        <f>SUM(C32:C38)</f>
        <v>34855500</v>
      </c>
    </row>
    <row r="32" spans="1:3" s="363" customFormat="1" ht="12" customHeight="1">
      <c r="A32" s="15" t="s">
        <v>251</v>
      </c>
      <c r="B32" s="364" t="s">
        <v>522</v>
      </c>
      <c r="C32" s="253"/>
    </row>
    <row r="33" spans="1:3" s="363" customFormat="1" ht="12" customHeight="1">
      <c r="A33" s="14" t="s">
        <v>252</v>
      </c>
      <c r="B33" s="365" t="s">
        <v>523</v>
      </c>
      <c r="C33" s="252"/>
    </row>
    <row r="34" spans="1:3" s="363" customFormat="1" ht="12" customHeight="1">
      <c r="A34" s="14" t="s">
        <v>253</v>
      </c>
      <c r="B34" s="365" t="s">
        <v>524</v>
      </c>
      <c r="C34" s="252">
        <v>29055000</v>
      </c>
    </row>
    <row r="35" spans="1:3" s="363" customFormat="1" ht="12" customHeight="1">
      <c r="A35" s="14" t="s">
        <v>254</v>
      </c>
      <c r="B35" s="365" t="s">
        <v>525</v>
      </c>
      <c r="C35" s="252"/>
    </row>
    <row r="36" spans="1:3" s="363" customFormat="1" ht="12" customHeight="1">
      <c r="A36" s="14" t="s">
        <v>519</v>
      </c>
      <c r="B36" s="365" t="s">
        <v>255</v>
      </c>
      <c r="C36" s="252">
        <v>5800500</v>
      </c>
    </row>
    <row r="37" spans="1:3" s="363" customFormat="1" ht="12" customHeight="1">
      <c r="A37" s="14" t="s">
        <v>520</v>
      </c>
      <c r="B37" s="365" t="s">
        <v>642</v>
      </c>
      <c r="C37" s="252"/>
    </row>
    <row r="38" spans="1:3" s="363" customFormat="1" ht="12" customHeight="1" thickBot="1">
      <c r="A38" s="16" t="s">
        <v>521</v>
      </c>
      <c r="B38" s="585" t="s">
        <v>643</v>
      </c>
      <c r="C38" s="254"/>
    </row>
    <row r="39" spans="1:3" s="363" customFormat="1" ht="12" customHeight="1" thickBot="1">
      <c r="A39" s="20" t="s">
        <v>20</v>
      </c>
      <c r="B39" s="21" t="s">
        <v>415</v>
      </c>
      <c r="C39" s="250">
        <f>SUM(C40:C50)</f>
        <v>46185000</v>
      </c>
    </row>
    <row r="40" spans="1:3" s="363" customFormat="1" ht="12" customHeight="1">
      <c r="A40" s="15" t="s">
        <v>83</v>
      </c>
      <c r="B40" s="364" t="s">
        <v>258</v>
      </c>
      <c r="C40" s="253">
        <v>1850000</v>
      </c>
    </row>
    <row r="41" spans="1:3" s="363" customFormat="1" ht="12" customHeight="1">
      <c r="A41" s="14" t="s">
        <v>84</v>
      </c>
      <c r="B41" s="365" t="s">
        <v>259</v>
      </c>
      <c r="C41" s="252">
        <v>16050000</v>
      </c>
    </row>
    <row r="42" spans="1:3" s="363" customFormat="1" ht="12" customHeight="1">
      <c r="A42" s="14" t="s">
        <v>85</v>
      </c>
      <c r="B42" s="365" t="s">
        <v>260</v>
      </c>
      <c r="C42" s="252"/>
    </row>
    <row r="43" spans="1:3" s="363" customFormat="1" ht="12" customHeight="1">
      <c r="A43" s="14" t="s">
        <v>164</v>
      </c>
      <c r="B43" s="365" t="s">
        <v>261</v>
      </c>
      <c r="C43" s="252"/>
    </row>
    <row r="44" spans="1:3" s="363" customFormat="1" ht="12" customHeight="1">
      <c r="A44" s="14" t="s">
        <v>165</v>
      </c>
      <c r="B44" s="365" t="s">
        <v>262</v>
      </c>
      <c r="C44" s="252">
        <v>18550000</v>
      </c>
    </row>
    <row r="45" spans="1:3" s="363" customFormat="1" ht="12" customHeight="1">
      <c r="A45" s="14" t="s">
        <v>166</v>
      </c>
      <c r="B45" s="365" t="s">
        <v>263</v>
      </c>
      <c r="C45" s="252">
        <v>9585000</v>
      </c>
    </row>
    <row r="46" spans="1:3" s="363" customFormat="1" ht="12" customHeight="1">
      <c r="A46" s="14" t="s">
        <v>167</v>
      </c>
      <c r="B46" s="365" t="s">
        <v>264</v>
      </c>
      <c r="C46" s="252"/>
    </row>
    <row r="47" spans="1:3" s="363" customFormat="1" ht="12" customHeight="1">
      <c r="A47" s="14" t="s">
        <v>168</v>
      </c>
      <c r="B47" s="365" t="s">
        <v>526</v>
      </c>
      <c r="C47" s="252">
        <v>150000</v>
      </c>
    </row>
    <row r="48" spans="1:3" s="363" customFormat="1" ht="12" customHeight="1">
      <c r="A48" s="14" t="s">
        <v>256</v>
      </c>
      <c r="B48" s="365" t="s">
        <v>266</v>
      </c>
      <c r="C48" s="255"/>
    </row>
    <row r="49" spans="1:3" s="363" customFormat="1" ht="12" customHeight="1">
      <c r="A49" s="16" t="s">
        <v>257</v>
      </c>
      <c r="B49" s="366" t="s">
        <v>417</v>
      </c>
      <c r="C49" s="355"/>
    </row>
    <row r="50" spans="1:3" s="363" customFormat="1" ht="12" customHeight="1" thickBot="1">
      <c r="A50" s="16" t="s">
        <v>416</v>
      </c>
      <c r="B50" s="247" t="s">
        <v>267</v>
      </c>
      <c r="C50" s="355"/>
    </row>
    <row r="51" spans="1:3" s="363" customFormat="1" ht="12" customHeight="1" thickBot="1">
      <c r="A51" s="20" t="s">
        <v>21</v>
      </c>
      <c r="B51" s="21" t="s">
        <v>268</v>
      </c>
      <c r="C51" s="250">
        <f>SUM(C52:C56)</f>
        <v>0</v>
      </c>
    </row>
    <row r="52" spans="1:3" s="363" customFormat="1" ht="12" customHeight="1">
      <c r="A52" s="15" t="s">
        <v>86</v>
      </c>
      <c r="B52" s="364" t="s">
        <v>272</v>
      </c>
      <c r="C52" s="408"/>
    </row>
    <row r="53" spans="1:3" s="363" customFormat="1" ht="12" customHeight="1">
      <c r="A53" s="14" t="s">
        <v>87</v>
      </c>
      <c r="B53" s="365" t="s">
        <v>273</v>
      </c>
      <c r="C53" s="255"/>
    </row>
    <row r="54" spans="1:3" s="363" customFormat="1" ht="12" customHeight="1">
      <c r="A54" s="14" t="s">
        <v>269</v>
      </c>
      <c r="B54" s="365" t="s">
        <v>274</v>
      </c>
      <c r="C54" s="255"/>
    </row>
    <row r="55" spans="1:3" s="363" customFormat="1" ht="12" customHeight="1">
      <c r="A55" s="14" t="s">
        <v>270</v>
      </c>
      <c r="B55" s="365" t="s">
        <v>275</v>
      </c>
      <c r="C55" s="255"/>
    </row>
    <row r="56" spans="1:3" s="363" customFormat="1" ht="12" customHeight="1" thickBot="1">
      <c r="A56" s="16" t="s">
        <v>271</v>
      </c>
      <c r="B56" s="247" t="s">
        <v>276</v>
      </c>
      <c r="C56" s="355"/>
    </row>
    <row r="57" spans="1:3" s="363" customFormat="1" ht="12" customHeight="1" thickBot="1">
      <c r="A57" s="20" t="s">
        <v>169</v>
      </c>
      <c r="B57" s="21" t="s">
        <v>277</v>
      </c>
      <c r="C57" s="250">
        <f>SUM(C58:C60)</f>
        <v>0</v>
      </c>
    </row>
    <row r="58" spans="1:3" s="363" customFormat="1" ht="12" customHeight="1">
      <c r="A58" s="15" t="s">
        <v>88</v>
      </c>
      <c r="B58" s="364" t="s">
        <v>278</v>
      </c>
      <c r="C58" s="253"/>
    </row>
    <row r="59" spans="1:3" s="363" customFormat="1" ht="12" customHeight="1">
      <c r="A59" s="14" t="s">
        <v>89</v>
      </c>
      <c r="B59" s="365" t="s">
        <v>407</v>
      </c>
      <c r="C59" s="252"/>
    </row>
    <row r="60" spans="1:3" s="363" customFormat="1" ht="12" customHeight="1">
      <c r="A60" s="14" t="s">
        <v>281</v>
      </c>
      <c r="B60" s="365" t="s">
        <v>279</v>
      </c>
      <c r="C60" s="252"/>
    </row>
    <row r="61" spans="1:3" s="363" customFormat="1" ht="12" customHeight="1" thickBot="1">
      <c r="A61" s="16" t="s">
        <v>282</v>
      </c>
      <c r="B61" s="247" t="s">
        <v>280</v>
      </c>
      <c r="C61" s="254"/>
    </row>
    <row r="62" spans="1:3" s="363" customFormat="1" ht="12" customHeight="1" thickBot="1">
      <c r="A62" s="20" t="s">
        <v>23</v>
      </c>
      <c r="B62" s="245" t="s">
        <v>283</v>
      </c>
      <c r="C62" s="250">
        <f>SUM(C63:C65)</f>
        <v>0</v>
      </c>
    </row>
    <row r="63" spans="1:3" s="363" customFormat="1" ht="12" customHeight="1">
      <c r="A63" s="15" t="s">
        <v>170</v>
      </c>
      <c r="B63" s="364" t="s">
        <v>285</v>
      </c>
      <c r="C63" s="255"/>
    </row>
    <row r="64" spans="1:3" s="363" customFormat="1" ht="12" customHeight="1">
      <c r="A64" s="14" t="s">
        <v>171</v>
      </c>
      <c r="B64" s="365" t="s">
        <v>408</v>
      </c>
      <c r="C64" s="255"/>
    </row>
    <row r="65" spans="1:3" s="363" customFormat="1" ht="12" customHeight="1">
      <c r="A65" s="14" t="s">
        <v>214</v>
      </c>
      <c r="B65" s="365" t="s">
        <v>286</v>
      </c>
      <c r="C65" s="255"/>
    </row>
    <row r="66" spans="1:3" s="363" customFormat="1" ht="12" customHeight="1" thickBot="1">
      <c r="A66" s="16" t="s">
        <v>284</v>
      </c>
      <c r="B66" s="247" t="s">
        <v>287</v>
      </c>
      <c r="C66" s="255"/>
    </row>
    <row r="67" spans="1:3" s="363" customFormat="1" ht="12" customHeight="1" thickBot="1">
      <c r="A67" s="432" t="s">
        <v>457</v>
      </c>
      <c r="B67" s="21" t="s">
        <v>288</v>
      </c>
      <c r="C67" s="256">
        <f>+C10+C17+C24+C31+C39+C51+C57+C62</f>
        <v>445602933</v>
      </c>
    </row>
    <row r="68" spans="1:3" s="363" customFormat="1" ht="12" customHeight="1" thickBot="1">
      <c r="A68" s="411" t="s">
        <v>289</v>
      </c>
      <c r="B68" s="245" t="s">
        <v>290</v>
      </c>
      <c r="C68" s="250">
        <f>SUM(C69:C71)</f>
        <v>0</v>
      </c>
    </row>
    <row r="69" spans="1:3" s="363" customFormat="1" ht="12" customHeight="1">
      <c r="A69" s="15" t="s">
        <v>318</v>
      </c>
      <c r="B69" s="364" t="s">
        <v>291</v>
      </c>
      <c r="C69" s="255"/>
    </row>
    <row r="70" spans="1:3" s="363" customFormat="1" ht="12" customHeight="1">
      <c r="A70" s="14" t="s">
        <v>327</v>
      </c>
      <c r="B70" s="365" t="s">
        <v>292</v>
      </c>
      <c r="C70" s="255"/>
    </row>
    <row r="71" spans="1:3" s="363" customFormat="1" ht="12" customHeight="1" thickBot="1">
      <c r="A71" s="16" t="s">
        <v>328</v>
      </c>
      <c r="B71" s="426" t="s">
        <v>535</v>
      </c>
      <c r="C71" s="255"/>
    </row>
    <row r="72" spans="1:3" s="363" customFormat="1" ht="12" customHeight="1" thickBot="1">
      <c r="A72" s="411" t="s">
        <v>294</v>
      </c>
      <c r="B72" s="245" t="s">
        <v>295</v>
      </c>
      <c r="C72" s="250">
        <f>SUM(C73:C76)</f>
        <v>30000000</v>
      </c>
    </row>
    <row r="73" spans="1:3" s="363" customFormat="1" ht="12" customHeight="1">
      <c r="A73" s="15" t="s">
        <v>138</v>
      </c>
      <c r="B73" s="364" t="s">
        <v>296</v>
      </c>
      <c r="C73" s="255"/>
    </row>
    <row r="74" spans="1:3" s="363" customFormat="1" ht="12" customHeight="1">
      <c r="A74" s="14" t="s">
        <v>139</v>
      </c>
      <c r="B74" s="365" t="s">
        <v>536</v>
      </c>
      <c r="C74" s="255"/>
    </row>
    <row r="75" spans="1:3" s="363" customFormat="1" ht="12" customHeight="1" thickBot="1">
      <c r="A75" s="16" t="s">
        <v>319</v>
      </c>
      <c r="B75" s="366" t="s">
        <v>297</v>
      </c>
      <c r="C75" s="355">
        <v>30000000</v>
      </c>
    </row>
    <row r="76" spans="1:3" s="363" customFormat="1" ht="12" customHeight="1" thickBot="1">
      <c r="A76" s="486" t="s">
        <v>320</v>
      </c>
      <c r="B76" s="487" t="s">
        <v>537</v>
      </c>
      <c r="C76" s="488"/>
    </row>
    <row r="77" spans="1:3" s="363" customFormat="1" ht="12" customHeight="1" thickBot="1">
      <c r="A77" s="411" t="s">
        <v>298</v>
      </c>
      <c r="B77" s="245" t="s">
        <v>299</v>
      </c>
      <c r="C77" s="250">
        <f>SUM(C78:C79)</f>
        <v>594118584</v>
      </c>
    </row>
    <row r="78" spans="1:3" s="363" customFormat="1" ht="12" customHeight="1" thickBot="1">
      <c r="A78" s="13" t="s">
        <v>321</v>
      </c>
      <c r="B78" s="485" t="s">
        <v>300</v>
      </c>
      <c r="C78" s="355">
        <v>594118584</v>
      </c>
    </row>
    <row r="79" spans="1:3" s="363" customFormat="1" ht="12" customHeight="1" thickBot="1">
      <c r="A79" s="486" t="s">
        <v>322</v>
      </c>
      <c r="B79" s="487" t="s">
        <v>301</v>
      </c>
      <c r="C79" s="488"/>
    </row>
    <row r="80" spans="1:3" s="363" customFormat="1" ht="12" customHeight="1" thickBot="1">
      <c r="A80" s="411" t="s">
        <v>302</v>
      </c>
      <c r="B80" s="245" t="s">
        <v>303</v>
      </c>
      <c r="C80" s="250">
        <f>SUM(C81:C83)</f>
        <v>0</v>
      </c>
    </row>
    <row r="81" spans="1:3" s="363" customFormat="1" ht="12" customHeight="1">
      <c r="A81" s="15" t="s">
        <v>323</v>
      </c>
      <c r="B81" s="364" t="s">
        <v>304</v>
      </c>
      <c r="C81" s="255"/>
    </row>
    <row r="82" spans="1:3" s="363" customFormat="1" ht="12" customHeight="1">
      <c r="A82" s="14" t="s">
        <v>324</v>
      </c>
      <c r="B82" s="365" t="s">
        <v>305</v>
      </c>
      <c r="C82" s="255"/>
    </row>
    <row r="83" spans="1:3" s="363" customFormat="1" ht="12" customHeight="1" thickBot="1">
      <c r="A83" s="18" t="s">
        <v>325</v>
      </c>
      <c r="B83" s="489" t="s">
        <v>538</v>
      </c>
      <c r="C83" s="490"/>
    </row>
    <row r="84" spans="1:3" s="363" customFormat="1" ht="12" customHeight="1" thickBot="1">
      <c r="A84" s="411" t="s">
        <v>306</v>
      </c>
      <c r="B84" s="245" t="s">
        <v>326</v>
      </c>
      <c r="C84" s="250">
        <f>SUM(C85:C88)</f>
        <v>0</v>
      </c>
    </row>
    <row r="85" spans="1:3" s="363" customFormat="1" ht="12" customHeight="1">
      <c r="A85" s="368" t="s">
        <v>307</v>
      </c>
      <c r="B85" s="364" t="s">
        <v>308</v>
      </c>
      <c r="C85" s="255"/>
    </row>
    <row r="86" spans="1:3" s="363" customFormat="1" ht="12" customHeight="1">
      <c r="A86" s="369" t="s">
        <v>309</v>
      </c>
      <c r="B86" s="365" t="s">
        <v>310</v>
      </c>
      <c r="C86" s="255"/>
    </row>
    <row r="87" spans="1:3" s="363" customFormat="1" ht="12" customHeight="1">
      <c r="A87" s="369" t="s">
        <v>311</v>
      </c>
      <c r="B87" s="365" t="s">
        <v>312</v>
      </c>
      <c r="C87" s="255"/>
    </row>
    <row r="88" spans="1:3" s="363" customFormat="1" ht="12" customHeight="1" thickBot="1">
      <c r="A88" s="370" t="s">
        <v>313</v>
      </c>
      <c r="B88" s="247" t="s">
        <v>314</v>
      </c>
      <c r="C88" s="255"/>
    </row>
    <row r="89" spans="1:3" s="363" customFormat="1" ht="12" customHeight="1" thickBot="1">
      <c r="A89" s="411" t="s">
        <v>315</v>
      </c>
      <c r="B89" s="245" t="s">
        <v>456</v>
      </c>
      <c r="C89" s="409"/>
    </row>
    <row r="90" spans="1:3" s="363" customFormat="1" ht="13.5" customHeight="1" thickBot="1">
      <c r="A90" s="411" t="s">
        <v>317</v>
      </c>
      <c r="B90" s="245" t="s">
        <v>316</v>
      </c>
      <c r="C90" s="409"/>
    </row>
    <row r="91" spans="1:3" s="363" customFormat="1" ht="15.75" customHeight="1" thickBot="1">
      <c r="A91" s="411" t="s">
        <v>329</v>
      </c>
      <c r="B91" s="371" t="s">
        <v>459</v>
      </c>
      <c r="C91" s="256">
        <f>+C68+C72+C77+C80+C84+C90+C89</f>
        <v>624118584</v>
      </c>
    </row>
    <row r="92" spans="1:3" s="363" customFormat="1" ht="16.5" customHeight="1" thickBot="1">
      <c r="A92" s="412" t="s">
        <v>458</v>
      </c>
      <c r="B92" s="372" t="s">
        <v>460</v>
      </c>
      <c r="C92" s="256">
        <f>+C67+C91</f>
        <v>1069721517</v>
      </c>
    </row>
    <row r="93" spans="1:3" s="363" customFormat="1" ht="10.5" customHeight="1">
      <c r="A93" s="5"/>
      <c r="B93" s="6"/>
      <c r="C93" s="257"/>
    </row>
    <row r="94" spans="1:3" ht="16.5" customHeight="1">
      <c r="A94" s="653" t="s">
        <v>45</v>
      </c>
      <c r="B94" s="653"/>
      <c r="C94" s="653"/>
    </row>
    <row r="95" spans="1:3" s="373" customFormat="1" ht="16.5" customHeight="1" thickBot="1">
      <c r="A95" s="650" t="s">
        <v>142</v>
      </c>
      <c r="B95" s="650"/>
      <c r="C95" s="497" t="str">
        <f>C7</f>
        <v>Forintban!</v>
      </c>
    </row>
    <row r="96" spans="1:3" ht="30" customHeight="1" thickBot="1">
      <c r="A96" s="478" t="s">
        <v>64</v>
      </c>
      <c r="B96" s="479" t="s">
        <v>46</v>
      </c>
      <c r="C96" s="480" t="str">
        <f>+C8</f>
        <v>2020. évi előirányzat</v>
      </c>
    </row>
    <row r="97" spans="1:3" s="362" customFormat="1" ht="12" customHeight="1" thickBot="1">
      <c r="A97" s="478"/>
      <c r="B97" s="479" t="s">
        <v>474</v>
      </c>
      <c r="C97" s="480" t="s">
        <v>475</v>
      </c>
    </row>
    <row r="98" spans="1:3" ht="12" customHeight="1" thickBot="1">
      <c r="A98" s="22" t="s">
        <v>16</v>
      </c>
      <c r="B98" s="28" t="s">
        <v>418</v>
      </c>
      <c r="C98" s="249">
        <f>C99+C100+C101+C102+C103+C116</f>
        <v>514983400</v>
      </c>
    </row>
    <row r="99" spans="1:3" ht="12" customHeight="1">
      <c r="A99" s="17" t="s">
        <v>90</v>
      </c>
      <c r="B99" s="10" t="s">
        <v>47</v>
      </c>
      <c r="C99" s="251">
        <v>284624000</v>
      </c>
    </row>
    <row r="100" spans="1:3" ht="12" customHeight="1">
      <c r="A100" s="14" t="s">
        <v>91</v>
      </c>
      <c r="B100" s="8" t="s">
        <v>172</v>
      </c>
      <c r="C100" s="252">
        <v>46893000</v>
      </c>
    </row>
    <row r="101" spans="1:3" ht="12" customHeight="1">
      <c r="A101" s="14" t="s">
        <v>92</v>
      </c>
      <c r="B101" s="8" t="s">
        <v>130</v>
      </c>
      <c r="C101" s="254">
        <v>161394500</v>
      </c>
    </row>
    <row r="102" spans="1:3" ht="12" customHeight="1">
      <c r="A102" s="14" t="s">
        <v>93</v>
      </c>
      <c r="B102" s="11" t="s">
        <v>173</v>
      </c>
      <c r="C102" s="254">
        <v>8000000</v>
      </c>
    </row>
    <row r="103" spans="1:3" ht="12" customHeight="1">
      <c r="A103" s="14" t="s">
        <v>104</v>
      </c>
      <c r="B103" s="19" t="s">
        <v>174</v>
      </c>
      <c r="C103" s="254">
        <v>14071900</v>
      </c>
    </row>
    <row r="104" spans="1:3" ht="12" customHeight="1">
      <c r="A104" s="14" t="s">
        <v>94</v>
      </c>
      <c r="B104" s="8" t="s">
        <v>423</v>
      </c>
      <c r="C104" s="254">
        <v>5236760</v>
      </c>
    </row>
    <row r="105" spans="1:3" ht="12" customHeight="1">
      <c r="A105" s="14" t="s">
        <v>95</v>
      </c>
      <c r="B105" s="129" t="s">
        <v>422</v>
      </c>
      <c r="C105" s="254"/>
    </row>
    <row r="106" spans="1:3" ht="12" customHeight="1">
      <c r="A106" s="14" t="s">
        <v>105</v>
      </c>
      <c r="B106" s="129" t="s">
        <v>421</v>
      </c>
      <c r="C106" s="254"/>
    </row>
    <row r="107" spans="1:3" ht="12" customHeight="1">
      <c r="A107" s="14" t="s">
        <v>106</v>
      </c>
      <c r="B107" s="127" t="s">
        <v>332</v>
      </c>
      <c r="C107" s="254"/>
    </row>
    <row r="108" spans="1:3" ht="12" customHeight="1">
      <c r="A108" s="14" t="s">
        <v>107</v>
      </c>
      <c r="B108" s="128" t="s">
        <v>333</v>
      </c>
      <c r="C108" s="254"/>
    </row>
    <row r="109" spans="1:3" ht="12" customHeight="1">
      <c r="A109" s="14" t="s">
        <v>108</v>
      </c>
      <c r="B109" s="128" t="s">
        <v>334</v>
      </c>
      <c r="C109" s="254">
        <v>1815400</v>
      </c>
    </row>
    <row r="110" spans="1:3" ht="12" customHeight="1">
      <c r="A110" s="14" t="s">
        <v>110</v>
      </c>
      <c r="B110" s="127" t="s">
        <v>335</v>
      </c>
      <c r="C110" s="254"/>
    </row>
    <row r="111" spans="1:3" ht="12" customHeight="1">
      <c r="A111" s="14" t="s">
        <v>175</v>
      </c>
      <c r="B111" s="127" t="s">
        <v>336</v>
      </c>
      <c r="C111" s="254"/>
    </row>
    <row r="112" spans="1:3" ht="12" customHeight="1">
      <c r="A112" s="14" t="s">
        <v>330</v>
      </c>
      <c r="B112" s="128" t="s">
        <v>337</v>
      </c>
      <c r="C112" s="254"/>
    </row>
    <row r="113" spans="1:3" ht="12" customHeight="1">
      <c r="A113" s="13" t="s">
        <v>331</v>
      </c>
      <c r="B113" s="129" t="s">
        <v>338</v>
      </c>
      <c r="C113" s="254"/>
    </row>
    <row r="114" spans="1:3" ht="12" customHeight="1">
      <c r="A114" s="14" t="s">
        <v>419</v>
      </c>
      <c r="B114" s="129" t="s">
        <v>339</v>
      </c>
      <c r="C114" s="254"/>
    </row>
    <row r="115" spans="1:3" ht="12" customHeight="1">
      <c r="A115" s="16" t="s">
        <v>420</v>
      </c>
      <c r="B115" s="129" t="s">
        <v>340</v>
      </c>
      <c r="C115" s="254">
        <v>7019740</v>
      </c>
    </row>
    <row r="116" spans="1:3" ht="12" customHeight="1">
      <c r="A116" s="14" t="s">
        <v>424</v>
      </c>
      <c r="B116" s="11" t="s">
        <v>48</v>
      </c>
      <c r="C116" s="252"/>
    </row>
    <row r="117" spans="1:3" ht="12" customHeight="1">
      <c r="A117" s="14" t="s">
        <v>425</v>
      </c>
      <c r="B117" s="8" t="s">
        <v>427</v>
      </c>
      <c r="C117" s="252"/>
    </row>
    <row r="118" spans="1:3" ht="12" customHeight="1" thickBot="1">
      <c r="A118" s="18" t="s">
        <v>426</v>
      </c>
      <c r="B118" s="430" t="s">
        <v>428</v>
      </c>
      <c r="C118" s="258"/>
    </row>
    <row r="119" spans="1:3" ht="12" customHeight="1" thickBot="1">
      <c r="A119" s="427" t="s">
        <v>17</v>
      </c>
      <c r="B119" s="428" t="s">
        <v>341</v>
      </c>
      <c r="C119" s="429">
        <f>+C120+C122+C124</f>
        <v>541896500</v>
      </c>
    </row>
    <row r="120" spans="1:3" ht="12" customHeight="1">
      <c r="A120" s="15" t="s">
        <v>96</v>
      </c>
      <c r="B120" s="8" t="s">
        <v>213</v>
      </c>
      <c r="C120" s="253">
        <v>538896500</v>
      </c>
    </row>
    <row r="121" spans="1:3" ht="12" customHeight="1">
      <c r="A121" s="15" t="s">
        <v>97</v>
      </c>
      <c r="B121" s="12" t="s">
        <v>345</v>
      </c>
      <c r="C121" s="253">
        <v>470857000</v>
      </c>
    </row>
    <row r="122" spans="1:3" ht="12" customHeight="1">
      <c r="A122" s="15" t="s">
        <v>98</v>
      </c>
      <c r="B122" s="12" t="s">
        <v>176</v>
      </c>
      <c r="C122" s="252">
        <v>3000000</v>
      </c>
    </row>
    <row r="123" spans="1:3" ht="12" customHeight="1">
      <c r="A123" s="15" t="s">
        <v>99</v>
      </c>
      <c r="B123" s="12" t="s">
        <v>346</v>
      </c>
      <c r="C123" s="234"/>
    </row>
    <row r="124" spans="1:3" ht="12" customHeight="1">
      <c r="A124" s="15" t="s">
        <v>100</v>
      </c>
      <c r="B124" s="247" t="s">
        <v>540</v>
      </c>
      <c r="C124" s="234"/>
    </row>
    <row r="125" spans="1:3" ht="12" customHeight="1">
      <c r="A125" s="15" t="s">
        <v>109</v>
      </c>
      <c r="B125" s="246" t="s">
        <v>409</v>
      </c>
      <c r="C125" s="234"/>
    </row>
    <row r="126" spans="1:3" ht="12" customHeight="1">
      <c r="A126" s="15" t="s">
        <v>111</v>
      </c>
      <c r="B126" s="360" t="s">
        <v>351</v>
      </c>
      <c r="C126" s="234"/>
    </row>
    <row r="127" spans="1:3" ht="15.75">
      <c r="A127" s="15" t="s">
        <v>177</v>
      </c>
      <c r="B127" s="128" t="s">
        <v>334</v>
      </c>
      <c r="C127" s="234"/>
    </row>
    <row r="128" spans="1:3" ht="12" customHeight="1">
      <c r="A128" s="15" t="s">
        <v>178</v>
      </c>
      <c r="B128" s="128" t="s">
        <v>350</v>
      </c>
      <c r="C128" s="234"/>
    </row>
    <row r="129" spans="1:3" ht="12" customHeight="1">
      <c r="A129" s="15" t="s">
        <v>179</v>
      </c>
      <c r="B129" s="128" t="s">
        <v>349</v>
      </c>
      <c r="C129" s="234"/>
    </row>
    <row r="130" spans="1:3" ht="12" customHeight="1">
      <c r="A130" s="15" t="s">
        <v>342</v>
      </c>
      <c r="B130" s="128" t="s">
        <v>337</v>
      </c>
      <c r="C130" s="234"/>
    </row>
    <row r="131" spans="1:3" ht="12" customHeight="1">
      <c r="A131" s="15" t="s">
        <v>343</v>
      </c>
      <c r="B131" s="128" t="s">
        <v>348</v>
      </c>
      <c r="C131" s="234"/>
    </row>
    <row r="132" spans="1:3" ht="16.5" thickBot="1">
      <c r="A132" s="13" t="s">
        <v>344</v>
      </c>
      <c r="B132" s="128" t="s">
        <v>347</v>
      </c>
      <c r="C132" s="236"/>
    </row>
    <row r="133" spans="1:3" ht="12" customHeight="1" thickBot="1">
      <c r="A133" s="20" t="s">
        <v>18</v>
      </c>
      <c r="B133" s="109" t="s">
        <v>429</v>
      </c>
      <c r="C133" s="250">
        <f>+C98+C119</f>
        <v>1056879900</v>
      </c>
    </row>
    <row r="134" spans="1:3" ht="12" customHeight="1" thickBot="1">
      <c r="A134" s="20" t="s">
        <v>19</v>
      </c>
      <c r="B134" s="109" t="s">
        <v>430</v>
      </c>
      <c r="C134" s="250">
        <f>+C135+C136+C137</f>
        <v>0</v>
      </c>
    </row>
    <row r="135" spans="1:3" ht="12" customHeight="1">
      <c r="A135" s="15" t="s">
        <v>251</v>
      </c>
      <c r="B135" s="12" t="s">
        <v>437</v>
      </c>
      <c r="C135" s="234"/>
    </row>
    <row r="136" spans="1:3" ht="12" customHeight="1">
      <c r="A136" s="15" t="s">
        <v>252</v>
      </c>
      <c r="B136" s="12" t="s">
        <v>438</v>
      </c>
      <c r="C136" s="234"/>
    </row>
    <row r="137" spans="1:3" ht="12" customHeight="1" thickBot="1">
      <c r="A137" s="13" t="s">
        <v>253</v>
      </c>
      <c r="B137" s="12" t="s">
        <v>439</v>
      </c>
      <c r="C137" s="234"/>
    </row>
    <row r="138" spans="1:3" ht="12" customHeight="1" thickBot="1">
      <c r="A138" s="20" t="s">
        <v>20</v>
      </c>
      <c r="B138" s="109" t="s">
        <v>431</v>
      </c>
      <c r="C138" s="250">
        <f>SUM(C139:C144)</f>
        <v>0</v>
      </c>
    </row>
    <row r="139" spans="1:3" ht="12" customHeight="1">
      <c r="A139" s="15" t="s">
        <v>83</v>
      </c>
      <c r="B139" s="9" t="s">
        <v>440</v>
      </c>
      <c r="C139" s="234"/>
    </row>
    <row r="140" spans="1:3" ht="12" customHeight="1">
      <c r="A140" s="15" t="s">
        <v>84</v>
      </c>
      <c r="B140" s="9" t="s">
        <v>432</v>
      </c>
      <c r="C140" s="234"/>
    </row>
    <row r="141" spans="1:3" ht="12" customHeight="1">
      <c r="A141" s="15" t="s">
        <v>85</v>
      </c>
      <c r="B141" s="9" t="s">
        <v>433</v>
      </c>
      <c r="C141" s="234"/>
    </row>
    <row r="142" spans="1:3" ht="12" customHeight="1">
      <c r="A142" s="15" t="s">
        <v>164</v>
      </c>
      <c r="B142" s="9" t="s">
        <v>434</v>
      </c>
      <c r="C142" s="234"/>
    </row>
    <row r="143" spans="1:3" ht="12" customHeight="1">
      <c r="A143" s="13" t="s">
        <v>165</v>
      </c>
      <c r="B143" s="7" t="s">
        <v>435</v>
      </c>
      <c r="C143" s="236"/>
    </row>
    <row r="144" spans="1:3" ht="12" customHeight="1" thickBot="1">
      <c r="A144" s="18" t="s">
        <v>166</v>
      </c>
      <c r="B144" s="628" t="s">
        <v>436</v>
      </c>
      <c r="C144" s="437"/>
    </row>
    <row r="145" spans="1:3" ht="12" customHeight="1" thickBot="1">
      <c r="A145" s="20" t="s">
        <v>21</v>
      </c>
      <c r="B145" s="109" t="s">
        <v>444</v>
      </c>
      <c r="C145" s="256">
        <f>+C146+C147+C148+C149</f>
        <v>12841617</v>
      </c>
    </row>
    <row r="146" spans="1:3" ht="12" customHeight="1">
      <c r="A146" s="15" t="s">
        <v>86</v>
      </c>
      <c r="B146" s="9" t="s">
        <v>352</v>
      </c>
      <c r="C146" s="234"/>
    </row>
    <row r="147" spans="1:3" ht="12" customHeight="1">
      <c r="A147" s="15" t="s">
        <v>87</v>
      </c>
      <c r="B147" s="9" t="s">
        <v>353</v>
      </c>
      <c r="C147" s="234">
        <v>12841617</v>
      </c>
    </row>
    <row r="148" spans="1:3" ht="12" customHeight="1" thickBot="1">
      <c r="A148" s="13" t="s">
        <v>269</v>
      </c>
      <c r="B148" s="7" t="s">
        <v>445</v>
      </c>
      <c r="C148" s="236"/>
    </row>
    <row r="149" spans="1:3" ht="12" customHeight="1" thickBot="1">
      <c r="A149" s="486" t="s">
        <v>270</v>
      </c>
      <c r="B149" s="491" t="s">
        <v>371</v>
      </c>
      <c r="C149" s="492"/>
    </row>
    <row r="150" spans="1:3" ht="12" customHeight="1" thickBot="1">
      <c r="A150" s="20" t="s">
        <v>22</v>
      </c>
      <c r="B150" s="109" t="s">
        <v>446</v>
      </c>
      <c r="C150" s="259">
        <f>SUM(C151:C155)</f>
        <v>0</v>
      </c>
    </row>
    <row r="151" spans="1:3" ht="12" customHeight="1">
      <c r="A151" s="15" t="s">
        <v>88</v>
      </c>
      <c r="B151" s="9" t="s">
        <v>441</v>
      </c>
      <c r="C151" s="234"/>
    </row>
    <row r="152" spans="1:3" ht="12" customHeight="1">
      <c r="A152" s="15" t="s">
        <v>89</v>
      </c>
      <c r="B152" s="9" t="s">
        <v>448</v>
      </c>
      <c r="C152" s="234"/>
    </row>
    <row r="153" spans="1:3" ht="12" customHeight="1">
      <c r="A153" s="15" t="s">
        <v>281</v>
      </c>
      <c r="B153" s="9" t="s">
        <v>443</v>
      </c>
      <c r="C153" s="234"/>
    </row>
    <row r="154" spans="1:3" ht="12" customHeight="1">
      <c r="A154" s="15" t="s">
        <v>282</v>
      </c>
      <c r="B154" s="9" t="s">
        <v>495</v>
      </c>
      <c r="C154" s="234"/>
    </row>
    <row r="155" spans="1:3" ht="12" customHeight="1" thickBot="1">
      <c r="A155" s="15" t="s">
        <v>447</v>
      </c>
      <c r="B155" s="9" t="s">
        <v>450</v>
      </c>
      <c r="C155" s="234"/>
    </row>
    <row r="156" spans="1:3" ht="12" customHeight="1" thickBot="1">
      <c r="A156" s="20" t="s">
        <v>23</v>
      </c>
      <c r="B156" s="109" t="s">
        <v>451</v>
      </c>
      <c r="C156" s="431"/>
    </row>
    <row r="157" spans="1:3" ht="12" customHeight="1" thickBot="1">
      <c r="A157" s="20" t="s">
        <v>24</v>
      </c>
      <c r="B157" s="109" t="s">
        <v>452</v>
      </c>
      <c r="C157" s="431"/>
    </row>
    <row r="158" spans="1:9" ht="15" customHeight="1" thickBot="1">
      <c r="A158" s="20" t="s">
        <v>25</v>
      </c>
      <c r="B158" s="109" t="s">
        <v>454</v>
      </c>
      <c r="C158" s="493">
        <f>+C134+C138+C145+C150+C156+C157</f>
        <v>12841617</v>
      </c>
      <c r="F158" s="375"/>
      <c r="G158" s="376"/>
      <c r="H158" s="376"/>
      <c r="I158" s="376"/>
    </row>
    <row r="159" spans="1:3" s="363" customFormat="1" ht="17.25" customHeight="1" thickBot="1">
      <c r="A159" s="248" t="s">
        <v>26</v>
      </c>
      <c r="B159" s="494" t="s">
        <v>453</v>
      </c>
      <c r="C159" s="493">
        <f>+C133+C158</f>
        <v>1069721517</v>
      </c>
    </row>
    <row r="160" spans="1:3" ht="15.75" customHeight="1">
      <c r="A160" s="552"/>
      <c r="B160" s="552"/>
      <c r="C160" s="553">
        <f>C92-C159</f>
        <v>0</v>
      </c>
    </row>
    <row r="161" spans="1:3" ht="15.75">
      <c r="A161" s="651" t="s">
        <v>354</v>
      </c>
      <c r="B161" s="651"/>
      <c r="C161" s="651"/>
    </row>
    <row r="162" spans="1:3" ht="15" customHeight="1" thickBot="1">
      <c r="A162" s="652" t="s">
        <v>143</v>
      </c>
      <c r="B162" s="652"/>
      <c r="C162" s="498" t="str">
        <f>C95</f>
        <v>Forintban!</v>
      </c>
    </row>
    <row r="163" spans="1:4" ht="13.5" customHeight="1" thickBot="1">
      <c r="A163" s="20">
        <v>1</v>
      </c>
      <c r="B163" s="27" t="s">
        <v>455</v>
      </c>
      <c r="C163" s="250">
        <f>+C67-C133</f>
        <v>-611276967</v>
      </c>
      <c r="D163" s="377"/>
    </row>
    <row r="164" spans="1:3" ht="27.75" customHeight="1" thickBot="1">
      <c r="A164" s="20" t="s">
        <v>17</v>
      </c>
      <c r="B164" s="27" t="s">
        <v>461</v>
      </c>
      <c r="C164" s="250">
        <f>+C91-C158</f>
        <v>611276967</v>
      </c>
    </row>
  </sheetData>
  <sheetProtection sheet="1"/>
  <mergeCells count="7">
    <mergeCell ref="B1:C1"/>
    <mergeCell ref="A6:C6"/>
    <mergeCell ref="A7:B7"/>
    <mergeCell ref="A95:B95"/>
    <mergeCell ref="A161:C161"/>
    <mergeCell ref="A162:B162"/>
    <mergeCell ref="A94:C94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13" customWidth="1"/>
    <col min="2" max="2" width="79.125" style="214" customWidth="1"/>
    <col min="3" max="3" width="25.00390625" style="214" customWidth="1"/>
    <col min="4" max="16384" width="9.375" style="214" customWidth="1"/>
  </cols>
  <sheetData>
    <row r="1" spans="1:3" s="194" customFormat="1" ht="21" customHeight="1" thickBot="1">
      <c r="A1" s="193"/>
      <c r="B1" s="195"/>
      <c r="C1" s="509" t="str">
        <f>CONCATENATE(ALAPADATOK!P19,"3. melléklet ",ALAPADATOK!A7," ",ALAPADATOK!B7," ",ALAPADATOK!C7," ",ALAPADATOK!D7," ",ALAPADATOK!E7," ",ALAPADATOK!F7," ",ALAPADATOK!G7," ",ALAPADATOK!H7)</f>
        <v>9.6.3. melléklet a 2 / 2020 ( II.14. ) önkormányzati rendelethez</v>
      </c>
    </row>
    <row r="2" spans="1:3" s="403" customFormat="1" ht="36">
      <c r="A2" s="357" t="s">
        <v>192</v>
      </c>
      <c r="B2" s="507">
        <f>CONCATENATE('KV_9.6.2.sz.mell'!B2)</f>
      </c>
      <c r="C2" s="319" t="s">
        <v>567</v>
      </c>
    </row>
    <row r="3" spans="1:3" s="403" customFormat="1" ht="24.75" thickBot="1">
      <c r="A3" s="397" t="s">
        <v>191</v>
      </c>
      <c r="B3" s="508" t="s">
        <v>507</v>
      </c>
      <c r="C3" s="320" t="s">
        <v>412</v>
      </c>
    </row>
    <row r="4" spans="1:3" s="404" customFormat="1" ht="15.75" customHeight="1" thickBot="1">
      <c r="A4" s="196"/>
      <c r="B4" s="196"/>
      <c r="C4" s="197" t="str">
        <f>'KV_9.6.2.sz.mell'!C4</f>
        <v>Forintban!</v>
      </c>
    </row>
    <row r="5" spans="1:3" ht="13.5" thickBot="1">
      <c r="A5" s="358" t="s">
        <v>193</v>
      </c>
      <c r="B5" s="198" t="s">
        <v>530</v>
      </c>
      <c r="C5" s="471" t="s">
        <v>51</v>
      </c>
    </row>
    <row r="6" spans="1:3" s="405" customFormat="1" ht="12.75" customHeight="1" thickBot="1">
      <c r="A6" s="175"/>
      <c r="B6" s="176" t="s">
        <v>474</v>
      </c>
      <c r="C6" s="177" t="s">
        <v>475</v>
      </c>
    </row>
    <row r="7" spans="1:3" s="405" customFormat="1" ht="15.75" customHeight="1" thickBot="1">
      <c r="A7" s="200"/>
      <c r="B7" s="201" t="s">
        <v>52</v>
      </c>
      <c r="C7" s="202"/>
    </row>
    <row r="8" spans="1:3" s="321" customFormat="1" ht="12" customHeight="1" thickBot="1">
      <c r="A8" s="175" t="s">
        <v>16</v>
      </c>
      <c r="B8" s="203" t="s">
        <v>497</v>
      </c>
      <c r="C8" s="270">
        <f>SUM(C9:C19)</f>
        <v>0</v>
      </c>
    </row>
    <row r="9" spans="1:3" s="321" customFormat="1" ht="12" customHeight="1">
      <c r="A9" s="398" t="s">
        <v>90</v>
      </c>
      <c r="B9" s="10" t="s">
        <v>258</v>
      </c>
      <c r="C9" s="311"/>
    </row>
    <row r="10" spans="1:3" s="321" customFormat="1" ht="12" customHeight="1">
      <c r="A10" s="399" t="s">
        <v>91</v>
      </c>
      <c r="B10" s="8" t="s">
        <v>259</v>
      </c>
      <c r="C10" s="268"/>
    </row>
    <row r="11" spans="1:3" s="321" customFormat="1" ht="12" customHeight="1">
      <c r="A11" s="399" t="s">
        <v>92</v>
      </c>
      <c r="B11" s="8" t="s">
        <v>260</v>
      </c>
      <c r="C11" s="268"/>
    </row>
    <row r="12" spans="1:3" s="321" customFormat="1" ht="12" customHeight="1">
      <c r="A12" s="399" t="s">
        <v>93</v>
      </c>
      <c r="B12" s="8" t="s">
        <v>261</v>
      </c>
      <c r="C12" s="268"/>
    </row>
    <row r="13" spans="1:3" s="321" customFormat="1" ht="12" customHeight="1">
      <c r="A13" s="399" t="s">
        <v>137</v>
      </c>
      <c r="B13" s="8" t="s">
        <v>262</v>
      </c>
      <c r="C13" s="268"/>
    </row>
    <row r="14" spans="1:3" s="321" customFormat="1" ht="12" customHeight="1">
      <c r="A14" s="399" t="s">
        <v>94</v>
      </c>
      <c r="B14" s="8" t="s">
        <v>380</v>
      </c>
      <c r="C14" s="268"/>
    </row>
    <row r="15" spans="1:3" s="321" customFormat="1" ht="12" customHeight="1">
      <c r="A15" s="399" t="s">
        <v>95</v>
      </c>
      <c r="B15" s="7" t="s">
        <v>381</v>
      </c>
      <c r="C15" s="268"/>
    </row>
    <row r="16" spans="1:3" s="321" customFormat="1" ht="12" customHeight="1">
      <c r="A16" s="399" t="s">
        <v>105</v>
      </c>
      <c r="B16" s="8" t="s">
        <v>265</v>
      </c>
      <c r="C16" s="312"/>
    </row>
    <row r="17" spans="1:3" s="406" customFormat="1" ht="12" customHeight="1">
      <c r="A17" s="399" t="s">
        <v>106</v>
      </c>
      <c r="B17" s="8" t="s">
        <v>266</v>
      </c>
      <c r="C17" s="268"/>
    </row>
    <row r="18" spans="1:3" s="406" customFormat="1" ht="12" customHeight="1">
      <c r="A18" s="399" t="s">
        <v>107</v>
      </c>
      <c r="B18" s="8" t="s">
        <v>417</v>
      </c>
      <c r="C18" s="269"/>
    </row>
    <row r="19" spans="1:3" s="406" customFormat="1" ht="12" customHeight="1" thickBot="1">
      <c r="A19" s="399" t="s">
        <v>108</v>
      </c>
      <c r="B19" s="7" t="s">
        <v>267</v>
      </c>
      <c r="C19" s="269"/>
    </row>
    <row r="20" spans="1:3" s="321" customFormat="1" ht="12" customHeight="1" thickBot="1">
      <c r="A20" s="175" t="s">
        <v>17</v>
      </c>
      <c r="B20" s="203" t="s">
        <v>382</v>
      </c>
      <c r="C20" s="270">
        <f>SUM(C21:C23)</f>
        <v>0</v>
      </c>
    </row>
    <row r="21" spans="1:3" s="406" customFormat="1" ht="12" customHeight="1">
      <c r="A21" s="399" t="s">
        <v>96</v>
      </c>
      <c r="B21" s="9" t="s">
        <v>241</v>
      </c>
      <c r="C21" s="268"/>
    </row>
    <row r="22" spans="1:3" s="406" customFormat="1" ht="12" customHeight="1">
      <c r="A22" s="399" t="s">
        <v>97</v>
      </c>
      <c r="B22" s="8" t="s">
        <v>383</v>
      </c>
      <c r="C22" s="268"/>
    </row>
    <row r="23" spans="1:3" s="406" customFormat="1" ht="12" customHeight="1">
      <c r="A23" s="399" t="s">
        <v>98</v>
      </c>
      <c r="B23" s="8" t="s">
        <v>384</v>
      </c>
      <c r="C23" s="268"/>
    </row>
    <row r="24" spans="1:3" s="406" customFormat="1" ht="12" customHeight="1" thickBot="1">
      <c r="A24" s="399" t="s">
        <v>99</v>
      </c>
      <c r="B24" s="8" t="s">
        <v>502</v>
      </c>
      <c r="C24" s="268"/>
    </row>
    <row r="25" spans="1:3" s="406" customFormat="1" ht="12" customHeight="1" thickBot="1">
      <c r="A25" s="183" t="s">
        <v>18</v>
      </c>
      <c r="B25" s="109" t="s">
        <v>163</v>
      </c>
      <c r="C25" s="296"/>
    </row>
    <row r="26" spans="1:3" s="406" customFormat="1" ht="12" customHeight="1" thickBot="1">
      <c r="A26" s="183" t="s">
        <v>19</v>
      </c>
      <c r="B26" s="109" t="s">
        <v>385</v>
      </c>
      <c r="C26" s="270">
        <f>+C27+C28</f>
        <v>0</v>
      </c>
    </row>
    <row r="27" spans="1:3" s="406" customFormat="1" ht="12" customHeight="1">
      <c r="A27" s="400" t="s">
        <v>251</v>
      </c>
      <c r="B27" s="401" t="s">
        <v>383</v>
      </c>
      <c r="C27" s="68"/>
    </row>
    <row r="28" spans="1:3" s="406" customFormat="1" ht="12" customHeight="1">
      <c r="A28" s="400" t="s">
        <v>252</v>
      </c>
      <c r="B28" s="402" t="s">
        <v>386</v>
      </c>
      <c r="C28" s="271"/>
    </row>
    <row r="29" spans="1:3" s="406" customFormat="1" ht="12" customHeight="1" thickBot="1">
      <c r="A29" s="399" t="s">
        <v>253</v>
      </c>
      <c r="B29" s="126" t="s">
        <v>503</v>
      </c>
      <c r="C29" s="75"/>
    </row>
    <row r="30" spans="1:3" s="406" customFormat="1" ht="12" customHeight="1" thickBot="1">
      <c r="A30" s="183" t="s">
        <v>20</v>
      </c>
      <c r="B30" s="109" t="s">
        <v>387</v>
      </c>
      <c r="C30" s="270">
        <f>+C31+C32+C33</f>
        <v>0</v>
      </c>
    </row>
    <row r="31" spans="1:3" s="406" customFormat="1" ht="12" customHeight="1">
      <c r="A31" s="400" t="s">
        <v>83</v>
      </c>
      <c r="B31" s="401" t="s">
        <v>272</v>
      </c>
      <c r="C31" s="68"/>
    </row>
    <row r="32" spans="1:3" s="406" customFormat="1" ht="12" customHeight="1">
      <c r="A32" s="400" t="s">
        <v>84</v>
      </c>
      <c r="B32" s="402" t="s">
        <v>273</v>
      </c>
      <c r="C32" s="271"/>
    </row>
    <row r="33" spans="1:3" s="406" customFormat="1" ht="12" customHeight="1" thickBot="1">
      <c r="A33" s="399" t="s">
        <v>85</v>
      </c>
      <c r="B33" s="126" t="s">
        <v>274</v>
      </c>
      <c r="C33" s="75"/>
    </row>
    <row r="34" spans="1:3" s="321" customFormat="1" ht="12" customHeight="1" thickBot="1">
      <c r="A34" s="183" t="s">
        <v>21</v>
      </c>
      <c r="B34" s="109" t="s">
        <v>357</v>
      </c>
      <c r="C34" s="296"/>
    </row>
    <row r="35" spans="1:3" s="321" customFormat="1" ht="12" customHeight="1" thickBot="1">
      <c r="A35" s="183" t="s">
        <v>22</v>
      </c>
      <c r="B35" s="109" t="s">
        <v>388</v>
      </c>
      <c r="C35" s="313"/>
    </row>
    <row r="36" spans="1:3" s="321" customFormat="1" ht="12" customHeight="1" thickBot="1">
      <c r="A36" s="175" t="s">
        <v>23</v>
      </c>
      <c r="B36" s="109" t="s">
        <v>504</v>
      </c>
      <c r="C36" s="314">
        <f>+C8+C20+C25+C26+C30+C34+C35</f>
        <v>0</v>
      </c>
    </row>
    <row r="37" spans="1:3" s="321" customFormat="1" ht="12" customHeight="1" thickBot="1">
      <c r="A37" s="204" t="s">
        <v>24</v>
      </c>
      <c r="B37" s="109" t="s">
        <v>390</v>
      </c>
      <c r="C37" s="314">
        <f>+C38+C39+C40</f>
        <v>0</v>
      </c>
    </row>
    <row r="38" spans="1:3" s="321" customFormat="1" ht="12" customHeight="1">
      <c r="A38" s="400" t="s">
        <v>391</v>
      </c>
      <c r="B38" s="401" t="s">
        <v>219</v>
      </c>
      <c r="C38" s="68"/>
    </row>
    <row r="39" spans="1:3" s="321" customFormat="1" ht="12" customHeight="1">
      <c r="A39" s="400" t="s">
        <v>392</v>
      </c>
      <c r="B39" s="402" t="s">
        <v>2</v>
      </c>
      <c r="C39" s="271"/>
    </row>
    <row r="40" spans="1:3" s="406" customFormat="1" ht="12" customHeight="1" thickBot="1">
      <c r="A40" s="399" t="s">
        <v>393</v>
      </c>
      <c r="B40" s="126" t="s">
        <v>394</v>
      </c>
      <c r="C40" s="75"/>
    </row>
    <row r="41" spans="1:3" s="406" customFormat="1" ht="15" customHeight="1" thickBot="1">
      <c r="A41" s="204" t="s">
        <v>25</v>
      </c>
      <c r="B41" s="205" t="s">
        <v>395</v>
      </c>
      <c r="C41" s="317">
        <f>+C36+C37</f>
        <v>0</v>
      </c>
    </row>
    <row r="42" spans="1:3" s="406" customFormat="1" ht="15" customHeight="1">
      <c r="A42" s="206"/>
      <c r="B42" s="207"/>
      <c r="C42" s="315"/>
    </row>
    <row r="43" spans="1:3" ht="13.5" thickBot="1">
      <c r="A43" s="208"/>
      <c r="B43" s="209"/>
      <c r="C43" s="316"/>
    </row>
    <row r="44" spans="1:3" s="405" customFormat="1" ht="16.5" customHeight="1" thickBot="1">
      <c r="A44" s="210"/>
      <c r="B44" s="211" t="s">
        <v>53</v>
      </c>
      <c r="C44" s="317"/>
    </row>
    <row r="45" spans="1:3" s="407" customFormat="1" ht="12" customHeight="1" thickBot="1">
      <c r="A45" s="183" t="s">
        <v>16</v>
      </c>
      <c r="B45" s="109" t="s">
        <v>396</v>
      </c>
      <c r="C45" s="270">
        <f>SUM(C46:C50)</f>
        <v>0</v>
      </c>
    </row>
    <row r="46" spans="1:3" ht="12" customHeight="1">
      <c r="A46" s="399" t="s">
        <v>90</v>
      </c>
      <c r="B46" s="9" t="s">
        <v>47</v>
      </c>
      <c r="C46" s="68"/>
    </row>
    <row r="47" spans="1:3" ht="12" customHeight="1">
      <c r="A47" s="399" t="s">
        <v>91</v>
      </c>
      <c r="B47" s="8" t="s">
        <v>172</v>
      </c>
      <c r="C47" s="71"/>
    </row>
    <row r="48" spans="1:3" ht="12" customHeight="1">
      <c r="A48" s="399" t="s">
        <v>92</v>
      </c>
      <c r="B48" s="8" t="s">
        <v>130</v>
      </c>
      <c r="C48" s="71"/>
    </row>
    <row r="49" spans="1:3" ht="12" customHeight="1">
      <c r="A49" s="399" t="s">
        <v>93</v>
      </c>
      <c r="B49" s="8" t="s">
        <v>173</v>
      </c>
      <c r="C49" s="71"/>
    </row>
    <row r="50" spans="1:3" ht="12" customHeight="1" thickBot="1">
      <c r="A50" s="399" t="s">
        <v>137</v>
      </c>
      <c r="B50" s="8" t="s">
        <v>174</v>
      </c>
      <c r="C50" s="71"/>
    </row>
    <row r="51" spans="1:3" ht="12" customHeight="1" thickBot="1">
      <c r="A51" s="183" t="s">
        <v>17</v>
      </c>
      <c r="B51" s="109" t="s">
        <v>397</v>
      </c>
      <c r="C51" s="270">
        <f>SUM(C52:C54)</f>
        <v>0</v>
      </c>
    </row>
    <row r="52" spans="1:3" s="407" customFormat="1" ht="12" customHeight="1">
      <c r="A52" s="399" t="s">
        <v>96</v>
      </c>
      <c r="B52" s="9" t="s">
        <v>213</v>
      </c>
      <c r="C52" s="68"/>
    </row>
    <row r="53" spans="1:3" ht="12" customHeight="1">
      <c r="A53" s="399" t="s">
        <v>97</v>
      </c>
      <c r="B53" s="8" t="s">
        <v>176</v>
      </c>
      <c r="C53" s="71"/>
    </row>
    <row r="54" spans="1:3" ht="12" customHeight="1">
      <c r="A54" s="399" t="s">
        <v>98</v>
      </c>
      <c r="B54" s="8" t="s">
        <v>54</v>
      </c>
      <c r="C54" s="71"/>
    </row>
    <row r="55" spans="1:3" ht="12" customHeight="1" thickBot="1">
      <c r="A55" s="399" t="s">
        <v>99</v>
      </c>
      <c r="B55" s="8" t="s">
        <v>501</v>
      </c>
      <c r="C55" s="71"/>
    </row>
    <row r="56" spans="1:3" ht="15" customHeight="1" thickBot="1">
      <c r="A56" s="183" t="s">
        <v>18</v>
      </c>
      <c r="B56" s="109" t="s">
        <v>11</v>
      </c>
      <c r="C56" s="296"/>
    </row>
    <row r="57" spans="1:3" ht="13.5" thickBot="1">
      <c r="A57" s="183" t="s">
        <v>19</v>
      </c>
      <c r="B57" s="212" t="s">
        <v>506</v>
      </c>
      <c r="C57" s="318">
        <f>+C45+C51+C56</f>
        <v>0</v>
      </c>
    </row>
    <row r="58" ht="15" customHeight="1" thickBot="1">
      <c r="C58" s="542">
        <f>C41-C57</f>
        <v>0</v>
      </c>
    </row>
    <row r="59" spans="1:3" ht="14.25" customHeight="1" thickBot="1">
      <c r="A59" s="215" t="s">
        <v>496</v>
      </c>
      <c r="B59" s="216"/>
      <c r="C59" s="106"/>
    </row>
    <row r="60" spans="1:3" ht="13.5" thickBot="1">
      <c r="A60" s="215" t="s">
        <v>194</v>
      </c>
      <c r="B60" s="216"/>
      <c r="C60" s="106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13" customWidth="1"/>
    <col min="2" max="2" width="79.125" style="214" customWidth="1"/>
    <col min="3" max="3" width="25.00390625" style="214" customWidth="1"/>
    <col min="4" max="16384" width="9.375" style="214" customWidth="1"/>
  </cols>
  <sheetData>
    <row r="1" spans="1:3" s="194" customFormat="1" ht="21" customHeight="1" thickBot="1">
      <c r="A1" s="193"/>
      <c r="B1" s="195"/>
      <c r="C1" s="509" t="str">
        <f>CONCATENATE(ALAPADATOK!P21," melléklet ",ALAPADATOK!A7," ",ALAPADATOK!B7," ",ALAPADATOK!C7," ",ALAPADATOK!D7," ",ALAPADATOK!E7," ",ALAPADATOK!F7," ",ALAPADATOK!G7," ",ALAPADATOK!H7)</f>
        <v>9.7. melléklet a 2 / 2020 ( II.14. ) önkormányzati rendelethez</v>
      </c>
    </row>
    <row r="2" spans="1:3" s="403" customFormat="1" ht="36">
      <c r="A2" s="357" t="s">
        <v>192</v>
      </c>
      <c r="B2" s="507">
        <f>CONCATENATE(ALAPADATOK!B21)</f>
      </c>
      <c r="C2" s="319" t="s">
        <v>568</v>
      </c>
    </row>
    <row r="3" spans="1:3" s="403" customFormat="1" ht="24.75" thickBot="1">
      <c r="A3" s="397" t="s">
        <v>191</v>
      </c>
      <c r="B3" s="508" t="s">
        <v>379</v>
      </c>
      <c r="C3" s="320" t="s">
        <v>50</v>
      </c>
    </row>
    <row r="4" spans="1:3" s="404" customFormat="1" ht="15.75" customHeight="1" thickBot="1">
      <c r="A4" s="196"/>
      <c r="B4" s="196"/>
      <c r="C4" s="197" t="str">
        <f>'KV_9.2.3.sz.mell'!C4</f>
        <v>Forintban!</v>
      </c>
    </row>
    <row r="5" spans="1:3" ht="13.5" thickBot="1">
      <c r="A5" s="358" t="s">
        <v>193</v>
      </c>
      <c r="B5" s="198" t="s">
        <v>530</v>
      </c>
      <c r="C5" s="199" t="s">
        <v>51</v>
      </c>
    </row>
    <row r="6" spans="1:3" s="405" customFormat="1" ht="12.75" customHeight="1" thickBot="1">
      <c r="A6" s="175"/>
      <c r="B6" s="176" t="s">
        <v>474</v>
      </c>
      <c r="C6" s="177" t="s">
        <v>475</v>
      </c>
    </row>
    <row r="7" spans="1:3" s="405" customFormat="1" ht="15.75" customHeight="1" thickBot="1">
      <c r="A7" s="200"/>
      <c r="B7" s="201" t="s">
        <v>52</v>
      </c>
      <c r="C7" s="202"/>
    </row>
    <row r="8" spans="1:3" s="321" customFormat="1" ht="12" customHeight="1" thickBot="1">
      <c r="A8" s="175" t="s">
        <v>16</v>
      </c>
      <c r="B8" s="203" t="s">
        <v>497</v>
      </c>
      <c r="C8" s="270">
        <f>SUM(C9:C19)</f>
        <v>0</v>
      </c>
    </row>
    <row r="9" spans="1:3" s="321" customFormat="1" ht="12" customHeight="1">
      <c r="A9" s="398" t="s">
        <v>90</v>
      </c>
      <c r="B9" s="10" t="s">
        <v>258</v>
      </c>
      <c r="C9" s="311"/>
    </row>
    <row r="10" spans="1:3" s="321" customFormat="1" ht="12" customHeight="1">
      <c r="A10" s="399" t="s">
        <v>91</v>
      </c>
      <c r="B10" s="8" t="s">
        <v>259</v>
      </c>
      <c r="C10" s="268"/>
    </row>
    <row r="11" spans="1:3" s="321" customFormat="1" ht="12" customHeight="1">
      <c r="A11" s="399" t="s">
        <v>92</v>
      </c>
      <c r="B11" s="8" t="s">
        <v>260</v>
      </c>
      <c r="C11" s="268"/>
    </row>
    <row r="12" spans="1:3" s="321" customFormat="1" ht="12" customHeight="1">
      <c r="A12" s="399" t="s">
        <v>93</v>
      </c>
      <c r="B12" s="8" t="s">
        <v>261</v>
      </c>
      <c r="C12" s="268"/>
    </row>
    <row r="13" spans="1:3" s="321" customFormat="1" ht="12" customHeight="1">
      <c r="A13" s="399" t="s">
        <v>137</v>
      </c>
      <c r="B13" s="8" t="s">
        <v>262</v>
      </c>
      <c r="C13" s="268"/>
    </row>
    <row r="14" spans="1:3" s="321" customFormat="1" ht="12" customHeight="1">
      <c r="A14" s="399" t="s">
        <v>94</v>
      </c>
      <c r="B14" s="8" t="s">
        <v>380</v>
      </c>
      <c r="C14" s="268"/>
    </row>
    <row r="15" spans="1:3" s="321" customFormat="1" ht="12" customHeight="1">
      <c r="A15" s="399" t="s">
        <v>95</v>
      </c>
      <c r="B15" s="7" t="s">
        <v>381</v>
      </c>
      <c r="C15" s="268"/>
    </row>
    <row r="16" spans="1:3" s="321" customFormat="1" ht="12" customHeight="1">
      <c r="A16" s="399" t="s">
        <v>105</v>
      </c>
      <c r="B16" s="8" t="s">
        <v>265</v>
      </c>
      <c r="C16" s="312"/>
    </row>
    <row r="17" spans="1:3" s="406" customFormat="1" ht="12" customHeight="1">
      <c r="A17" s="399" t="s">
        <v>106</v>
      </c>
      <c r="B17" s="8" t="s">
        <v>266</v>
      </c>
      <c r="C17" s="268"/>
    </row>
    <row r="18" spans="1:3" s="406" customFormat="1" ht="12" customHeight="1">
      <c r="A18" s="399" t="s">
        <v>107</v>
      </c>
      <c r="B18" s="8" t="s">
        <v>417</v>
      </c>
      <c r="C18" s="269"/>
    </row>
    <row r="19" spans="1:3" s="406" customFormat="1" ht="12" customHeight="1" thickBot="1">
      <c r="A19" s="399" t="s">
        <v>108</v>
      </c>
      <c r="B19" s="7" t="s">
        <v>267</v>
      </c>
      <c r="C19" s="269"/>
    </row>
    <row r="20" spans="1:3" s="321" customFormat="1" ht="12" customHeight="1" thickBot="1">
      <c r="A20" s="175" t="s">
        <v>17</v>
      </c>
      <c r="B20" s="203" t="s">
        <v>382</v>
      </c>
      <c r="C20" s="270">
        <f>SUM(C21:C23)</f>
        <v>0</v>
      </c>
    </row>
    <row r="21" spans="1:3" s="406" customFormat="1" ht="12" customHeight="1">
      <c r="A21" s="399" t="s">
        <v>96</v>
      </c>
      <c r="B21" s="9" t="s">
        <v>241</v>
      </c>
      <c r="C21" s="268"/>
    </row>
    <row r="22" spans="1:3" s="406" customFormat="1" ht="12" customHeight="1">
      <c r="A22" s="399" t="s">
        <v>97</v>
      </c>
      <c r="B22" s="8" t="s">
        <v>383</v>
      </c>
      <c r="C22" s="268"/>
    </row>
    <row r="23" spans="1:3" s="406" customFormat="1" ht="12" customHeight="1">
      <c r="A23" s="399" t="s">
        <v>98</v>
      </c>
      <c r="B23" s="8" t="s">
        <v>384</v>
      </c>
      <c r="C23" s="268"/>
    </row>
    <row r="24" spans="1:3" s="406" customFormat="1" ht="12" customHeight="1" thickBot="1">
      <c r="A24" s="399" t="s">
        <v>99</v>
      </c>
      <c r="B24" s="8" t="s">
        <v>502</v>
      </c>
      <c r="C24" s="268"/>
    </row>
    <row r="25" spans="1:3" s="406" customFormat="1" ht="12" customHeight="1" thickBot="1">
      <c r="A25" s="183" t="s">
        <v>18</v>
      </c>
      <c r="B25" s="109" t="s">
        <v>163</v>
      </c>
      <c r="C25" s="296"/>
    </row>
    <row r="26" spans="1:3" s="406" customFormat="1" ht="12" customHeight="1" thickBot="1">
      <c r="A26" s="183" t="s">
        <v>19</v>
      </c>
      <c r="B26" s="109" t="s">
        <v>385</v>
      </c>
      <c r="C26" s="270">
        <f>+C27+C28</f>
        <v>0</v>
      </c>
    </row>
    <row r="27" spans="1:3" s="406" customFormat="1" ht="12" customHeight="1">
      <c r="A27" s="400" t="s">
        <v>251</v>
      </c>
      <c r="B27" s="401" t="s">
        <v>383</v>
      </c>
      <c r="C27" s="68"/>
    </row>
    <row r="28" spans="1:3" s="406" customFormat="1" ht="12" customHeight="1">
      <c r="A28" s="400" t="s">
        <v>252</v>
      </c>
      <c r="B28" s="402" t="s">
        <v>386</v>
      </c>
      <c r="C28" s="271"/>
    </row>
    <row r="29" spans="1:3" s="406" customFormat="1" ht="12" customHeight="1" thickBot="1">
      <c r="A29" s="399" t="s">
        <v>253</v>
      </c>
      <c r="B29" s="126" t="s">
        <v>503</v>
      </c>
      <c r="C29" s="75"/>
    </row>
    <row r="30" spans="1:3" s="406" customFormat="1" ht="12" customHeight="1" thickBot="1">
      <c r="A30" s="183" t="s">
        <v>20</v>
      </c>
      <c r="B30" s="109" t="s">
        <v>387</v>
      </c>
      <c r="C30" s="270">
        <f>+C31+C32+C33</f>
        <v>0</v>
      </c>
    </row>
    <row r="31" spans="1:3" s="406" customFormat="1" ht="12" customHeight="1">
      <c r="A31" s="400" t="s">
        <v>83</v>
      </c>
      <c r="B31" s="401" t="s">
        <v>272</v>
      </c>
      <c r="C31" s="68"/>
    </row>
    <row r="32" spans="1:3" s="406" customFormat="1" ht="12" customHeight="1">
      <c r="A32" s="400" t="s">
        <v>84</v>
      </c>
      <c r="B32" s="402" t="s">
        <v>273</v>
      </c>
      <c r="C32" s="271"/>
    </row>
    <row r="33" spans="1:3" s="406" customFormat="1" ht="12" customHeight="1" thickBot="1">
      <c r="A33" s="399" t="s">
        <v>85</v>
      </c>
      <c r="B33" s="126" t="s">
        <v>274</v>
      </c>
      <c r="C33" s="75"/>
    </row>
    <row r="34" spans="1:3" s="321" customFormat="1" ht="12" customHeight="1" thickBot="1">
      <c r="A34" s="183" t="s">
        <v>21</v>
      </c>
      <c r="B34" s="109" t="s">
        <v>357</v>
      </c>
      <c r="C34" s="296"/>
    </row>
    <row r="35" spans="1:3" s="321" customFormat="1" ht="12" customHeight="1" thickBot="1">
      <c r="A35" s="183" t="s">
        <v>22</v>
      </c>
      <c r="B35" s="109" t="s">
        <v>388</v>
      </c>
      <c r="C35" s="313"/>
    </row>
    <row r="36" spans="1:3" s="321" customFormat="1" ht="12" customHeight="1" thickBot="1">
      <c r="A36" s="175" t="s">
        <v>23</v>
      </c>
      <c r="B36" s="109" t="s">
        <v>504</v>
      </c>
      <c r="C36" s="314">
        <f>+C8+C20+C25+C26+C30+C34+C35</f>
        <v>0</v>
      </c>
    </row>
    <row r="37" spans="1:3" s="321" customFormat="1" ht="12" customHeight="1" thickBot="1">
      <c r="A37" s="204" t="s">
        <v>24</v>
      </c>
      <c r="B37" s="109" t="s">
        <v>390</v>
      </c>
      <c r="C37" s="314">
        <f>+C38+C39+C40</f>
        <v>0</v>
      </c>
    </row>
    <row r="38" spans="1:3" s="321" customFormat="1" ht="12" customHeight="1">
      <c r="A38" s="400" t="s">
        <v>391</v>
      </c>
      <c r="B38" s="401" t="s">
        <v>219</v>
      </c>
      <c r="C38" s="68"/>
    </row>
    <row r="39" spans="1:3" s="321" customFormat="1" ht="12" customHeight="1">
      <c r="A39" s="400" t="s">
        <v>392</v>
      </c>
      <c r="B39" s="402" t="s">
        <v>2</v>
      </c>
      <c r="C39" s="271"/>
    </row>
    <row r="40" spans="1:3" s="406" customFormat="1" ht="12" customHeight="1" thickBot="1">
      <c r="A40" s="399" t="s">
        <v>393</v>
      </c>
      <c r="B40" s="126" t="s">
        <v>394</v>
      </c>
      <c r="C40" s="75"/>
    </row>
    <row r="41" spans="1:3" s="406" customFormat="1" ht="15" customHeight="1" thickBot="1">
      <c r="A41" s="204" t="s">
        <v>25</v>
      </c>
      <c r="B41" s="205" t="s">
        <v>395</v>
      </c>
      <c r="C41" s="317">
        <f>+C36+C37</f>
        <v>0</v>
      </c>
    </row>
    <row r="42" spans="1:3" s="406" customFormat="1" ht="15" customHeight="1">
      <c r="A42" s="206"/>
      <c r="B42" s="207"/>
      <c r="C42" s="315"/>
    </row>
    <row r="43" spans="1:3" ht="13.5" thickBot="1">
      <c r="A43" s="208"/>
      <c r="B43" s="209"/>
      <c r="C43" s="316"/>
    </row>
    <row r="44" spans="1:3" s="405" customFormat="1" ht="16.5" customHeight="1" thickBot="1">
      <c r="A44" s="210"/>
      <c r="B44" s="211" t="s">
        <v>53</v>
      </c>
      <c r="C44" s="317"/>
    </row>
    <row r="45" spans="1:3" s="407" customFormat="1" ht="12" customHeight="1" thickBot="1">
      <c r="A45" s="183" t="s">
        <v>16</v>
      </c>
      <c r="B45" s="109" t="s">
        <v>396</v>
      </c>
      <c r="C45" s="270">
        <f>SUM(C46:C50)</f>
        <v>0</v>
      </c>
    </row>
    <row r="46" spans="1:3" ht="12" customHeight="1">
      <c r="A46" s="399" t="s">
        <v>90</v>
      </c>
      <c r="B46" s="9" t="s">
        <v>47</v>
      </c>
      <c r="C46" s="68"/>
    </row>
    <row r="47" spans="1:3" ht="12" customHeight="1">
      <c r="A47" s="399" t="s">
        <v>91</v>
      </c>
      <c r="B47" s="8" t="s">
        <v>172</v>
      </c>
      <c r="C47" s="71"/>
    </row>
    <row r="48" spans="1:3" ht="12" customHeight="1">
      <c r="A48" s="399" t="s">
        <v>92</v>
      </c>
      <c r="B48" s="8" t="s">
        <v>130</v>
      </c>
      <c r="C48" s="71"/>
    </row>
    <row r="49" spans="1:3" ht="12" customHeight="1">
      <c r="A49" s="399" t="s">
        <v>93</v>
      </c>
      <c r="B49" s="8" t="s">
        <v>173</v>
      </c>
      <c r="C49" s="71"/>
    </row>
    <row r="50" spans="1:3" ht="12" customHeight="1" thickBot="1">
      <c r="A50" s="399" t="s">
        <v>137</v>
      </c>
      <c r="B50" s="8" t="s">
        <v>174</v>
      </c>
      <c r="C50" s="71"/>
    </row>
    <row r="51" spans="1:3" ht="12" customHeight="1" thickBot="1">
      <c r="A51" s="183" t="s">
        <v>17</v>
      </c>
      <c r="B51" s="109" t="s">
        <v>397</v>
      </c>
      <c r="C51" s="270">
        <f>SUM(C52:C54)</f>
        <v>0</v>
      </c>
    </row>
    <row r="52" spans="1:3" s="407" customFormat="1" ht="12" customHeight="1">
      <c r="A52" s="399" t="s">
        <v>96</v>
      </c>
      <c r="B52" s="9" t="s">
        <v>213</v>
      </c>
      <c r="C52" s="68"/>
    </row>
    <row r="53" spans="1:3" ht="12" customHeight="1">
      <c r="A53" s="399" t="s">
        <v>97</v>
      </c>
      <c r="B53" s="8" t="s">
        <v>176</v>
      </c>
      <c r="C53" s="71"/>
    </row>
    <row r="54" spans="1:3" ht="12" customHeight="1">
      <c r="A54" s="399" t="s">
        <v>98</v>
      </c>
      <c r="B54" s="8" t="s">
        <v>54</v>
      </c>
      <c r="C54" s="71"/>
    </row>
    <row r="55" spans="1:3" ht="12" customHeight="1" thickBot="1">
      <c r="A55" s="399" t="s">
        <v>99</v>
      </c>
      <c r="B55" s="8" t="s">
        <v>501</v>
      </c>
      <c r="C55" s="71"/>
    </row>
    <row r="56" spans="1:3" ht="15" customHeight="1" thickBot="1">
      <c r="A56" s="183" t="s">
        <v>18</v>
      </c>
      <c r="B56" s="109" t="s">
        <v>11</v>
      </c>
      <c r="C56" s="296"/>
    </row>
    <row r="57" spans="1:3" ht="13.5" thickBot="1">
      <c r="A57" s="183" t="s">
        <v>19</v>
      </c>
      <c r="B57" s="212" t="s">
        <v>506</v>
      </c>
      <c r="C57" s="318">
        <f>+C45+C51+C56</f>
        <v>0</v>
      </c>
    </row>
    <row r="58" ht="15" customHeight="1" thickBot="1">
      <c r="C58" s="542">
        <f>C41-C57</f>
        <v>0</v>
      </c>
    </row>
    <row r="59" spans="1:3" ht="14.25" customHeight="1" thickBot="1">
      <c r="A59" s="215" t="s">
        <v>496</v>
      </c>
      <c r="B59" s="216"/>
      <c r="C59" s="106"/>
    </row>
    <row r="60" spans="1:3" ht="13.5" thickBot="1">
      <c r="A60" s="215" t="s">
        <v>194</v>
      </c>
      <c r="B60" s="216"/>
      <c r="C60" s="106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13" customWidth="1"/>
    <col min="2" max="2" width="79.125" style="214" customWidth="1"/>
    <col min="3" max="3" width="25.00390625" style="214" customWidth="1"/>
    <col min="4" max="16384" width="9.375" style="214" customWidth="1"/>
  </cols>
  <sheetData>
    <row r="1" spans="1:3" s="194" customFormat="1" ht="21" customHeight="1" thickBot="1">
      <c r="A1" s="193"/>
      <c r="B1" s="195"/>
      <c r="C1" s="509" t="str">
        <f>CONCATENATE(ALAPADATOK!P21,"1. melléklet ",ALAPADATOK!A7," ",ALAPADATOK!B7," ",ALAPADATOK!C7," ",ALAPADATOK!D7," ",ALAPADATOK!E7," ",ALAPADATOK!F7," ",ALAPADATOK!G7," ",ALAPADATOK!H7)</f>
        <v>9.7.1. melléklet a 2 / 2020 ( II.14. ) önkormányzati rendelethez</v>
      </c>
    </row>
    <row r="2" spans="1:3" s="403" customFormat="1" ht="36">
      <c r="A2" s="357" t="s">
        <v>192</v>
      </c>
      <c r="B2" s="507">
        <f>CONCATENATE('KV_9.7.sz.mell'!B2)</f>
      </c>
      <c r="C2" s="319" t="s">
        <v>568</v>
      </c>
    </row>
    <row r="3" spans="1:3" s="403" customFormat="1" ht="24.75" thickBot="1">
      <c r="A3" s="397" t="s">
        <v>191</v>
      </c>
      <c r="B3" s="508" t="s">
        <v>398</v>
      </c>
      <c r="C3" s="320" t="s">
        <v>55</v>
      </c>
    </row>
    <row r="4" spans="1:3" s="404" customFormat="1" ht="15.75" customHeight="1" thickBot="1">
      <c r="A4" s="196"/>
      <c r="B4" s="196"/>
      <c r="C4" s="197" t="str">
        <f>'KV_9.7.sz.mell'!C4</f>
        <v>Forintban!</v>
      </c>
    </row>
    <row r="5" spans="1:3" ht="13.5" thickBot="1">
      <c r="A5" s="358" t="s">
        <v>193</v>
      </c>
      <c r="B5" s="198" t="s">
        <v>530</v>
      </c>
      <c r="C5" s="199" t="s">
        <v>51</v>
      </c>
    </row>
    <row r="6" spans="1:3" s="405" customFormat="1" ht="12.75" customHeight="1" thickBot="1">
      <c r="A6" s="175"/>
      <c r="B6" s="176" t="s">
        <v>474</v>
      </c>
      <c r="C6" s="177" t="s">
        <v>475</v>
      </c>
    </row>
    <row r="7" spans="1:3" s="405" customFormat="1" ht="15.75" customHeight="1" thickBot="1">
      <c r="A7" s="200"/>
      <c r="B7" s="201" t="s">
        <v>52</v>
      </c>
      <c r="C7" s="202"/>
    </row>
    <row r="8" spans="1:3" s="321" customFormat="1" ht="12" customHeight="1" thickBot="1">
      <c r="A8" s="175" t="s">
        <v>16</v>
      </c>
      <c r="B8" s="203" t="s">
        <v>497</v>
      </c>
      <c r="C8" s="270">
        <f>SUM(C9:C19)</f>
        <v>0</v>
      </c>
    </row>
    <row r="9" spans="1:3" s="321" customFormat="1" ht="12" customHeight="1">
      <c r="A9" s="398" t="s">
        <v>90</v>
      </c>
      <c r="B9" s="10" t="s">
        <v>258</v>
      </c>
      <c r="C9" s="311"/>
    </row>
    <row r="10" spans="1:3" s="321" customFormat="1" ht="12" customHeight="1">
      <c r="A10" s="399" t="s">
        <v>91</v>
      </c>
      <c r="B10" s="8" t="s">
        <v>259</v>
      </c>
      <c r="C10" s="268"/>
    </row>
    <row r="11" spans="1:3" s="321" customFormat="1" ht="12" customHeight="1">
      <c r="A11" s="399" t="s">
        <v>92</v>
      </c>
      <c r="B11" s="8" t="s">
        <v>260</v>
      </c>
      <c r="C11" s="268"/>
    </row>
    <row r="12" spans="1:3" s="321" customFormat="1" ht="12" customHeight="1">
      <c r="A12" s="399" t="s">
        <v>93</v>
      </c>
      <c r="B12" s="8" t="s">
        <v>261</v>
      </c>
      <c r="C12" s="268"/>
    </row>
    <row r="13" spans="1:3" s="321" customFormat="1" ht="12" customHeight="1">
      <c r="A13" s="399" t="s">
        <v>137</v>
      </c>
      <c r="B13" s="8" t="s">
        <v>262</v>
      </c>
      <c r="C13" s="268"/>
    </row>
    <row r="14" spans="1:3" s="321" customFormat="1" ht="12" customHeight="1">
      <c r="A14" s="399" t="s">
        <v>94</v>
      </c>
      <c r="B14" s="8" t="s">
        <v>380</v>
      </c>
      <c r="C14" s="268"/>
    </row>
    <row r="15" spans="1:3" s="321" customFormat="1" ht="12" customHeight="1">
      <c r="A15" s="399" t="s">
        <v>95</v>
      </c>
      <c r="B15" s="7" t="s">
        <v>381</v>
      </c>
      <c r="C15" s="268"/>
    </row>
    <row r="16" spans="1:3" s="321" customFormat="1" ht="12" customHeight="1">
      <c r="A16" s="399" t="s">
        <v>105</v>
      </c>
      <c r="B16" s="8" t="s">
        <v>265</v>
      </c>
      <c r="C16" s="312"/>
    </row>
    <row r="17" spans="1:3" s="406" customFormat="1" ht="12" customHeight="1">
      <c r="A17" s="399" t="s">
        <v>106</v>
      </c>
      <c r="B17" s="8" t="s">
        <v>266</v>
      </c>
      <c r="C17" s="268"/>
    </row>
    <row r="18" spans="1:3" s="406" customFormat="1" ht="12" customHeight="1">
      <c r="A18" s="399" t="s">
        <v>107</v>
      </c>
      <c r="B18" s="8" t="s">
        <v>417</v>
      </c>
      <c r="C18" s="269"/>
    </row>
    <row r="19" spans="1:3" s="406" customFormat="1" ht="12" customHeight="1" thickBot="1">
      <c r="A19" s="399" t="s">
        <v>108</v>
      </c>
      <c r="B19" s="7" t="s">
        <v>267</v>
      </c>
      <c r="C19" s="269"/>
    </row>
    <row r="20" spans="1:3" s="321" customFormat="1" ht="12" customHeight="1" thickBot="1">
      <c r="A20" s="175" t="s">
        <v>17</v>
      </c>
      <c r="B20" s="203" t="s">
        <v>382</v>
      </c>
      <c r="C20" s="270">
        <f>SUM(C21:C23)</f>
        <v>0</v>
      </c>
    </row>
    <row r="21" spans="1:3" s="406" customFormat="1" ht="12" customHeight="1">
      <c r="A21" s="399" t="s">
        <v>96</v>
      </c>
      <c r="B21" s="9" t="s">
        <v>241</v>
      </c>
      <c r="C21" s="268"/>
    </row>
    <row r="22" spans="1:3" s="406" customFormat="1" ht="12" customHeight="1">
      <c r="A22" s="399" t="s">
        <v>97</v>
      </c>
      <c r="B22" s="8" t="s">
        <v>383</v>
      </c>
      <c r="C22" s="268"/>
    </row>
    <row r="23" spans="1:3" s="406" customFormat="1" ht="12" customHeight="1">
      <c r="A23" s="399" t="s">
        <v>98</v>
      </c>
      <c r="B23" s="8" t="s">
        <v>384</v>
      </c>
      <c r="C23" s="268"/>
    </row>
    <row r="24" spans="1:3" s="406" customFormat="1" ht="12" customHeight="1" thickBot="1">
      <c r="A24" s="399" t="s">
        <v>99</v>
      </c>
      <c r="B24" s="8" t="s">
        <v>502</v>
      </c>
      <c r="C24" s="268"/>
    </row>
    <row r="25" spans="1:3" s="406" customFormat="1" ht="12" customHeight="1" thickBot="1">
      <c r="A25" s="183" t="s">
        <v>18</v>
      </c>
      <c r="B25" s="109" t="s">
        <v>163</v>
      </c>
      <c r="C25" s="296"/>
    </row>
    <row r="26" spans="1:3" s="406" customFormat="1" ht="12" customHeight="1" thickBot="1">
      <c r="A26" s="183" t="s">
        <v>19</v>
      </c>
      <c r="B26" s="109" t="s">
        <v>385</v>
      </c>
      <c r="C26" s="270">
        <f>+C27+C28</f>
        <v>0</v>
      </c>
    </row>
    <row r="27" spans="1:3" s="406" customFormat="1" ht="12" customHeight="1">
      <c r="A27" s="400" t="s">
        <v>251</v>
      </c>
      <c r="B27" s="401" t="s">
        <v>383</v>
      </c>
      <c r="C27" s="68"/>
    </row>
    <row r="28" spans="1:3" s="406" customFormat="1" ht="12" customHeight="1">
      <c r="A28" s="400" t="s">
        <v>252</v>
      </c>
      <c r="B28" s="402" t="s">
        <v>386</v>
      </c>
      <c r="C28" s="271"/>
    </row>
    <row r="29" spans="1:3" s="406" customFormat="1" ht="12" customHeight="1" thickBot="1">
      <c r="A29" s="399" t="s">
        <v>253</v>
      </c>
      <c r="B29" s="126" t="s">
        <v>503</v>
      </c>
      <c r="C29" s="75"/>
    </row>
    <row r="30" spans="1:3" s="406" customFormat="1" ht="12" customHeight="1" thickBot="1">
      <c r="A30" s="183" t="s">
        <v>20</v>
      </c>
      <c r="B30" s="109" t="s">
        <v>387</v>
      </c>
      <c r="C30" s="270">
        <f>+C31+C32+C33</f>
        <v>0</v>
      </c>
    </row>
    <row r="31" spans="1:3" s="406" customFormat="1" ht="12" customHeight="1">
      <c r="A31" s="400" t="s">
        <v>83</v>
      </c>
      <c r="B31" s="401" t="s">
        <v>272</v>
      </c>
      <c r="C31" s="68"/>
    </row>
    <row r="32" spans="1:3" s="406" customFormat="1" ht="12" customHeight="1">
      <c r="A32" s="400" t="s">
        <v>84</v>
      </c>
      <c r="B32" s="402" t="s">
        <v>273</v>
      </c>
      <c r="C32" s="271"/>
    </row>
    <row r="33" spans="1:3" s="406" customFormat="1" ht="12" customHeight="1" thickBot="1">
      <c r="A33" s="399" t="s">
        <v>85</v>
      </c>
      <c r="B33" s="126" t="s">
        <v>274</v>
      </c>
      <c r="C33" s="75"/>
    </row>
    <row r="34" spans="1:3" s="321" customFormat="1" ht="12" customHeight="1" thickBot="1">
      <c r="A34" s="183" t="s">
        <v>21</v>
      </c>
      <c r="B34" s="109" t="s">
        <v>357</v>
      </c>
      <c r="C34" s="296"/>
    </row>
    <row r="35" spans="1:3" s="321" customFormat="1" ht="12" customHeight="1" thickBot="1">
      <c r="A35" s="183" t="s">
        <v>22</v>
      </c>
      <c r="B35" s="109" t="s">
        <v>388</v>
      </c>
      <c r="C35" s="313"/>
    </row>
    <row r="36" spans="1:3" s="321" customFormat="1" ht="12" customHeight="1" thickBot="1">
      <c r="A36" s="175" t="s">
        <v>23</v>
      </c>
      <c r="B36" s="109" t="s">
        <v>504</v>
      </c>
      <c r="C36" s="314">
        <f>+C8+C20+C25+C26+C30+C34+C35</f>
        <v>0</v>
      </c>
    </row>
    <row r="37" spans="1:3" s="321" customFormat="1" ht="12" customHeight="1" thickBot="1">
      <c r="A37" s="204" t="s">
        <v>24</v>
      </c>
      <c r="B37" s="109" t="s">
        <v>390</v>
      </c>
      <c r="C37" s="314">
        <f>+C38+C39+C40</f>
        <v>0</v>
      </c>
    </row>
    <row r="38" spans="1:3" s="321" customFormat="1" ht="12" customHeight="1">
      <c r="A38" s="400" t="s">
        <v>391</v>
      </c>
      <c r="B38" s="401" t="s">
        <v>219</v>
      </c>
      <c r="C38" s="68"/>
    </row>
    <row r="39" spans="1:3" s="321" customFormat="1" ht="12" customHeight="1">
      <c r="A39" s="400" t="s">
        <v>392</v>
      </c>
      <c r="B39" s="402" t="s">
        <v>2</v>
      </c>
      <c r="C39" s="271"/>
    </row>
    <row r="40" spans="1:3" s="406" customFormat="1" ht="12" customHeight="1" thickBot="1">
      <c r="A40" s="399" t="s">
        <v>393</v>
      </c>
      <c r="B40" s="126" t="s">
        <v>394</v>
      </c>
      <c r="C40" s="75"/>
    </row>
    <row r="41" spans="1:3" s="406" customFormat="1" ht="15" customHeight="1" thickBot="1">
      <c r="A41" s="204" t="s">
        <v>25</v>
      </c>
      <c r="B41" s="205" t="s">
        <v>395</v>
      </c>
      <c r="C41" s="317">
        <f>+C36+C37</f>
        <v>0</v>
      </c>
    </row>
    <row r="42" spans="1:3" s="406" customFormat="1" ht="15" customHeight="1">
      <c r="A42" s="206"/>
      <c r="B42" s="207"/>
      <c r="C42" s="315"/>
    </row>
    <row r="43" spans="1:3" ht="13.5" thickBot="1">
      <c r="A43" s="208"/>
      <c r="B43" s="209"/>
      <c r="C43" s="316"/>
    </row>
    <row r="44" spans="1:3" s="405" customFormat="1" ht="16.5" customHeight="1" thickBot="1">
      <c r="A44" s="210"/>
      <c r="B44" s="211" t="s">
        <v>53</v>
      </c>
      <c r="C44" s="317"/>
    </row>
    <row r="45" spans="1:3" s="407" customFormat="1" ht="12" customHeight="1" thickBot="1">
      <c r="A45" s="183" t="s">
        <v>16</v>
      </c>
      <c r="B45" s="109" t="s">
        <v>396</v>
      </c>
      <c r="C45" s="270">
        <f>SUM(C46:C50)</f>
        <v>0</v>
      </c>
    </row>
    <row r="46" spans="1:3" ht="12" customHeight="1">
      <c r="A46" s="399" t="s">
        <v>90</v>
      </c>
      <c r="B46" s="9" t="s">
        <v>47</v>
      </c>
      <c r="C46" s="68"/>
    </row>
    <row r="47" spans="1:3" ht="12" customHeight="1">
      <c r="A47" s="399" t="s">
        <v>91</v>
      </c>
      <c r="B47" s="8" t="s">
        <v>172</v>
      </c>
      <c r="C47" s="71"/>
    </row>
    <row r="48" spans="1:3" ht="12" customHeight="1">
      <c r="A48" s="399" t="s">
        <v>92</v>
      </c>
      <c r="B48" s="8" t="s">
        <v>130</v>
      </c>
      <c r="C48" s="71"/>
    </row>
    <row r="49" spans="1:3" ht="12" customHeight="1">
      <c r="A49" s="399" t="s">
        <v>93</v>
      </c>
      <c r="B49" s="8" t="s">
        <v>173</v>
      </c>
      <c r="C49" s="71"/>
    </row>
    <row r="50" spans="1:3" ht="12" customHeight="1" thickBot="1">
      <c r="A50" s="399" t="s">
        <v>137</v>
      </c>
      <c r="B50" s="8" t="s">
        <v>174</v>
      </c>
      <c r="C50" s="71"/>
    </row>
    <row r="51" spans="1:3" ht="12" customHeight="1" thickBot="1">
      <c r="A51" s="183" t="s">
        <v>17</v>
      </c>
      <c r="B51" s="109" t="s">
        <v>397</v>
      </c>
      <c r="C51" s="270">
        <f>SUM(C52:C54)</f>
        <v>0</v>
      </c>
    </row>
    <row r="52" spans="1:3" s="407" customFormat="1" ht="12" customHeight="1">
      <c r="A52" s="399" t="s">
        <v>96</v>
      </c>
      <c r="B52" s="9" t="s">
        <v>213</v>
      </c>
      <c r="C52" s="68"/>
    </row>
    <row r="53" spans="1:3" ht="12" customHeight="1">
      <c r="A53" s="399" t="s">
        <v>97</v>
      </c>
      <c r="B53" s="8" t="s">
        <v>176</v>
      </c>
      <c r="C53" s="71"/>
    </row>
    <row r="54" spans="1:3" ht="12" customHeight="1">
      <c r="A54" s="399" t="s">
        <v>98</v>
      </c>
      <c r="B54" s="8" t="s">
        <v>54</v>
      </c>
      <c r="C54" s="71"/>
    </row>
    <row r="55" spans="1:3" ht="12" customHeight="1" thickBot="1">
      <c r="A55" s="399" t="s">
        <v>99</v>
      </c>
      <c r="B55" s="8" t="s">
        <v>501</v>
      </c>
      <c r="C55" s="71"/>
    </row>
    <row r="56" spans="1:3" ht="15" customHeight="1" thickBot="1">
      <c r="A56" s="183" t="s">
        <v>18</v>
      </c>
      <c r="B56" s="109" t="s">
        <v>11</v>
      </c>
      <c r="C56" s="296"/>
    </row>
    <row r="57" spans="1:3" ht="13.5" thickBot="1">
      <c r="A57" s="183" t="s">
        <v>19</v>
      </c>
      <c r="B57" s="212" t="s">
        <v>506</v>
      </c>
      <c r="C57" s="318">
        <f>+C45+C51+C56</f>
        <v>0</v>
      </c>
    </row>
    <row r="58" ht="15" customHeight="1" thickBot="1">
      <c r="C58" s="542">
        <f>C41-C57</f>
        <v>0</v>
      </c>
    </row>
    <row r="59" spans="1:3" ht="14.25" customHeight="1" thickBot="1">
      <c r="A59" s="215" t="s">
        <v>496</v>
      </c>
      <c r="B59" s="216"/>
      <c r="C59" s="106"/>
    </row>
    <row r="60" spans="1:3" ht="13.5" thickBot="1">
      <c r="A60" s="215" t="s">
        <v>194</v>
      </c>
      <c r="B60" s="216"/>
      <c r="C60" s="106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13" customWidth="1"/>
    <col min="2" max="2" width="79.125" style="214" customWidth="1"/>
    <col min="3" max="3" width="25.00390625" style="214" customWidth="1"/>
    <col min="4" max="16384" width="9.375" style="214" customWidth="1"/>
  </cols>
  <sheetData>
    <row r="1" spans="1:3" s="194" customFormat="1" ht="21" customHeight="1" thickBot="1">
      <c r="A1" s="193"/>
      <c r="B1" s="195"/>
      <c r="C1" s="509" t="str">
        <f>CONCATENATE(ALAPADATOK!P21,"2. melléklet ",ALAPADATOK!A7," ",ALAPADATOK!B7," ",ALAPADATOK!C7," ",ALAPADATOK!D7," ",ALAPADATOK!E7," ",ALAPADATOK!F7," ",ALAPADATOK!G7," ",ALAPADATOK!H7)</f>
        <v>9.7.2. melléklet a 2 / 2020 ( II.14. ) önkormányzati rendelethez</v>
      </c>
    </row>
    <row r="2" spans="1:3" s="403" customFormat="1" ht="36">
      <c r="A2" s="357" t="s">
        <v>192</v>
      </c>
      <c r="B2" s="507">
        <f>CONCATENATE('KV_9.7.1.sz.mell'!B2)</f>
      </c>
      <c r="C2" s="319" t="s">
        <v>568</v>
      </c>
    </row>
    <row r="3" spans="1:3" s="403" customFormat="1" ht="24.75" thickBot="1">
      <c r="A3" s="397" t="s">
        <v>191</v>
      </c>
      <c r="B3" s="508" t="s">
        <v>399</v>
      </c>
      <c r="C3" s="320" t="s">
        <v>56</v>
      </c>
    </row>
    <row r="4" spans="1:3" s="404" customFormat="1" ht="15.75" customHeight="1" thickBot="1">
      <c r="A4" s="196"/>
      <c r="B4" s="196"/>
      <c r="C4" s="197" t="str">
        <f>'KV_9.7.1.sz.mell'!C4</f>
        <v>Forintban!</v>
      </c>
    </row>
    <row r="5" spans="1:3" ht="13.5" thickBot="1">
      <c r="A5" s="358" t="s">
        <v>193</v>
      </c>
      <c r="B5" s="198" t="s">
        <v>530</v>
      </c>
      <c r="C5" s="199" t="s">
        <v>51</v>
      </c>
    </row>
    <row r="6" spans="1:3" s="405" customFormat="1" ht="12.75" customHeight="1" thickBot="1">
      <c r="A6" s="175"/>
      <c r="B6" s="176" t="s">
        <v>474</v>
      </c>
      <c r="C6" s="177" t="s">
        <v>475</v>
      </c>
    </row>
    <row r="7" spans="1:3" s="405" customFormat="1" ht="15.75" customHeight="1" thickBot="1">
      <c r="A7" s="200"/>
      <c r="B7" s="201" t="s">
        <v>52</v>
      </c>
      <c r="C7" s="202"/>
    </row>
    <row r="8" spans="1:3" s="321" customFormat="1" ht="12" customHeight="1" thickBot="1">
      <c r="A8" s="175" t="s">
        <v>16</v>
      </c>
      <c r="B8" s="203" t="s">
        <v>497</v>
      </c>
      <c r="C8" s="270">
        <f>SUM(C9:C19)</f>
        <v>0</v>
      </c>
    </row>
    <row r="9" spans="1:3" s="321" customFormat="1" ht="12" customHeight="1">
      <c r="A9" s="398" t="s">
        <v>90</v>
      </c>
      <c r="B9" s="10" t="s">
        <v>258</v>
      </c>
      <c r="C9" s="311"/>
    </row>
    <row r="10" spans="1:3" s="321" customFormat="1" ht="12" customHeight="1">
      <c r="A10" s="399" t="s">
        <v>91</v>
      </c>
      <c r="B10" s="8" t="s">
        <v>259</v>
      </c>
      <c r="C10" s="268"/>
    </row>
    <row r="11" spans="1:3" s="321" customFormat="1" ht="12" customHeight="1">
      <c r="A11" s="399" t="s">
        <v>92</v>
      </c>
      <c r="B11" s="8" t="s">
        <v>260</v>
      </c>
      <c r="C11" s="268"/>
    </row>
    <row r="12" spans="1:3" s="321" customFormat="1" ht="12" customHeight="1">
      <c r="A12" s="399" t="s">
        <v>93</v>
      </c>
      <c r="B12" s="8" t="s">
        <v>261</v>
      </c>
      <c r="C12" s="268"/>
    </row>
    <row r="13" spans="1:3" s="321" customFormat="1" ht="12" customHeight="1">
      <c r="A13" s="399" t="s">
        <v>137</v>
      </c>
      <c r="B13" s="8" t="s">
        <v>262</v>
      </c>
      <c r="C13" s="268"/>
    </row>
    <row r="14" spans="1:3" s="321" customFormat="1" ht="12" customHeight="1">
      <c r="A14" s="399" t="s">
        <v>94</v>
      </c>
      <c r="B14" s="8" t="s">
        <v>380</v>
      </c>
      <c r="C14" s="268"/>
    </row>
    <row r="15" spans="1:3" s="321" customFormat="1" ht="12" customHeight="1">
      <c r="A15" s="399" t="s">
        <v>95</v>
      </c>
      <c r="B15" s="7" t="s">
        <v>381</v>
      </c>
      <c r="C15" s="268"/>
    </row>
    <row r="16" spans="1:3" s="321" customFormat="1" ht="12" customHeight="1">
      <c r="A16" s="399" t="s">
        <v>105</v>
      </c>
      <c r="B16" s="8" t="s">
        <v>265</v>
      </c>
      <c r="C16" s="312"/>
    </row>
    <row r="17" spans="1:3" s="406" customFormat="1" ht="12" customHeight="1">
      <c r="A17" s="399" t="s">
        <v>106</v>
      </c>
      <c r="B17" s="8" t="s">
        <v>266</v>
      </c>
      <c r="C17" s="268"/>
    </row>
    <row r="18" spans="1:3" s="406" customFormat="1" ht="12" customHeight="1">
      <c r="A18" s="399" t="s">
        <v>107</v>
      </c>
      <c r="B18" s="8" t="s">
        <v>417</v>
      </c>
      <c r="C18" s="269"/>
    </row>
    <row r="19" spans="1:3" s="406" customFormat="1" ht="12" customHeight="1" thickBot="1">
      <c r="A19" s="399" t="s">
        <v>108</v>
      </c>
      <c r="B19" s="7" t="s">
        <v>267</v>
      </c>
      <c r="C19" s="269"/>
    </row>
    <row r="20" spans="1:3" s="321" customFormat="1" ht="12" customHeight="1" thickBot="1">
      <c r="A20" s="175" t="s">
        <v>17</v>
      </c>
      <c r="B20" s="203" t="s">
        <v>382</v>
      </c>
      <c r="C20" s="270">
        <f>SUM(C21:C23)</f>
        <v>0</v>
      </c>
    </row>
    <row r="21" spans="1:3" s="406" customFormat="1" ht="12" customHeight="1">
      <c r="A21" s="399" t="s">
        <v>96</v>
      </c>
      <c r="B21" s="9" t="s">
        <v>241</v>
      </c>
      <c r="C21" s="268"/>
    </row>
    <row r="22" spans="1:3" s="406" customFormat="1" ht="12" customHeight="1">
      <c r="A22" s="399" t="s">
        <v>97</v>
      </c>
      <c r="B22" s="8" t="s">
        <v>383</v>
      </c>
      <c r="C22" s="268"/>
    </row>
    <row r="23" spans="1:3" s="406" customFormat="1" ht="12" customHeight="1">
      <c r="A23" s="399" t="s">
        <v>98</v>
      </c>
      <c r="B23" s="8" t="s">
        <v>384</v>
      </c>
      <c r="C23" s="268"/>
    </row>
    <row r="24" spans="1:3" s="406" customFormat="1" ht="12" customHeight="1" thickBot="1">
      <c r="A24" s="399" t="s">
        <v>99</v>
      </c>
      <c r="B24" s="8" t="s">
        <v>502</v>
      </c>
      <c r="C24" s="268"/>
    </row>
    <row r="25" spans="1:3" s="406" customFormat="1" ht="12" customHeight="1" thickBot="1">
      <c r="A25" s="183" t="s">
        <v>18</v>
      </c>
      <c r="B25" s="109" t="s">
        <v>163</v>
      </c>
      <c r="C25" s="296"/>
    </row>
    <row r="26" spans="1:3" s="406" customFormat="1" ht="12" customHeight="1" thickBot="1">
      <c r="A26" s="183" t="s">
        <v>19</v>
      </c>
      <c r="B26" s="109" t="s">
        <v>385</v>
      </c>
      <c r="C26" s="270">
        <f>+C27+C28</f>
        <v>0</v>
      </c>
    </row>
    <row r="27" spans="1:3" s="406" customFormat="1" ht="12" customHeight="1">
      <c r="A27" s="400" t="s">
        <v>251</v>
      </c>
      <c r="B27" s="401" t="s">
        <v>383</v>
      </c>
      <c r="C27" s="68"/>
    </row>
    <row r="28" spans="1:3" s="406" customFormat="1" ht="12" customHeight="1">
      <c r="A28" s="400" t="s">
        <v>252</v>
      </c>
      <c r="B28" s="402" t="s">
        <v>386</v>
      </c>
      <c r="C28" s="271"/>
    </row>
    <row r="29" spans="1:3" s="406" customFormat="1" ht="12" customHeight="1" thickBot="1">
      <c r="A29" s="399" t="s">
        <v>253</v>
      </c>
      <c r="B29" s="126" t="s">
        <v>503</v>
      </c>
      <c r="C29" s="75"/>
    </row>
    <row r="30" spans="1:3" s="406" customFormat="1" ht="12" customHeight="1" thickBot="1">
      <c r="A30" s="183" t="s">
        <v>20</v>
      </c>
      <c r="B30" s="109" t="s">
        <v>387</v>
      </c>
      <c r="C30" s="270">
        <f>+C31+C32+C33</f>
        <v>0</v>
      </c>
    </row>
    <row r="31" spans="1:3" s="406" customFormat="1" ht="12" customHeight="1">
      <c r="A31" s="400" t="s">
        <v>83</v>
      </c>
      <c r="B31" s="401" t="s">
        <v>272</v>
      </c>
      <c r="C31" s="68"/>
    </row>
    <row r="32" spans="1:3" s="406" customFormat="1" ht="12" customHeight="1">
      <c r="A32" s="400" t="s">
        <v>84</v>
      </c>
      <c r="B32" s="402" t="s">
        <v>273</v>
      </c>
      <c r="C32" s="271"/>
    </row>
    <row r="33" spans="1:3" s="406" customFormat="1" ht="12" customHeight="1" thickBot="1">
      <c r="A33" s="399" t="s">
        <v>85</v>
      </c>
      <c r="B33" s="126" t="s">
        <v>274</v>
      </c>
      <c r="C33" s="75"/>
    </row>
    <row r="34" spans="1:3" s="321" customFormat="1" ht="12" customHeight="1" thickBot="1">
      <c r="A34" s="183" t="s">
        <v>21</v>
      </c>
      <c r="B34" s="109" t="s">
        <v>357</v>
      </c>
      <c r="C34" s="296"/>
    </row>
    <row r="35" spans="1:3" s="321" customFormat="1" ht="12" customHeight="1" thickBot="1">
      <c r="A35" s="183" t="s">
        <v>22</v>
      </c>
      <c r="B35" s="109" t="s">
        <v>388</v>
      </c>
      <c r="C35" s="313"/>
    </row>
    <row r="36" spans="1:3" s="321" customFormat="1" ht="12" customHeight="1" thickBot="1">
      <c r="A36" s="175" t="s">
        <v>23</v>
      </c>
      <c r="B36" s="109" t="s">
        <v>504</v>
      </c>
      <c r="C36" s="314">
        <f>+C8+C20+C25+C26+C30+C34+C35</f>
        <v>0</v>
      </c>
    </row>
    <row r="37" spans="1:3" s="321" customFormat="1" ht="12" customHeight="1" thickBot="1">
      <c r="A37" s="204" t="s">
        <v>24</v>
      </c>
      <c r="B37" s="109" t="s">
        <v>390</v>
      </c>
      <c r="C37" s="314">
        <f>+C38+C39+C40</f>
        <v>0</v>
      </c>
    </row>
    <row r="38" spans="1:3" s="321" customFormat="1" ht="12" customHeight="1">
      <c r="A38" s="400" t="s">
        <v>391</v>
      </c>
      <c r="B38" s="401" t="s">
        <v>219</v>
      </c>
      <c r="C38" s="68"/>
    </row>
    <row r="39" spans="1:3" s="321" customFormat="1" ht="12" customHeight="1">
      <c r="A39" s="400" t="s">
        <v>392</v>
      </c>
      <c r="B39" s="402" t="s">
        <v>2</v>
      </c>
      <c r="C39" s="271"/>
    </row>
    <row r="40" spans="1:3" s="406" customFormat="1" ht="12" customHeight="1" thickBot="1">
      <c r="A40" s="399" t="s">
        <v>393</v>
      </c>
      <c r="B40" s="126" t="s">
        <v>394</v>
      </c>
      <c r="C40" s="75"/>
    </row>
    <row r="41" spans="1:3" s="406" customFormat="1" ht="15" customHeight="1" thickBot="1">
      <c r="A41" s="204" t="s">
        <v>25</v>
      </c>
      <c r="B41" s="205" t="s">
        <v>395</v>
      </c>
      <c r="C41" s="317">
        <f>+C36+C37</f>
        <v>0</v>
      </c>
    </row>
    <row r="42" spans="1:3" s="406" customFormat="1" ht="15" customHeight="1">
      <c r="A42" s="206"/>
      <c r="B42" s="207"/>
      <c r="C42" s="315"/>
    </row>
    <row r="43" spans="1:3" ht="13.5" thickBot="1">
      <c r="A43" s="208"/>
      <c r="B43" s="209"/>
      <c r="C43" s="316"/>
    </row>
    <row r="44" spans="1:3" s="405" customFormat="1" ht="16.5" customHeight="1" thickBot="1">
      <c r="A44" s="210"/>
      <c r="B44" s="211" t="s">
        <v>53</v>
      </c>
      <c r="C44" s="317"/>
    </row>
    <row r="45" spans="1:3" s="407" customFormat="1" ht="12" customHeight="1" thickBot="1">
      <c r="A45" s="183" t="s">
        <v>16</v>
      </c>
      <c r="B45" s="109" t="s">
        <v>396</v>
      </c>
      <c r="C45" s="270">
        <f>SUM(C46:C50)</f>
        <v>0</v>
      </c>
    </row>
    <row r="46" spans="1:3" ht="12" customHeight="1">
      <c r="A46" s="399" t="s">
        <v>90</v>
      </c>
      <c r="B46" s="9" t="s">
        <v>47</v>
      </c>
      <c r="C46" s="68"/>
    </row>
    <row r="47" spans="1:3" ht="12" customHeight="1">
      <c r="A47" s="399" t="s">
        <v>91</v>
      </c>
      <c r="B47" s="8" t="s">
        <v>172</v>
      </c>
      <c r="C47" s="71"/>
    </row>
    <row r="48" spans="1:3" ht="12" customHeight="1">
      <c r="A48" s="399" t="s">
        <v>92</v>
      </c>
      <c r="B48" s="8" t="s">
        <v>130</v>
      </c>
      <c r="C48" s="71"/>
    </row>
    <row r="49" spans="1:3" ht="12" customHeight="1">
      <c r="A49" s="399" t="s">
        <v>93</v>
      </c>
      <c r="B49" s="8" t="s">
        <v>173</v>
      </c>
      <c r="C49" s="71"/>
    </row>
    <row r="50" spans="1:3" ht="12" customHeight="1" thickBot="1">
      <c r="A50" s="399" t="s">
        <v>137</v>
      </c>
      <c r="B50" s="8" t="s">
        <v>174</v>
      </c>
      <c r="C50" s="71"/>
    </row>
    <row r="51" spans="1:3" ht="12" customHeight="1" thickBot="1">
      <c r="A51" s="183" t="s">
        <v>17</v>
      </c>
      <c r="B51" s="109" t="s">
        <v>397</v>
      </c>
      <c r="C51" s="270">
        <f>SUM(C52:C54)</f>
        <v>0</v>
      </c>
    </row>
    <row r="52" spans="1:3" s="407" customFormat="1" ht="12" customHeight="1">
      <c r="A52" s="399" t="s">
        <v>96</v>
      </c>
      <c r="B52" s="9" t="s">
        <v>213</v>
      </c>
      <c r="C52" s="68"/>
    </row>
    <row r="53" spans="1:3" ht="12" customHeight="1">
      <c r="A53" s="399" t="s">
        <v>97</v>
      </c>
      <c r="B53" s="8" t="s">
        <v>176</v>
      </c>
      <c r="C53" s="71"/>
    </row>
    <row r="54" spans="1:3" ht="12" customHeight="1">
      <c r="A54" s="399" t="s">
        <v>98</v>
      </c>
      <c r="B54" s="8" t="s">
        <v>54</v>
      </c>
      <c r="C54" s="71"/>
    </row>
    <row r="55" spans="1:3" ht="12" customHeight="1" thickBot="1">
      <c r="A55" s="399" t="s">
        <v>99</v>
      </c>
      <c r="B55" s="8" t="s">
        <v>501</v>
      </c>
      <c r="C55" s="71"/>
    </row>
    <row r="56" spans="1:3" ht="15" customHeight="1" thickBot="1">
      <c r="A56" s="183" t="s">
        <v>18</v>
      </c>
      <c r="B56" s="109" t="s">
        <v>11</v>
      </c>
      <c r="C56" s="296"/>
    </row>
    <row r="57" spans="1:3" ht="13.5" thickBot="1">
      <c r="A57" s="183" t="s">
        <v>19</v>
      </c>
      <c r="B57" s="212" t="s">
        <v>506</v>
      </c>
      <c r="C57" s="318">
        <f>+C45+C51+C56</f>
        <v>0</v>
      </c>
    </row>
    <row r="58" ht="15" customHeight="1" thickBot="1">
      <c r="C58" s="542">
        <f>C41-C57</f>
        <v>0</v>
      </c>
    </row>
    <row r="59" spans="1:3" ht="14.25" customHeight="1" thickBot="1">
      <c r="A59" s="215" t="s">
        <v>496</v>
      </c>
      <c r="B59" s="216"/>
      <c r="C59" s="106"/>
    </row>
    <row r="60" spans="1:3" ht="13.5" thickBot="1">
      <c r="A60" s="215" t="s">
        <v>194</v>
      </c>
      <c r="B60" s="216"/>
      <c r="C60" s="106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13" customWidth="1"/>
    <col min="2" max="2" width="79.125" style="214" customWidth="1"/>
    <col min="3" max="3" width="25.00390625" style="214" customWidth="1"/>
    <col min="4" max="16384" width="9.375" style="214" customWidth="1"/>
  </cols>
  <sheetData>
    <row r="1" spans="1:3" s="194" customFormat="1" ht="21" customHeight="1" thickBot="1">
      <c r="A1" s="193"/>
      <c r="B1" s="195"/>
      <c r="C1" s="509" t="str">
        <f>CONCATENATE(ALAPADATOK!P21,"3. melléklet ",ALAPADATOK!A7," ",ALAPADATOK!B7," ",ALAPADATOK!C7," ",ALAPADATOK!D7," ",ALAPADATOK!E7," ",ALAPADATOK!F7," ",ALAPADATOK!G7," ",ALAPADATOK!H7)</f>
        <v>9.7.3. melléklet a 2 / 2020 ( II.14. ) önkormányzati rendelethez</v>
      </c>
    </row>
    <row r="2" spans="1:3" s="403" customFormat="1" ht="36">
      <c r="A2" s="357" t="s">
        <v>192</v>
      </c>
      <c r="B2" s="507">
        <f>CONCATENATE('KV_9.7.2.sz.mell'!B2)</f>
      </c>
      <c r="C2" s="319" t="s">
        <v>568</v>
      </c>
    </row>
    <row r="3" spans="1:3" s="403" customFormat="1" ht="24.75" thickBot="1">
      <c r="A3" s="397" t="s">
        <v>191</v>
      </c>
      <c r="B3" s="508" t="s">
        <v>507</v>
      </c>
      <c r="C3" s="320" t="s">
        <v>412</v>
      </c>
    </row>
    <row r="4" spans="1:3" s="404" customFormat="1" ht="15.75" customHeight="1" thickBot="1">
      <c r="A4" s="196"/>
      <c r="B4" s="196"/>
      <c r="C4" s="197" t="str">
        <f>'KV_9.7.2.sz.mell'!C4</f>
        <v>Forintban!</v>
      </c>
    </row>
    <row r="5" spans="1:3" ht="13.5" thickBot="1">
      <c r="A5" s="358" t="s">
        <v>193</v>
      </c>
      <c r="B5" s="198" t="s">
        <v>530</v>
      </c>
      <c r="C5" s="471" t="s">
        <v>51</v>
      </c>
    </row>
    <row r="6" spans="1:3" s="405" customFormat="1" ht="12.75" customHeight="1" thickBot="1">
      <c r="A6" s="175"/>
      <c r="B6" s="176" t="s">
        <v>474</v>
      </c>
      <c r="C6" s="177" t="s">
        <v>475</v>
      </c>
    </row>
    <row r="7" spans="1:3" s="405" customFormat="1" ht="15.75" customHeight="1" thickBot="1">
      <c r="A7" s="200"/>
      <c r="B7" s="201" t="s">
        <v>52</v>
      </c>
      <c r="C7" s="202"/>
    </row>
    <row r="8" spans="1:3" s="321" customFormat="1" ht="12" customHeight="1" thickBot="1">
      <c r="A8" s="175" t="s">
        <v>16</v>
      </c>
      <c r="B8" s="203" t="s">
        <v>497</v>
      </c>
      <c r="C8" s="270">
        <f>SUM(C9:C19)</f>
        <v>0</v>
      </c>
    </row>
    <row r="9" spans="1:3" s="321" customFormat="1" ht="12" customHeight="1">
      <c r="A9" s="398" t="s">
        <v>90</v>
      </c>
      <c r="B9" s="10" t="s">
        <v>258</v>
      </c>
      <c r="C9" s="311"/>
    </row>
    <row r="10" spans="1:3" s="321" customFormat="1" ht="12" customHeight="1">
      <c r="A10" s="399" t="s">
        <v>91</v>
      </c>
      <c r="B10" s="8" t="s">
        <v>259</v>
      </c>
      <c r="C10" s="268"/>
    </row>
    <row r="11" spans="1:3" s="321" customFormat="1" ht="12" customHeight="1">
      <c r="A11" s="399" t="s">
        <v>92</v>
      </c>
      <c r="B11" s="8" t="s">
        <v>260</v>
      </c>
      <c r="C11" s="268"/>
    </row>
    <row r="12" spans="1:3" s="321" customFormat="1" ht="12" customHeight="1">
      <c r="A12" s="399" t="s">
        <v>93</v>
      </c>
      <c r="B12" s="8" t="s">
        <v>261</v>
      </c>
      <c r="C12" s="268"/>
    </row>
    <row r="13" spans="1:3" s="321" customFormat="1" ht="12" customHeight="1">
      <c r="A13" s="399" t="s">
        <v>137</v>
      </c>
      <c r="B13" s="8" t="s">
        <v>262</v>
      </c>
      <c r="C13" s="268"/>
    </row>
    <row r="14" spans="1:3" s="321" customFormat="1" ht="12" customHeight="1">
      <c r="A14" s="399" t="s">
        <v>94</v>
      </c>
      <c r="B14" s="8" t="s">
        <v>380</v>
      </c>
      <c r="C14" s="268"/>
    </row>
    <row r="15" spans="1:3" s="321" customFormat="1" ht="12" customHeight="1">
      <c r="A15" s="399" t="s">
        <v>95</v>
      </c>
      <c r="B15" s="7" t="s">
        <v>381</v>
      </c>
      <c r="C15" s="268"/>
    </row>
    <row r="16" spans="1:3" s="321" customFormat="1" ht="12" customHeight="1">
      <c r="A16" s="399" t="s">
        <v>105</v>
      </c>
      <c r="B16" s="8" t="s">
        <v>265</v>
      </c>
      <c r="C16" s="312"/>
    </row>
    <row r="17" spans="1:3" s="406" customFormat="1" ht="12" customHeight="1">
      <c r="A17" s="399" t="s">
        <v>106</v>
      </c>
      <c r="B17" s="8" t="s">
        <v>266</v>
      </c>
      <c r="C17" s="268"/>
    </row>
    <row r="18" spans="1:3" s="406" customFormat="1" ht="12" customHeight="1">
      <c r="A18" s="399" t="s">
        <v>107</v>
      </c>
      <c r="B18" s="8" t="s">
        <v>417</v>
      </c>
      <c r="C18" s="269"/>
    </row>
    <row r="19" spans="1:3" s="406" customFormat="1" ht="12" customHeight="1" thickBot="1">
      <c r="A19" s="399" t="s">
        <v>108</v>
      </c>
      <c r="B19" s="7" t="s">
        <v>267</v>
      </c>
      <c r="C19" s="269"/>
    </row>
    <row r="20" spans="1:3" s="321" customFormat="1" ht="12" customHeight="1" thickBot="1">
      <c r="A20" s="175" t="s">
        <v>17</v>
      </c>
      <c r="B20" s="203" t="s">
        <v>382</v>
      </c>
      <c r="C20" s="270">
        <f>SUM(C21:C23)</f>
        <v>0</v>
      </c>
    </row>
    <row r="21" spans="1:3" s="406" customFormat="1" ht="12" customHeight="1">
      <c r="A21" s="399" t="s">
        <v>96</v>
      </c>
      <c r="B21" s="9" t="s">
        <v>241</v>
      </c>
      <c r="C21" s="268"/>
    </row>
    <row r="22" spans="1:3" s="406" customFormat="1" ht="12" customHeight="1">
      <c r="A22" s="399" t="s">
        <v>97</v>
      </c>
      <c r="B22" s="8" t="s">
        <v>383</v>
      </c>
      <c r="C22" s="268"/>
    </row>
    <row r="23" spans="1:3" s="406" customFormat="1" ht="12" customHeight="1">
      <c r="A23" s="399" t="s">
        <v>98</v>
      </c>
      <c r="B23" s="8" t="s">
        <v>384</v>
      </c>
      <c r="C23" s="268"/>
    </row>
    <row r="24" spans="1:3" s="406" customFormat="1" ht="12" customHeight="1" thickBot="1">
      <c r="A24" s="399" t="s">
        <v>99</v>
      </c>
      <c r="B24" s="8" t="s">
        <v>502</v>
      </c>
      <c r="C24" s="268"/>
    </row>
    <row r="25" spans="1:3" s="406" customFormat="1" ht="12" customHeight="1" thickBot="1">
      <c r="A25" s="183" t="s">
        <v>18</v>
      </c>
      <c r="B25" s="109" t="s">
        <v>163</v>
      </c>
      <c r="C25" s="296"/>
    </row>
    <row r="26" spans="1:3" s="406" customFormat="1" ht="12" customHeight="1" thickBot="1">
      <c r="A26" s="183" t="s">
        <v>19</v>
      </c>
      <c r="B26" s="109" t="s">
        <v>385</v>
      </c>
      <c r="C26" s="270">
        <f>+C27+C28</f>
        <v>0</v>
      </c>
    </row>
    <row r="27" spans="1:3" s="406" customFormat="1" ht="12" customHeight="1">
      <c r="A27" s="400" t="s">
        <v>251</v>
      </c>
      <c r="B27" s="401" t="s">
        <v>383</v>
      </c>
      <c r="C27" s="68"/>
    </row>
    <row r="28" spans="1:3" s="406" customFormat="1" ht="12" customHeight="1">
      <c r="A28" s="400" t="s">
        <v>252</v>
      </c>
      <c r="B28" s="402" t="s">
        <v>386</v>
      </c>
      <c r="C28" s="271"/>
    </row>
    <row r="29" spans="1:3" s="406" customFormat="1" ht="12" customHeight="1" thickBot="1">
      <c r="A29" s="399" t="s">
        <v>253</v>
      </c>
      <c r="B29" s="126" t="s">
        <v>503</v>
      </c>
      <c r="C29" s="75"/>
    </row>
    <row r="30" spans="1:3" s="406" customFormat="1" ht="12" customHeight="1" thickBot="1">
      <c r="A30" s="183" t="s">
        <v>20</v>
      </c>
      <c r="B30" s="109" t="s">
        <v>387</v>
      </c>
      <c r="C30" s="270">
        <f>+C31+C32+C33</f>
        <v>0</v>
      </c>
    </row>
    <row r="31" spans="1:3" s="406" customFormat="1" ht="12" customHeight="1">
      <c r="A31" s="400" t="s">
        <v>83</v>
      </c>
      <c r="B31" s="401" t="s">
        <v>272</v>
      </c>
      <c r="C31" s="68"/>
    </row>
    <row r="32" spans="1:3" s="406" customFormat="1" ht="12" customHeight="1">
      <c r="A32" s="400" t="s">
        <v>84</v>
      </c>
      <c r="B32" s="402" t="s">
        <v>273</v>
      </c>
      <c r="C32" s="271"/>
    </row>
    <row r="33" spans="1:3" s="406" customFormat="1" ht="12" customHeight="1" thickBot="1">
      <c r="A33" s="399" t="s">
        <v>85</v>
      </c>
      <c r="B33" s="126" t="s">
        <v>274</v>
      </c>
      <c r="C33" s="75"/>
    </row>
    <row r="34" spans="1:3" s="321" customFormat="1" ht="12" customHeight="1" thickBot="1">
      <c r="A34" s="183" t="s">
        <v>21</v>
      </c>
      <c r="B34" s="109" t="s">
        <v>357</v>
      </c>
      <c r="C34" s="296"/>
    </row>
    <row r="35" spans="1:3" s="321" customFormat="1" ht="12" customHeight="1" thickBot="1">
      <c r="A35" s="183" t="s">
        <v>22</v>
      </c>
      <c r="B35" s="109" t="s">
        <v>388</v>
      </c>
      <c r="C35" s="313"/>
    </row>
    <row r="36" spans="1:3" s="321" customFormat="1" ht="12" customHeight="1" thickBot="1">
      <c r="A36" s="175" t="s">
        <v>23</v>
      </c>
      <c r="B36" s="109" t="s">
        <v>504</v>
      </c>
      <c r="C36" s="314">
        <f>+C8+C20+C25+C26+C30+C34+C35</f>
        <v>0</v>
      </c>
    </row>
    <row r="37" spans="1:3" s="321" customFormat="1" ht="12" customHeight="1" thickBot="1">
      <c r="A37" s="204" t="s">
        <v>24</v>
      </c>
      <c r="B37" s="109" t="s">
        <v>390</v>
      </c>
      <c r="C37" s="314">
        <f>+C38+C39+C40</f>
        <v>0</v>
      </c>
    </row>
    <row r="38" spans="1:3" s="321" customFormat="1" ht="12" customHeight="1">
      <c r="A38" s="400" t="s">
        <v>391</v>
      </c>
      <c r="B38" s="401" t="s">
        <v>219</v>
      </c>
      <c r="C38" s="68"/>
    </row>
    <row r="39" spans="1:3" s="321" customFormat="1" ht="12" customHeight="1">
      <c r="A39" s="400" t="s">
        <v>392</v>
      </c>
      <c r="B39" s="402" t="s">
        <v>2</v>
      </c>
      <c r="C39" s="271"/>
    </row>
    <row r="40" spans="1:3" s="406" customFormat="1" ht="12" customHeight="1" thickBot="1">
      <c r="A40" s="399" t="s">
        <v>393</v>
      </c>
      <c r="B40" s="126" t="s">
        <v>394</v>
      </c>
      <c r="C40" s="75"/>
    </row>
    <row r="41" spans="1:3" s="406" customFormat="1" ht="15" customHeight="1" thickBot="1">
      <c r="A41" s="204" t="s">
        <v>25</v>
      </c>
      <c r="B41" s="205" t="s">
        <v>395</v>
      </c>
      <c r="C41" s="317">
        <f>+C36+C37</f>
        <v>0</v>
      </c>
    </row>
    <row r="42" spans="1:3" s="406" customFormat="1" ht="15" customHeight="1">
      <c r="A42" s="206"/>
      <c r="B42" s="207"/>
      <c r="C42" s="315"/>
    </row>
    <row r="43" spans="1:3" ht="13.5" thickBot="1">
      <c r="A43" s="208"/>
      <c r="B43" s="209"/>
      <c r="C43" s="316"/>
    </row>
    <row r="44" spans="1:3" s="405" customFormat="1" ht="16.5" customHeight="1" thickBot="1">
      <c r="A44" s="210"/>
      <c r="B44" s="211" t="s">
        <v>53</v>
      </c>
      <c r="C44" s="317"/>
    </row>
    <row r="45" spans="1:3" s="407" customFormat="1" ht="12" customHeight="1" thickBot="1">
      <c r="A45" s="183" t="s">
        <v>16</v>
      </c>
      <c r="B45" s="109" t="s">
        <v>396</v>
      </c>
      <c r="C45" s="270">
        <f>SUM(C46:C50)</f>
        <v>0</v>
      </c>
    </row>
    <row r="46" spans="1:3" ht="12" customHeight="1">
      <c r="A46" s="399" t="s">
        <v>90</v>
      </c>
      <c r="B46" s="9" t="s">
        <v>47</v>
      </c>
      <c r="C46" s="68"/>
    </row>
    <row r="47" spans="1:3" ht="12" customHeight="1">
      <c r="A47" s="399" t="s">
        <v>91</v>
      </c>
      <c r="B47" s="8" t="s">
        <v>172</v>
      </c>
      <c r="C47" s="71"/>
    </row>
    <row r="48" spans="1:3" ht="12" customHeight="1">
      <c r="A48" s="399" t="s">
        <v>92</v>
      </c>
      <c r="B48" s="8" t="s">
        <v>130</v>
      </c>
      <c r="C48" s="71"/>
    </row>
    <row r="49" spans="1:3" ht="12" customHeight="1">
      <c r="A49" s="399" t="s">
        <v>93</v>
      </c>
      <c r="B49" s="8" t="s">
        <v>173</v>
      </c>
      <c r="C49" s="71"/>
    </row>
    <row r="50" spans="1:3" ht="12" customHeight="1" thickBot="1">
      <c r="A50" s="399" t="s">
        <v>137</v>
      </c>
      <c r="B50" s="8" t="s">
        <v>174</v>
      </c>
      <c r="C50" s="71"/>
    </row>
    <row r="51" spans="1:3" ht="12" customHeight="1" thickBot="1">
      <c r="A51" s="183" t="s">
        <v>17</v>
      </c>
      <c r="B51" s="109" t="s">
        <v>397</v>
      </c>
      <c r="C51" s="270">
        <f>SUM(C52:C54)</f>
        <v>0</v>
      </c>
    </row>
    <row r="52" spans="1:3" s="407" customFormat="1" ht="12" customHeight="1">
      <c r="A52" s="399" t="s">
        <v>96</v>
      </c>
      <c r="B52" s="9" t="s">
        <v>213</v>
      </c>
      <c r="C52" s="68"/>
    </row>
    <row r="53" spans="1:3" ht="12" customHeight="1">
      <c r="A53" s="399" t="s">
        <v>97</v>
      </c>
      <c r="B53" s="8" t="s">
        <v>176</v>
      </c>
      <c r="C53" s="71"/>
    </row>
    <row r="54" spans="1:3" ht="12" customHeight="1">
      <c r="A54" s="399" t="s">
        <v>98</v>
      </c>
      <c r="B54" s="8" t="s">
        <v>54</v>
      </c>
      <c r="C54" s="71"/>
    </row>
    <row r="55" spans="1:3" ht="12" customHeight="1" thickBot="1">
      <c r="A55" s="399" t="s">
        <v>99</v>
      </c>
      <c r="B55" s="8" t="s">
        <v>501</v>
      </c>
      <c r="C55" s="71"/>
    </row>
    <row r="56" spans="1:3" ht="15" customHeight="1" thickBot="1">
      <c r="A56" s="183" t="s">
        <v>18</v>
      </c>
      <c r="B56" s="109" t="s">
        <v>11</v>
      </c>
      <c r="C56" s="296"/>
    </row>
    <row r="57" spans="1:3" ht="13.5" thickBot="1">
      <c r="A57" s="183" t="s">
        <v>19</v>
      </c>
      <c r="B57" s="212" t="s">
        <v>506</v>
      </c>
      <c r="C57" s="318">
        <f>+C45+C51+C56</f>
        <v>0</v>
      </c>
    </row>
    <row r="58" ht="15" customHeight="1" thickBot="1">
      <c r="C58" s="542">
        <f>C41-C57</f>
        <v>0</v>
      </c>
    </row>
    <row r="59" spans="1:3" ht="14.25" customHeight="1" thickBot="1">
      <c r="A59" s="215" t="s">
        <v>496</v>
      </c>
      <c r="B59" s="216"/>
      <c r="C59" s="106"/>
    </row>
    <row r="60" spans="1:3" ht="13.5" thickBot="1">
      <c r="A60" s="215" t="s">
        <v>194</v>
      </c>
      <c r="B60" s="216"/>
      <c r="C60" s="106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13" customWidth="1"/>
    <col min="2" max="2" width="79.125" style="214" customWidth="1"/>
    <col min="3" max="3" width="25.00390625" style="214" customWidth="1"/>
    <col min="4" max="16384" width="9.375" style="214" customWidth="1"/>
  </cols>
  <sheetData>
    <row r="1" spans="1:3" s="194" customFormat="1" ht="21" customHeight="1" thickBot="1">
      <c r="A1" s="193"/>
      <c r="B1" s="195"/>
      <c r="C1" s="509" t="str">
        <f>CONCATENATE(ALAPADATOK!P23," melléklet ",ALAPADATOK!A7," ",ALAPADATOK!B7," ",ALAPADATOK!C7," ",ALAPADATOK!D7," ",ALAPADATOK!E7," ",ALAPADATOK!F7," ",ALAPADATOK!G7," ",ALAPADATOK!H7)</f>
        <v>9.8. melléklet a 2 / 2020 ( II.14. ) önkormányzati rendelethez</v>
      </c>
    </row>
    <row r="2" spans="1:3" s="403" customFormat="1" ht="36">
      <c r="A2" s="357" t="s">
        <v>192</v>
      </c>
      <c r="B2" s="507" t="str">
        <f>CONCATENATE(ALAPADATOK!B23)</f>
        <v>6 kvi név</v>
      </c>
      <c r="C2" s="319" t="s">
        <v>569</v>
      </c>
    </row>
    <row r="3" spans="1:3" s="403" customFormat="1" ht="24.75" thickBot="1">
      <c r="A3" s="397" t="s">
        <v>191</v>
      </c>
      <c r="B3" s="508" t="s">
        <v>379</v>
      </c>
      <c r="C3" s="320" t="s">
        <v>50</v>
      </c>
    </row>
    <row r="4" spans="1:3" s="404" customFormat="1" ht="15.75" customHeight="1" thickBot="1">
      <c r="A4" s="196"/>
      <c r="B4" s="196"/>
      <c r="C4" s="197" t="str">
        <f>'KV_9.2.3.sz.mell'!C4</f>
        <v>Forintban!</v>
      </c>
    </row>
    <row r="5" spans="1:3" ht="13.5" thickBot="1">
      <c r="A5" s="358" t="s">
        <v>193</v>
      </c>
      <c r="B5" s="198" t="s">
        <v>530</v>
      </c>
      <c r="C5" s="199" t="s">
        <v>51</v>
      </c>
    </row>
    <row r="6" spans="1:3" s="405" customFormat="1" ht="12.75" customHeight="1" thickBot="1">
      <c r="A6" s="175"/>
      <c r="B6" s="176" t="s">
        <v>474</v>
      </c>
      <c r="C6" s="177" t="s">
        <v>475</v>
      </c>
    </row>
    <row r="7" spans="1:3" s="405" customFormat="1" ht="15.75" customHeight="1" thickBot="1">
      <c r="A7" s="200"/>
      <c r="B7" s="201" t="s">
        <v>52</v>
      </c>
      <c r="C7" s="202"/>
    </row>
    <row r="8" spans="1:3" s="321" customFormat="1" ht="12" customHeight="1" thickBot="1">
      <c r="A8" s="175" t="s">
        <v>16</v>
      </c>
      <c r="B8" s="203" t="s">
        <v>497</v>
      </c>
      <c r="C8" s="270">
        <f>SUM(C9:C19)</f>
        <v>0</v>
      </c>
    </row>
    <row r="9" spans="1:3" s="321" customFormat="1" ht="12" customHeight="1">
      <c r="A9" s="398" t="s">
        <v>90</v>
      </c>
      <c r="B9" s="10" t="s">
        <v>258</v>
      </c>
      <c r="C9" s="311"/>
    </row>
    <row r="10" spans="1:3" s="321" customFormat="1" ht="12" customHeight="1">
      <c r="A10" s="399" t="s">
        <v>91</v>
      </c>
      <c r="B10" s="8" t="s">
        <v>259</v>
      </c>
      <c r="C10" s="268"/>
    </row>
    <row r="11" spans="1:3" s="321" customFormat="1" ht="12" customHeight="1">
      <c r="A11" s="399" t="s">
        <v>92</v>
      </c>
      <c r="B11" s="8" t="s">
        <v>260</v>
      </c>
      <c r="C11" s="268"/>
    </row>
    <row r="12" spans="1:3" s="321" customFormat="1" ht="12" customHeight="1">
      <c r="A12" s="399" t="s">
        <v>93</v>
      </c>
      <c r="B12" s="8" t="s">
        <v>261</v>
      </c>
      <c r="C12" s="268"/>
    </row>
    <row r="13" spans="1:3" s="321" customFormat="1" ht="12" customHeight="1">
      <c r="A13" s="399" t="s">
        <v>137</v>
      </c>
      <c r="B13" s="8" t="s">
        <v>262</v>
      </c>
      <c r="C13" s="268"/>
    </row>
    <row r="14" spans="1:3" s="321" customFormat="1" ht="12" customHeight="1">
      <c r="A14" s="399" t="s">
        <v>94</v>
      </c>
      <c r="B14" s="8" t="s">
        <v>380</v>
      </c>
      <c r="C14" s="268"/>
    </row>
    <row r="15" spans="1:3" s="321" customFormat="1" ht="12" customHeight="1">
      <c r="A15" s="399" t="s">
        <v>95</v>
      </c>
      <c r="B15" s="7" t="s">
        <v>381</v>
      </c>
      <c r="C15" s="268"/>
    </row>
    <row r="16" spans="1:3" s="321" customFormat="1" ht="12" customHeight="1">
      <c r="A16" s="399" t="s">
        <v>105</v>
      </c>
      <c r="B16" s="8" t="s">
        <v>265</v>
      </c>
      <c r="C16" s="312"/>
    </row>
    <row r="17" spans="1:3" s="406" customFormat="1" ht="12" customHeight="1">
      <c r="A17" s="399" t="s">
        <v>106</v>
      </c>
      <c r="B17" s="8" t="s">
        <v>266</v>
      </c>
      <c r="C17" s="268"/>
    </row>
    <row r="18" spans="1:3" s="406" customFormat="1" ht="12" customHeight="1">
      <c r="A18" s="399" t="s">
        <v>107</v>
      </c>
      <c r="B18" s="8" t="s">
        <v>417</v>
      </c>
      <c r="C18" s="269"/>
    </row>
    <row r="19" spans="1:3" s="406" customFormat="1" ht="12" customHeight="1" thickBot="1">
      <c r="A19" s="399" t="s">
        <v>108</v>
      </c>
      <c r="B19" s="7" t="s">
        <v>267</v>
      </c>
      <c r="C19" s="269"/>
    </row>
    <row r="20" spans="1:3" s="321" customFormat="1" ht="12" customHeight="1" thickBot="1">
      <c r="A20" s="175" t="s">
        <v>17</v>
      </c>
      <c r="B20" s="203" t="s">
        <v>382</v>
      </c>
      <c r="C20" s="270">
        <f>SUM(C21:C23)</f>
        <v>0</v>
      </c>
    </row>
    <row r="21" spans="1:3" s="406" customFormat="1" ht="12" customHeight="1">
      <c r="A21" s="399" t="s">
        <v>96</v>
      </c>
      <c r="B21" s="9" t="s">
        <v>241</v>
      </c>
      <c r="C21" s="268"/>
    </row>
    <row r="22" spans="1:3" s="406" customFormat="1" ht="12" customHeight="1">
      <c r="A22" s="399" t="s">
        <v>97</v>
      </c>
      <c r="B22" s="8" t="s">
        <v>383</v>
      </c>
      <c r="C22" s="268"/>
    </row>
    <row r="23" spans="1:3" s="406" customFormat="1" ht="12" customHeight="1">
      <c r="A23" s="399" t="s">
        <v>98</v>
      </c>
      <c r="B23" s="8" t="s">
        <v>384</v>
      </c>
      <c r="C23" s="268"/>
    </row>
    <row r="24" spans="1:3" s="406" customFormat="1" ht="12" customHeight="1" thickBot="1">
      <c r="A24" s="399" t="s">
        <v>99</v>
      </c>
      <c r="B24" s="8" t="s">
        <v>502</v>
      </c>
      <c r="C24" s="268"/>
    </row>
    <row r="25" spans="1:3" s="406" customFormat="1" ht="12" customHeight="1" thickBot="1">
      <c r="A25" s="183" t="s">
        <v>18</v>
      </c>
      <c r="B25" s="109" t="s">
        <v>163</v>
      </c>
      <c r="C25" s="296"/>
    </row>
    <row r="26" spans="1:3" s="406" customFormat="1" ht="12" customHeight="1" thickBot="1">
      <c r="A26" s="183" t="s">
        <v>19</v>
      </c>
      <c r="B26" s="109" t="s">
        <v>385</v>
      </c>
      <c r="C26" s="270">
        <f>+C27+C28</f>
        <v>0</v>
      </c>
    </row>
    <row r="27" spans="1:3" s="406" customFormat="1" ht="12" customHeight="1">
      <c r="A27" s="400" t="s">
        <v>251</v>
      </c>
      <c r="B27" s="401" t="s">
        <v>383</v>
      </c>
      <c r="C27" s="68"/>
    </row>
    <row r="28" spans="1:3" s="406" customFormat="1" ht="12" customHeight="1">
      <c r="A28" s="400" t="s">
        <v>252</v>
      </c>
      <c r="B28" s="402" t="s">
        <v>386</v>
      </c>
      <c r="C28" s="271"/>
    </row>
    <row r="29" spans="1:3" s="406" customFormat="1" ht="12" customHeight="1" thickBot="1">
      <c r="A29" s="399" t="s">
        <v>253</v>
      </c>
      <c r="B29" s="126" t="s">
        <v>503</v>
      </c>
      <c r="C29" s="75"/>
    </row>
    <row r="30" spans="1:3" s="406" customFormat="1" ht="12" customHeight="1" thickBot="1">
      <c r="A30" s="183" t="s">
        <v>20</v>
      </c>
      <c r="B30" s="109" t="s">
        <v>387</v>
      </c>
      <c r="C30" s="270">
        <f>+C31+C32+C33</f>
        <v>0</v>
      </c>
    </row>
    <row r="31" spans="1:3" s="406" customFormat="1" ht="12" customHeight="1">
      <c r="A31" s="400" t="s">
        <v>83</v>
      </c>
      <c r="B31" s="401" t="s">
        <v>272</v>
      </c>
      <c r="C31" s="68"/>
    </row>
    <row r="32" spans="1:3" s="406" customFormat="1" ht="12" customHeight="1">
      <c r="A32" s="400" t="s">
        <v>84</v>
      </c>
      <c r="B32" s="402" t="s">
        <v>273</v>
      </c>
      <c r="C32" s="271"/>
    </row>
    <row r="33" spans="1:3" s="406" customFormat="1" ht="12" customHeight="1" thickBot="1">
      <c r="A33" s="399" t="s">
        <v>85</v>
      </c>
      <c r="B33" s="126" t="s">
        <v>274</v>
      </c>
      <c r="C33" s="75"/>
    </row>
    <row r="34" spans="1:3" s="321" customFormat="1" ht="12" customHeight="1" thickBot="1">
      <c r="A34" s="183" t="s">
        <v>21</v>
      </c>
      <c r="B34" s="109" t="s">
        <v>357</v>
      </c>
      <c r="C34" s="296"/>
    </row>
    <row r="35" spans="1:3" s="321" customFormat="1" ht="12" customHeight="1" thickBot="1">
      <c r="A35" s="183" t="s">
        <v>22</v>
      </c>
      <c r="B35" s="109" t="s">
        <v>388</v>
      </c>
      <c r="C35" s="313"/>
    </row>
    <row r="36" spans="1:3" s="321" customFormat="1" ht="12" customHeight="1" thickBot="1">
      <c r="A36" s="175" t="s">
        <v>23</v>
      </c>
      <c r="B36" s="109" t="s">
        <v>504</v>
      </c>
      <c r="C36" s="314">
        <f>+C8+C20+C25+C26+C30+C34+C35</f>
        <v>0</v>
      </c>
    </row>
    <row r="37" spans="1:3" s="321" customFormat="1" ht="12" customHeight="1" thickBot="1">
      <c r="A37" s="204" t="s">
        <v>24</v>
      </c>
      <c r="B37" s="109" t="s">
        <v>390</v>
      </c>
      <c r="C37" s="314">
        <f>+C38+C39+C40</f>
        <v>0</v>
      </c>
    </row>
    <row r="38" spans="1:3" s="321" customFormat="1" ht="12" customHeight="1">
      <c r="A38" s="400" t="s">
        <v>391</v>
      </c>
      <c r="B38" s="401" t="s">
        <v>219</v>
      </c>
      <c r="C38" s="68"/>
    </row>
    <row r="39" spans="1:3" s="321" customFormat="1" ht="12" customHeight="1">
      <c r="A39" s="400" t="s">
        <v>392</v>
      </c>
      <c r="B39" s="402" t="s">
        <v>2</v>
      </c>
      <c r="C39" s="271"/>
    </row>
    <row r="40" spans="1:3" s="406" customFormat="1" ht="12" customHeight="1" thickBot="1">
      <c r="A40" s="399" t="s">
        <v>393</v>
      </c>
      <c r="B40" s="126" t="s">
        <v>394</v>
      </c>
      <c r="C40" s="75"/>
    </row>
    <row r="41" spans="1:3" s="406" customFormat="1" ht="15" customHeight="1" thickBot="1">
      <c r="A41" s="204" t="s">
        <v>25</v>
      </c>
      <c r="B41" s="205" t="s">
        <v>395</v>
      </c>
      <c r="C41" s="317">
        <f>+C36+C37</f>
        <v>0</v>
      </c>
    </row>
    <row r="42" spans="1:3" s="406" customFormat="1" ht="15" customHeight="1">
      <c r="A42" s="206"/>
      <c r="B42" s="207"/>
      <c r="C42" s="315"/>
    </row>
    <row r="43" spans="1:3" ht="13.5" thickBot="1">
      <c r="A43" s="208"/>
      <c r="B43" s="209"/>
      <c r="C43" s="316"/>
    </row>
    <row r="44" spans="1:3" s="405" customFormat="1" ht="16.5" customHeight="1" thickBot="1">
      <c r="A44" s="210"/>
      <c r="B44" s="211" t="s">
        <v>53</v>
      </c>
      <c r="C44" s="317"/>
    </row>
    <row r="45" spans="1:3" s="407" customFormat="1" ht="12" customHeight="1" thickBot="1">
      <c r="A45" s="183" t="s">
        <v>16</v>
      </c>
      <c r="B45" s="109" t="s">
        <v>396</v>
      </c>
      <c r="C45" s="270">
        <f>SUM(C46:C50)</f>
        <v>0</v>
      </c>
    </row>
    <row r="46" spans="1:3" ht="12" customHeight="1">
      <c r="A46" s="399" t="s">
        <v>90</v>
      </c>
      <c r="B46" s="9" t="s">
        <v>47</v>
      </c>
      <c r="C46" s="68"/>
    </row>
    <row r="47" spans="1:3" ht="12" customHeight="1">
      <c r="A47" s="399" t="s">
        <v>91</v>
      </c>
      <c r="B47" s="8" t="s">
        <v>172</v>
      </c>
      <c r="C47" s="71"/>
    </row>
    <row r="48" spans="1:3" ht="12" customHeight="1">
      <c r="A48" s="399" t="s">
        <v>92</v>
      </c>
      <c r="B48" s="8" t="s">
        <v>130</v>
      </c>
      <c r="C48" s="71"/>
    </row>
    <row r="49" spans="1:3" ht="12" customHeight="1">
      <c r="A49" s="399" t="s">
        <v>93</v>
      </c>
      <c r="B49" s="8" t="s">
        <v>173</v>
      </c>
      <c r="C49" s="71"/>
    </row>
    <row r="50" spans="1:3" ht="12" customHeight="1" thickBot="1">
      <c r="A50" s="399" t="s">
        <v>137</v>
      </c>
      <c r="B50" s="8" t="s">
        <v>174</v>
      </c>
      <c r="C50" s="71"/>
    </row>
    <row r="51" spans="1:3" ht="12" customHeight="1" thickBot="1">
      <c r="A51" s="183" t="s">
        <v>17</v>
      </c>
      <c r="B51" s="109" t="s">
        <v>397</v>
      </c>
      <c r="C51" s="270">
        <f>SUM(C52:C54)</f>
        <v>0</v>
      </c>
    </row>
    <row r="52" spans="1:3" s="407" customFormat="1" ht="12" customHeight="1">
      <c r="A52" s="399" t="s">
        <v>96</v>
      </c>
      <c r="B52" s="9" t="s">
        <v>213</v>
      </c>
      <c r="C52" s="68"/>
    </row>
    <row r="53" spans="1:3" ht="12" customHeight="1">
      <c r="A53" s="399" t="s">
        <v>97</v>
      </c>
      <c r="B53" s="8" t="s">
        <v>176</v>
      </c>
      <c r="C53" s="71"/>
    </row>
    <row r="54" spans="1:3" ht="12" customHeight="1">
      <c r="A54" s="399" t="s">
        <v>98</v>
      </c>
      <c r="B54" s="8" t="s">
        <v>54</v>
      </c>
      <c r="C54" s="71"/>
    </row>
    <row r="55" spans="1:3" ht="12" customHeight="1" thickBot="1">
      <c r="A55" s="399" t="s">
        <v>99</v>
      </c>
      <c r="B55" s="8" t="s">
        <v>501</v>
      </c>
      <c r="C55" s="71"/>
    </row>
    <row r="56" spans="1:3" ht="15" customHeight="1" thickBot="1">
      <c r="A56" s="183" t="s">
        <v>18</v>
      </c>
      <c r="B56" s="109" t="s">
        <v>11</v>
      </c>
      <c r="C56" s="296"/>
    </row>
    <row r="57" spans="1:3" ht="13.5" thickBot="1">
      <c r="A57" s="183" t="s">
        <v>19</v>
      </c>
      <c r="B57" s="212" t="s">
        <v>506</v>
      </c>
      <c r="C57" s="318">
        <f>+C45+C51+C56</f>
        <v>0</v>
      </c>
    </row>
    <row r="58" ht="15" customHeight="1" thickBot="1">
      <c r="C58" s="542">
        <f>C41-C57</f>
        <v>0</v>
      </c>
    </row>
    <row r="59" spans="1:3" ht="14.25" customHeight="1" thickBot="1">
      <c r="A59" s="215" t="s">
        <v>496</v>
      </c>
      <c r="B59" s="216"/>
      <c r="C59" s="106"/>
    </row>
    <row r="60" spans="1:3" ht="13.5" thickBot="1">
      <c r="A60" s="215" t="s">
        <v>194</v>
      </c>
      <c r="B60" s="216"/>
      <c r="C60" s="106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13" customWidth="1"/>
    <col min="2" max="2" width="79.125" style="214" customWidth="1"/>
    <col min="3" max="3" width="25.00390625" style="214" customWidth="1"/>
    <col min="4" max="16384" width="9.375" style="214" customWidth="1"/>
  </cols>
  <sheetData>
    <row r="1" spans="1:3" s="194" customFormat="1" ht="21" customHeight="1" thickBot="1">
      <c r="A1" s="193"/>
      <c r="B1" s="195"/>
      <c r="C1" s="509" t="str">
        <f>CONCATENATE(ALAPADATOK!P23,"1. melléklet ",ALAPADATOK!A7," ",ALAPADATOK!B7," ",ALAPADATOK!C7," ",ALAPADATOK!D7," ",ALAPADATOK!E7," ",ALAPADATOK!F7," ",ALAPADATOK!G7," ",ALAPADATOK!H7)</f>
        <v>9.8.1. melléklet a 2 / 2020 ( II.14. ) önkormányzati rendelethez</v>
      </c>
    </row>
    <row r="2" spans="1:3" s="403" customFormat="1" ht="36">
      <c r="A2" s="357" t="s">
        <v>192</v>
      </c>
      <c r="B2" s="507" t="str">
        <f>CONCATENATE('KV_9.8.sz.mell'!B2)</f>
        <v>6 kvi név</v>
      </c>
      <c r="C2" s="319" t="s">
        <v>569</v>
      </c>
    </row>
    <row r="3" spans="1:3" s="403" customFormat="1" ht="24.75" thickBot="1">
      <c r="A3" s="397" t="s">
        <v>191</v>
      </c>
      <c r="B3" s="508" t="s">
        <v>398</v>
      </c>
      <c r="C3" s="320" t="s">
        <v>55</v>
      </c>
    </row>
    <row r="4" spans="1:3" s="404" customFormat="1" ht="15.75" customHeight="1" thickBot="1">
      <c r="A4" s="196"/>
      <c r="B4" s="196"/>
      <c r="C4" s="197" t="str">
        <f>'KV_9.8.sz.mell'!C4</f>
        <v>Forintban!</v>
      </c>
    </row>
    <row r="5" spans="1:3" ht="13.5" thickBot="1">
      <c r="A5" s="358" t="s">
        <v>193</v>
      </c>
      <c r="B5" s="198" t="s">
        <v>530</v>
      </c>
      <c r="C5" s="199" t="s">
        <v>51</v>
      </c>
    </row>
    <row r="6" spans="1:3" s="405" customFormat="1" ht="12.75" customHeight="1" thickBot="1">
      <c r="A6" s="175"/>
      <c r="B6" s="176" t="s">
        <v>474</v>
      </c>
      <c r="C6" s="177" t="s">
        <v>475</v>
      </c>
    </row>
    <row r="7" spans="1:3" s="405" customFormat="1" ht="15.75" customHeight="1" thickBot="1">
      <c r="A7" s="200"/>
      <c r="B7" s="201" t="s">
        <v>52</v>
      </c>
      <c r="C7" s="202"/>
    </row>
    <row r="8" spans="1:3" s="321" customFormat="1" ht="12" customHeight="1" thickBot="1">
      <c r="A8" s="175" t="s">
        <v>16</v>
      </c>
      <c r="B8" s="203" t="s">
        <v>497</v>
      </c>
      <c r="C8" s="270">
        <f>SUM(C9:C19)</f>
        <v>0</v>
      </c>
    </row>
    <row r="9" spans="1:3" s="321" customFormat="1" ht="12" customHeight="1">
      <c r="A9" s="398" t="s">
        <v>90</v>
      </c>
      <c r="B9" s="10" t="s">
        <v>258</v>
      </c>
      <c r="C9" s="311"/>
    </row>
    <row r="10" spans="1:3" s="321" customFormat="1" ht="12" customHeight="1">
      <c r="A10" s="399" t="s">
        <v>91</v>
      </c>
      <c r="B10" s="8" t="s">
        <v>259</v>
      </c>
      <c r="C10" s="268"/>
    </row>
    <row r="11" spans="1:3" s="321" customFormat="1" ht="12" customHeight="1">
      <c r="A11" s="399" t="s">
        <v>92</v>
      </c>
      <c r="B11" s="8" t="s">
        <v>260</v>
      </c>
      <c r="C11" s="268"/>
    </row>
    <row r="12" spans="1:3" s="321" customFormat="1" ht="12" customHeight="1">
      <c r="A12" s="399" t="s">
        <v>93</v>
      </c>
      <c r="B12" s="8" t="s">
        <v>261</v>
      </c>
      <c r="C12" s="268"/>
    </row>
    <row r="13" spans="1:3" s="321" customFormat="1" ht="12" customHeight="1">
      <c r="A13" s="399" t="s">
        <v>137</v>
      </c>
      <c r="B13" s="8" t="s">
        <v>262</v>
      </c>
      <c r="C13" s="268"/>
    </row>
    <row r="14" spans="1:3" s="321" customFormat="1" ht="12" customHeight="1">
      <c r="A14" s="399" t="s">
        <v>94</v>
      </c>
      <c r="B14" s="8" t="s">
        <v>380</v>
      </c>
      <c r="C14" s="268"/>
    </row>
    <row r="15" spans="1:3" s="321" customFormat="1" ht="12" customHeight="1">
      <c r="A15" s="399" t="s">
        <v>95</v>
      </c>
      <c r="B15" s="7" t="s">
        <v>381</v>
      </c>
      <c r="C15" s="268"/>
    </row>
    <row r="16" spans="1:3" s="321" customFormat="1" ht="12" customHeight="1">
      <c r="A16" s="399" t="s">
        <v>105</v>
      </c>
      <c r="B16" s="8" t="s">
        <v>265</v>
      </c>
      <c r="C16" s="312"/>
    </row>
    <row r="17" spans="1:3" s="406" customFormat="1" ht="12" customHeight="1">
      <c r="A17" s="399" t="s">
        <v>106</v>
      </c>
      <c r="B17" s="8" t="s">
        <v>266</v>
      </c>
      <c r="C17" s="268"/>
    </row>
    <row r="18" spans="1:3" s="406" customFormat="1" ht="12" customHeight="1">
      <c r="A18" s="399" t="s">
        <v>107</v>
      </c>
      <c r="B18" s="8" t="s">
        <v>417</v>
      </c>
      <c r="C18" s="269"/>
    </row>
    <row r="19" spans="1:3" s="406" customFormat="1" ht="12" customHeight="1" thickBot="1">
      <c r="A19" s="399" t="s">
        <v>108</v>
      </c>
      <c r="B19" s="7" t="s">
        <v>267</v>
      </c>
      <c r="C19" s="269"/>
    </row>
    <row r="20" spans="1:3" s="321" customFormat="1" ht="12" customHeight="1" thickBot="1">
      <c r="A20" s="175" t="s">
        <v>17</v>
      </c>
      <c r="B20" s="203" t="s">
        <v>382</v>
      </c>
      <c r="C20" s="270">
        <f>SUM(C21:C23)</f>
        <v>0</v>
      </c>
    </row>
    <row r="21" spans="1:3" s="406" customFormat="1" ht="12" customHeight="1">
      <c r="A21" s="399" t="s">
        <v>96</v>
      </c>
      <c r="B21" s="9" t="s">
        <v>241</v>
      </c>
      <c r="C21" s="268"/>
    </row>
    <row r="22" spans="1:3" s="406" customFormat="1" ht="12" customHeight="1">
      <c r="A22" s="399" t="s">
        <v>97</v>
      </c>
      <c r="B22" s="8" t="s">
        <v>383</v>
      </c>
      <c r="C22" s="268"/>
    </row>
    <row r="23" spans="1:3" s="406" customFormat="1" ht="12" customHeight="1">
      <c r="A23" s="399" t="s">
        <v>98</v>
      </c>
      <c r="B23" s="8" t="s">
        <v>384</v>
      </c>
      <c r="C23" s="268"/>
    </row>
    <row r="24" spans="1:3" s="406" customFormat="1" ht="12" customHeight="1" thickBot="1">
      <c r="A24" s="399" t="s">
        <v>99</v>
      </c>
      <c r="B24" s="8" t="s">
        <v>502</v>
      </c>
      <c r="C24" s="268"/>
    </row>
    <row r="25" spans="1:3" s="406" customFormat="1" ht="12" customHeight="1" thickBot="1">
      <c r="A25" s="183" t="s">
        <v>18</v>
      </c>
      <c r="B25" s="109" t="s">
        <v>163</v>
      </c>
      <c r="C25" s="296"/>
    </row>
    <row r="26" spans="1:3" s="406" customFormat="1" ht="12" customHeight="1" thickBot="1">
      <c r="A26" s="183" t="s">
        <v>19</v>
      </c>
      <c r="B26" s="109" t="s">
        <v>385</v>
      </c>
      <c r="C26" s="270">
        <f>+C27+C28</f>
        <v>0</v>
      </c>
    </row>
    <row r="27" spans="1:3" s="406" customFormat="1" ht="12" customHeight="1">
      <c r="A27" s="400" t="s">
        <v>251</v>
      </c>
      <c r="B27" s="401" t="s">
        <v>383</v>
      </c>
      <c r="C27" s="68"/>
    </row>
    <row r="28" spans="1:3" s="406" customFormat="1" ht="12" customHeight="1">
      <c r="A28" s="400" t="s">
        <v>252</v>
      </c>
      <c r="B28" s="402" t="s">
        <v>386</v>
      </c>
      <c r="C28" s="271"/>
    </row>
    <row r="29" spans="1:3" s="406" customFormat="1" ht="12" customHeight="1" thickBot="1">
      <c r="A29" s="399" t="s">
        <v>253</v>
      </c>
      <c r="B29" s="126" t="s">
        <v>503</v>
      </c>
      <c r="C29" s="75"/>
    </row>
    <row r="30" spans="1:3" s="406" customFormat="1" ht="12" customHeight="1" thickBot="1">
      <c r="A30" s="183" t="s">
        <v>20</v>
      </c>
      <c r="B30" s="109" t="s">
        <v>387</v>
      </c>
      <c r="C30" s="270">
        <f>+C31+C32+C33</f>
        <v>0</v>
      </c>
    </row>
    <row r="31" spans="1:3" s="406" customFormat="1" ht="12" customHeight="1">
      <c r="A31" s="400" t="s">
        <v>83</v>
      </c>
      <c r="B31" s="401" t="s">
        <v>272</v>
      </c>
      <c r="C31" s="68"/>
    </row>
    <row r="32" spans="1:3" s="406" customFormat="1" ht="12" customHeight="1">
      <c r="A32" s="400" t="s">
        <v>84</v>
      </c>
      <c r="B32" s="402" t="s">
        <v>273</v>
      </c>
      <c r="C32" s="271"/>
    </row>
    <row r="33" spans="1:3" s="406" customFormat="1" ht="12" customHeight="1" thickBot="1">
      <c r="A33" s="399" t="s">
        <v>85</v>
      </c>
      <c r="B33" s="126" t="s">
        <v>274</v>
      </c>
      <c r="C33" s="75"/>
    </row>
    <row r="34" spans="1:3" s="321" customFormat="1" ht="12" customHeight="1" thickBot="1">
      <c r="A34" s="183" t="s">
        <v>21</v>
      </c>
      <c r="B34" s="109" t="s">
        <v>357</v>
      </c>
      <c r="C34" s="296"/>
    </row>
    <row r="35" spans="1:3" s="321" customFormat="1" ht="12" customHeight="1" thickBot="1">
      <c r="A35" s="183" t="s">
        <v>22</v>
      </c>
      <c r="B35" s="109" t="s">
        <v>388</v>
      </c>
      <c r="C35" s="313"/>
    </row>
    <row r="36" spans="1:3" s="321" customFormat="1" ht="12" customHeight="1" thickBot="1">
      <c r="A36" s="175" t="s">
        <v>23</v>
      </c>
      <c r="B36" s="109" t="s">
        <v>504</v>
      </c>
      <c r="C36" s="314">
        <f>+C8+C20+C25+C26+C30+C34+C35</f>
        <v>0</v>
      </c>
    </row>
    <row r="37" spans="1:3" s="321" customFormat="1" ht="12" customHeight="1" thickBot="1">
      <c r="A37" s="204" t="s">
        <v>24</v>
      </c>
      <c r="B37" s="109" t="s">
        <v>390</v>
      </c>
      <c r="C37" s="314">
        <f>+C38+C39+C40</f>
        <v>0</v>
      </c>
    </row>
    <row r="38" spans="1:3" s="321" customFormat="1" ht="12" customHeight="1">
      <c r="A38" s="400" t="s">
        <v>391</v>
      </c>
      <c r="B38" s="401" t="s">
        <v>219</v>
      </c>
      <c r="C38" s="68"/>
    </row>
    <row r="39" spans="1:3" s="321" customFormat="1" ht="12" customHeight="1">
      <c r="A39" s="400" t="s">
        <v>392</v>
      </c>
      <c r="B39" s="402" t="s">
        <v>2</v>
      </c>
      <c r="C39" s="271"/>
    </row>
    <row r="40" spans="1:3" s="406" customFormat="1" ht="12" customHeight="1" thickBot="1">
      <c r="A40" s="399" t="s">
        <v>393</v>
      </c>
      <c r="B40" s="126" t="s">
        <v>394</v>
      </c>
      <c r="C40" s="75"/>
    </row>
    <row r="41" spans="1:3" s="406" customFormat="1" ht="15" customHeight="1" thickBot="1">
      <c r="A41" s="204" t="s">
        <v>25</v>
      </c>
      <c r="B41" s="205" t="s">
        <v>395</v>
      </c>
      <c r="C41" s="317">
        <f>+C36+C37</f>
        <v>0</v>
      </c>
    </row>
    <row r="42" spans="1:3" s="406" customFormat="1" ht="15" customHeight="1">
      <c r="A42" s="206"/>
      <c r="B42" s="207"/>
      <c r="C42" s="315"/>
    </row>
    <row r="43" spans="1:3" ht="13.5" thickBot="1">
      <c r="A43" s="208"/>
      <c r="B43" s="209"/>
      <c r="C43" s="316"/>
    </row>
    <row r="44" spans="1:3" s="405" customFormat="1" ht="16.5" customHeight="1" thickBot="1">
      <c r="A44" s="210"/>
      <c r="B44" s="211" t="s">
        <v>53</v>
      </c>
      <c r="C44" s="317"/>
    </row>
    <row r="45" spans="1:3" s="407" customFormat="1" ht="12" customHeight="1" thickBot="1">
      <c r="A45" s="183" t="s">
        <v>16</v>
      </c>
      <c r="B45" s="109" t="s">
        <v>396</v>
      </c>
      <c r="C45" s="270">
        <f>SUM(C46:C50)</f>
        <v>0</v>
      </c>
    </row>
    <row r="46" spans="1:3" ht="12" customHeight="1">
      <c r="A46" s="399" t="s">
        <v>90</v>
      </c>
      <c r="B46" s="9" t="s">
        <v>47</v>
      </c>
      <c r="C46" s="68"/>
    </row>
    <row r="47" spans="1:3" ht="12" customHeight="1">
      <c r="A47" s="399" t="s">
        <v>91</v>
      </c>
      <c r="B47" s="8" t="s">
        <v>172</v>
      </c>
      <c r="C47" s="71"/>
    </row>
    <row r="48" spans="1:3" ht="12" customHeight="1">
      <c r="A48" s="399" t="s">
        <v>92</v>
      </c>
      <c r="B48" s="8" t="s">
        <v>130</v>
      </c>
      <c r="C48" s="71"/>
    </row>
    <row r="49" spans="1:3" ht="12" customHeight="1">
      <c r="A49" s="399" t="s">
        <v>93</v>
      </c>
      <c r="B49" s="8" t="s">
        <v>173</v>
      </c>
      <c r="C49" s="71"/>
    </row>
    <row r="50" spans="1:3" ht="12" customHeight="1" thickBot="1">
      <c r="A50" s="399" t="s">
        <v>137</v>
      </c>
      <c r="B50" s="8" t="s">
        <v>174</v>
      </c>
      <c r="C50" s="71"/>
    </row>
    <row r="51" spans="1:3" ht="12" customHeight="1" thickBot="1">
      <c r="A51" s="183" t="s">
        <v>17</v>
      </c>
      <c r="B51" s="109" t="s">
        <v>397</v>
      </c>
      <c r="C51" s="270">
        <f>SUM(C52:C54)</f>
        <v>0</v>
      </c>
    </row>
    <row r="52" spans="1:3" s="407" customFormat="1" ht="12" customHeight="1">
      <c r="A52" s="399" t="s">
        <v>96</v>
      </c>
      <c r="B52" s="9" t="s">
        <v>213</v>
      </c>
      <c r="C52" s="68"/>
    </row>
    <row r="53" spans="1:3" ht="12" customHeight="1">
      <c r="A53" s="399" t="s">
        <v>97</v>
      </c>
      <c r="B53" s="8" t="s">
        <v>176</v>
      </c>
      <c r="C53" s="71"/>
    </row>
    <row r="54" spans="1:3" ht="12" customHeight="1">
      <c r="A54" s="399" t="s">
        <v>98</v>
      </c>
      <c r="B54" s="8" t="s">
        <v>54</v>
      </c>
      <c r="C54" s="71"/>
    </row>
    <row r="55" spans="1:3" ht="12" customHeight="1" thickBot="1">
      <c r="A55" s="399" t="s">
        <v>99</v>
      </c>
      <c r="B55" s="8" t="s">
        <v>501</v>
      </c>
      <c r="C55" s="71"/>
    </row>
    <row r="56" spans="1:3" ht="15" customHeight="1" thickBot="1">
      <c r="A56" s="183" t="s">
        <v>18</v>
      </c>
      <c r="B56" s="109" t="s">
        <v>11</v>
      </c>
      <c r="C56" s="296"/>
    </row>
    <row r="57" spans="1:3" ht="13.5" thickBot="1">
      <c r="A57" s="183" t="s">
        <v>19</v>
      </c>
      <c r="B57" s="212" t="s">
        <v>506</v>
      </c>
      <c r="C57" s="318">
        <f>+C45+C51+C56</f>
        <v>0</v>
      </c>
    </row>
    <row r="58" ht="15" customHeight="1" thickBot="1">
      <c r="C58" s="542">
        <f>C41-C57</f>
        <v>0</v>
      </c>
    </row>
    <row r="59" spans="1:3" ht="14.25" customHeight="1" thickBot="1">
      <c r="A59" s="215" t="s">
        <v>496</v>
      </c>
      <c r="B59" s="216"/>
      <c r="C59" s="106"/>
    </row>
    <row r="60" spans="1:3" ht="13.5" thickBot="1">
      <c r="A60" s="215" t="s">
        <v>194</v>
      </c>
      <c r="B60" s="216"/>
      <c r="C60" s="106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13" customWidth="1"/>
    <col min="2" max="2" width="79.125" style="214" customWidth="1"/>
    <col min="3" max="3" width="25.00390625" style="214" customWidth="1"/>
    <col min="4" max="16384" width="9.375" style="214" customWidth="1"/>
  </cols>
  <sheetData>
    <row r="1" spans="1:3" s="194" customFormat="1" ht="21" customHeight="1" thickBot="1">
      <c r="A1" s="193"/>
      <c r="B1" s="195"/>
      <c r="C1" s="509" t="str">
        <f>CONCATENATE(ALAPADATOK!P23,"2. melléklet ",ALAPADATOK!A7," ",ALAPADATOK!B7," ",ALAPADATOK!C7," ",ALAPADATOK!D7," ",ALAPADATOK!E7," ",ALAPADATOK!F7," ",ALAPADATOK!G7," ",ALAPADATOK!H7)</f>
        <v>9.8.2. melléklet a 2 / 2020 ( II.14. ) önkormányzati rendelethez</v>
      </c>
    </row>
    <row r="2" spans="1:3" s="403" customFormat="1" ht="36">
      <c r="A2" s="357" t="s">
        <v>192</v>
      </c>
      <c r="B2" s="507" t="str">
        <f>CONCATENATE('KV_9.8.1.sz.mell'!B2)</f>
        <v>6 kvi név</v>
      </c>
      <c r="C2" s="319" t="s">
        <v>569</v>
      </c>
    </row>
    <row r="3" spans="1:3" s="403" customFormat="1" ht="24.75" thickBot="1">
      <c r="A3" s="397" t="s">
        <v>191</v>
      </c>
      <c r="B3" s="508" t="s">
        <v>399</v>
      </c>
      <c r="C3" s="320" t="s">
        <v>56</v>
      </c>
    </row>
    <row r="4" spans="1:3" s="404" customFormat="1" ht="15.75" customHeight="1" thickBot="1">
      <c r="A4" s="196"/>
      <c r="B4" s="196"/>
      <c r="C4" s="197" t="str">
        <f>'KV_9.8.1.sz.mell'!C4</f>
        <v>Forintban!</v>
      </c>
    </row>
    <row r="5" spans="1:3" ht="13.5" thickBot="1">
      <c r="A5" s="358" t="s">
        <v>193</v>
      </c>
      <c r="B5" s="198" t="s">
        <v>530</v>
      </c>
      <c r="C5" s="199" t="s">
        <v>51</v>
      </c>
    </row>
    <row r="6" spans="1:3" s="405" customFormat="1" ht="12.75" customHeight="1" thickBot="1">
      <c r="A6" s="175"/>
      <c r="B6" s="176" t="s">
        <v>474</v>
      </c>
      <c r="C6" s="177" t="s">
        <v>475</v>
      </c>
    </row>
    <row r="7" spans="1:3" s="405" customFormat="1" ht="15.75" customHeight="1" thickBot="1">
      <c r="A7" s="200"/>
      <c r="B7" s="201" t="s">
        <v>52</v>
      </c>
      <c r="C7" s="202"/>
    </row>
    <row r="8" spans="1:3" s="321" customFormat="1" ht="12" customHeight="1" thickBot="1">
      <c r="A8" s="175" t="s">
        <v>16</v>
      </c>
      <c r="B8" s="203" t="s">
        <v>497</v>
      </c>
      <c r="C8" s="270">
        <f>SUM(C9:C19)</f>
        <v>0</v>
      </c>
    </row>
    <row r="9" spans="1:3" s="321" customFormat="1" ht="12" customHeight="1">
      <c r="A9" s="398" t="s">
        <v>90</v>
      </c>
      <c r="B9" s="10" t="s">
        <v>258</v>
      </c>
      <c r="C9" s="311"/>
    </row>
    <row r="10" spans="1:3" s="321" customFormat="1" ht="12" customHeight="1">
      <c r="A10" s="399" t="s">
        <v>91</v>
      </c>
      <c r="B10" s="8" t="s">
        <v>259</v>
      </c>
      <c r="C10" s="268"/>
    </row>
    <row r="11" spans="1:3" s="321" customFormat="1" ht="12" customHeight="1">
      <c r="A11" s="399" t="s">
        <v>92</v>
      </c>
      <c r="B11" s="8" t="s">
        <v>260</v>
      </c>
      <c r="C11" s="268"/>
    </row>
    <row r="12" spans="1:3" s="321" customFormat="1" ht="12" customHeight="1">
      <c r="A12" s="399" t="s">
        <v>93</v>
      </c>
      <c r="B12" s="8" t="s">
        <v>261</v>
      </c>
      <c r="C12" s="268"/>
    </row>
    <row r="13" spans="1:3" s="321" customFormat="1" ht="12" customHeight="1">
      <c r="A13" s="399" t="s">
        <v>137</v>
      </c>
      <c r="B13" s="8" t="s">
        <v>262</v>
      </c>
      <c r="C13" s="268"/>
    </row>
    <row r="14" spans="1:3" s="321" customFormat="1" ht="12" customHeight="1">
      <c r="A14" s="399" t="s">
        <v>94</v>
      </c>
      <c r="B14" s="8" t="s">
        <v>380</v>
      </c>
      <c r="C14" s="268"/>
    </row>
    <row r="15" spans="1:3" s="321" customFormat="1" ht="12" customHeight="1">
      <c r="A15" s="399" t="s">
        <v>95</v>
      </c>
      <c r="B15" s="7" t="s">
        <v>381</v>
      </c>
      <c r="C15" s="268"/>
    </row>
    <row r="16" spans="1:3" s="321" customFormat="1" ht="12" customHeight="1">
      <c r="A16" s="399" t="s">
        <v>105</v>
      </c>
      <c r="B16" s="8" t="s">
        <v>265</v>
      </c>
      <c r="C16" s="312"/>
    </row>
    <row r="17" spans="1:3" s="406" customFormat="1" ht="12" customHeight="1">
      <c r="A17" s="399" t="s">
        <v>106</v>
      </c>
      <c r="B17" s="8" t="s">
        <v>266</v>
      </c>
      <c r="C17" s="268"/>
    </row>
    <row r="18" spans="1:3" s="406" customFormat="1" ht="12" customHeight="1">
      <c r="A18" s="399" t="s">
        <v>107</v>
      </c>
      <c r="B18" s="8" t="s">
        <v>417</v>
      </c>
      <c r="C18" s="269"/>
    </row>
    <row r="19" spans="1:3" s="406" customFormat="1" ht="12" customHeight="1" thickBot="1">
      <c r="A19" s="399" t="s">
        <v>108</v>
      </c>
      <c r="B19" s="7" t="s">
        <v>267</v>
      </c>
      <c r="C19" s="269"/>
    </row>
    <row r="20" spans="1:3" s="321" customFormat="1" ht="12" customHeight="1" thickBot="1">
      <c r="A20" s="175" t="s">
        <v>17</v>
      </c>
      <c r="B20" s="203" t="s">
        <v>382</v>
      </c>
      <c r="C20" s="270">
        <f>SUM(C21:C23)</f>
        <v>0</v>
      </c>
    </row>
    <row r="21" spans="1:3" s="406" customFormat="1" ht="12" customHeight="1">
      <c r="A21" s="399" t="s">
        <v>96</v>
      </c>
      <c r="B21" s="9" t="s">
        <v>241</v>
      </c>
      <c r="C21" s="268"/>
    </row>
    <row r="22" spans="1:3" s="406" customFormat="1" ht="12" customHeight="1">
      <c r="A22" s="399" t="s">
        <v>97</v>
      </c>
      <c r="B22" s="8" t="s">
        <v>383</v>
      </c>
      <c r="C22" s="268"/>
    </row>
    <row r="23" spans="1:3" s="406" customFormat="1" ht="12" customHeight="1">
      <c r="A23" s="399" t="s">
        <v>98</v>
      </c>
      <c r="B23" s="8" t="s">
        <v>384</v>
      </c>
      <c r="C23" s="268"/>
    </row>
    <row r="24" spans="1:3" s="406" customFormat="1" ht="12" customHeight="1" thickBot="1">
      <c r="A24" s="399" t="s">
        <v>99</v>
      </c>
      <c r="B24" s="8" t="s">
        <v>502</v>
      </c>
      <c r="C24" s="268"/>
    </row>
    <row r="25" spans="1:3" s="406" customFormat="1" ht="12" customHeight="1" thickBot="1">
      <c r="A25" s="183" t="s">
        <v>18</v>
      </c>
      <c r="B25" s="109" t="s">
        <v>163</v>
      </c>
      <c r="C25" s="296"/>
    </row>
    <row r="26" spans="1:3" s="406" customFormat="1" ht="12" customHeight="1" thickBot="1">
      <c r="A26" s="183" t="s">
        <v>19</v>
      </c>
      <c r="B26" s="109" t="s">
        <v>385</v>
      </c>
      <c r="C26" s="270">
        <f>+C27+C28</f>
        <v>0</v>
      </c>
    </row>
    <row r="27" spans="1:3" s="406" customFormat="1" ht="12" customHeight="1">
      <c r="A27" s="400" t="s">
        <v>251</v>
      </c>
      <c r="B27" s="401" t="s">
        <v>383</v>
      </c>
      <c r="C27" s="68"/>
    </row>
    <row r="28" spans="1:3" s="406" customFormat="1" ht="12" customHeight="1">
      <c r="A28" s="400" t="s">
        <v>252</v>
      </c>
      <c r="B28" s="402" t="s">
        <v>386</v>
      </c>
      <c r="C28" s="271"/>
    </row>
    <row r="29" spans="1:3" s="406" customFormat="1" ht="12" customHeight="1" thickBot="1">
      <c r="A29" s="399" t="s">
        <v>253</v>
      </c>
      <c r="B29" s="126" t="s">
        <v>503</v>
      </c>
      <c r="C29" s="75"/>
    </row>
    <row r="30" spans="1:3" s="406" customFormat="1" ht="12" customHeight="1" thickBot="1">
      <c r="A30" s="183" t="s">
        <v>20</v>
      </c>
      <c r="B30" s="109" t="s">
        <v>387</v>
      </c>
      <c r="C30" s="270">
        <f>+C31+C32+C33</f>
        <v>0</v>
      </c>
    </row>
    <row r="31" spans="1:3" s="406" customFormat="1" ht="12" customHeight="1">
      <c r="A31" s="400" t="s">
        <v>83</v>
      </c>
      <c r="B31" s="401" t="s">
        <v>272</v>
      </c>
      <c r="C31" s="68"/>
    </row>
    <row r="32" spans="1:3" s="406" customFormat="1" ht="12" customHeight="1">
      <c r="A32" s="400" t="s">
        <v>84</v>
      </c>
      <c r="B32" s="402" t="s">
        <v>273</v>
      </c>
      <c r="C32" s="271"/>
    </row>
    <row r="33" spans="1:3" s="406" customFormat="1" ht="12" customHeight="1" thickBot="1">
      <c r="A33" s="399" t="s">
        <v>85</v>
      </c>
      <c r="B33" s="126" t="s">
        <v>274</v>
      </c>
      <c r="C33" s="75"/>
    </row>
    <row r="34" spans="1:3" s="321" customFormat="1" ht="12" customHeight="1" thickBot="1">
      <c r="A34" s="183" t="s">
        <v>21</v>
      </c>
      <c r="B34" s="109" t="s">
        <v>357</v>
      </c>
      <c r="C34" s="296"/>
    </row>
    <row r="35" spans="1:3" s="321" customFormat="1" ht="12" customHeight="1" thickBot="1">
      <c r="A35" s="183" t="s">
        <v>22</v>
      </c>
      <c r="B35" s="109" t="s">
        <v>388</v>
      </c>
      <c r="C35" s="313"/>
    </row>
    <row r="36" spans="1:3" s="321" customFormat="1" ht="12" customHeight="1" thickBot="1">
      <c r="A36" s="175" t="s">
        <v>23</v>
      </c>
      <c r="B36" s="109" t="s">
        <v>504</v>
      </c>
      <c r="C36" s="314">
        <f>+C8+C20+C25+C26+C30+C34+C35</f>
        <v>0</v>
      </c>
    </row>
    <row r="37" spans="1:3" s="321" customFormat="1" ht="12" customHeight="1" thickBot="1">
      <c r="A37" s="204" t="s">
        <v>24</v>
      </c>
      <c r="B37" s="109" t="s">
        <v>390</v>
      </c>
      <c r="C37" s="314">
        <f>+C38+C39+C40</f>
        <v>0</v>
      </c>
    </row>
    <row r="38" spans="1:3" s="321" customFormat="1" ht="12" customHeight="1">
      <c r="A38" s="400" t="s">
        <v>391</v>
      </c>
      <c r="B38" s="401" t="s">
        <v>219</v>
      </c>
      <c r="C38" s="68"/>
    </row>
    <row r="39" spans="1:3" s="321" customFormat="1" ht="12" customHeight="1">
      <c r="A39" s="400" t="s">
        <v>392</v>
      </c>
      <c r="B39" s="402" t="s">
        <v>2</v>
      </c>
      <c r="C39" s="271"/>
    </row>
    <row r="40" spans="1:3" s="406" customFormat="1" ht="12" customHeight="1" thickBot="1">
      <c r="A40" s="399" t="s">
        <v>393</v>
      </c>
      <c r="B40" s="126" t="s">
        <v>394</v>
      </c>
      <c r="C40" s="75"/>
    </row>
    <row r="41" spans="1:3" s="406" customFormat="1" ht="15" customHeight="1" thickBot="1">
      <c r="A41" s="204" t="s">
        <v>25</v>
      </c>
      <c r="B41" s="205" t="s">
        <v>395</v>
      </c>
      <c r="C41" s="317">
        <f>+C36+C37</f>
        <v>0</v>
      </c>
    </row>
    <row r="42" spans="1:3" s="406" customFormat="1" ht="15" customHeight="1">
      <c r="A42" s="206"/>
      <c r="B42" s="207"/>
      <c r="C42" s="315"/>
    </row>
    <row r="43" spans="1:3" ht="13.5" thickBot="1">
      <c r="A43" s="208"/>
      <c r="B43" s="209"/>
      <c r="C43" s="316"/>
    </row>
    <row r="44" spans="1:3" s="405" customFormat="1" ht="16.5" customHeight="1" thickBot="1">
      <c r="A44" s="210"/>
      <c r="B44" s="211" t="s">
        <v>53</v>
      </c>
      <c r="C44" s="317"/>
    </row>
    <row r="45" spans="1:3" s="407" customFormat="1" ht="12" customHeight="1" thickBot="1">
      <c r="A45" s="183" t="s">
        <v>16</v>
      </c>
      <c r="B45" s="109" t="s">
        <v>396</v>
      </c>
      <c r="C45" s="270">
        <f>SUM(C46:C50)</f>
        <v>0</v>
      </c>
    </row>
    <row r="46" spans="1:3" ht="12" customHeight="1">
      <c r="A46" s="399" t="s">
        <v>90</v>
      </c>
      <c r="B46" s="9" t="s">
        <v>47</v>
      </c>
      <c r="C46" s="68"/>
    </row>
    <row r="47" spans="1:3" ht="12" customHeight="1">
      <c r="A47" s="399" t="s">
        <v>91</v>
      </c>
      <c r="B47" s="8" t="s">
        <v>172</v>
      </c>
      <c r="C47" s="71"/>
    </row>
    <row r="48" spans="1:3" ht="12" customHeight="1">
      <c r="A48" s="399" t="s">
        <v>92</v>
      </c>
      <c r="B48" s="8" t="s">
        <v>130</v>
      </c>
      <c r="C48" s="71"/>
    </row>
    <row r="49" spans="1:3" ht="12" customHeight="1">
      <c r="A49" s="399" t="s">
        <v>93</v>
      </c>
      <c r="B49" s="8" t="s">
        <v>173</v>
      </c>
      <c r="C49" s="71"/>
    </row>
    <row r="50" spans="1:3" ht="12" customHeight="1" thickBot="1">
      <c r="A50" s="399" t="s">
        <v>137</v>
      </c>
      <c r="B50" s="8" t="s">
        <v>174</v>
      </c>
      <c r="C50" s="71"/>
    </row>
    <row r="51" spans="1:3" ht="12" customHeight="1" thickBot="1">
      <c r="A51" s="183" t="s">
        <v>17</v>
      </c>
      <c r="B51" s="109" t="s">
        <v>397</v>
      </c>
      <c r="C51" s="270">
        <f>SUM(C52:C54)</f>
        <v>0</v>
      </c>
    </row>
    <row r="52" spans="1:3" s="407" customFormat="1" ht="12" customHeight="1">
      <c r="A52" s="399" t="s">
        <v>96</v>
      </c>
      <c r="B52" s="9" t="s">
        <v>213</v>
      </c>
      <c r="C52" s="68"/>
    </row>
    <row r="53" spans="1:3" ht="12" customHeight="1">
      <c r="A53" s="399" t="s">
        <v>97</v>
      </c>
      <c r="B53" s="8" t="s">
        <v>176</v>
      </c>
      <c r="C53" s="71"/>
    </row>
    <row r="54" spans="1:3" ht="12" customHeight="1">
      <c r="A54" s="399" t="s">
        <v>98</v>
      </c>
      <c r="B54" s="8" t="s">
        <v>54</v>
      </c>
      <c r="C54" s="71"/>
    </row>
    <row r="55" spans="1:3" ht="12" customHeight="1" thickBot="1">
      <c r="A55" s="399" t="s">
        <v>99</v>
      </c>
      <c r="B55" s="8" t="s">
        <v>501</v>
      </c>
      <c r="C55" s="71"/>
    </row>
    <row r="56" spans="1:3" ht="15" customHeight="1" thickBot="1">
      <c r="A56" s="183" t="s">
        <v>18</v>
      </c>
      <c r="B56" s="109" t="s">
        <v>11</v>
      </c>
      <c r="C56" s="296"/>
    </row>
    <row r="57" spans="1:3" ht="13.5" thickBot="1">
      <c r="A57" s="183" t="s">
        <v>19</v>
      </c>
      <c r="B57" s="212" t="s">
        <v>506</v>
      </c>
      <c r="C57" s="318">
        <f>+C45+C51+C56</f>
        <v>0</v>
      </c>
    </row>
    <row r="58" ht="15" customHeight="1" thickBot="1">
      <c r="C58" s="542">
        <f>C41-C57</f>
        <v>0</v>
      </c>
    </row>
    <row r="59" spans="1:3" ht="14.25" customHeight="1" thickBot="1">
      <c r="A59" s="215" t="s">
        <v>496</v>
      </c>
      <c r="B59" s="216"/>
      <c r="C59" s="106"/>
    </row>
    <row r="60" spans="1:3" ht="13.5" thickBot="1">
      <c r="A60" s="215" t="s">
        <v>194</v>
      </c>
      <c r="B60" s="216"/>
      <c r="C60" s="106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13" customWidth="1"/>
    <col min="2" max="2" width="79.125" style="214" customWidth="1"/>
    <col min="3" max="3" width="25.00390625" style="214" customWidth="1"/>
    <col min="4" max="16384" width="9.375" style="214" customWidth="1"/>
  </cols>
  <sheetData>
    <row r="1" spans="1:3" s="194" customFormat="1" ht="21" customHeight="1" thickBot="1">
      <c r="A1" s="193"/>
      <c r="B1" s="195"/>
      <c r="C1" s="509" t="str">
        <f>CONCATENATE(ALAPADATOK!P23,"3. melléklet ",ALAPADATOK!A7," ",ALAPADATOK!B7," ",ALAPADATOK!C7," ",ALAPADATOK!D7," ",ALAPADATOK!E7," ",ALAPADATOK!F7," ",ALAPADATOK!G7," ",ALAPADATOK!H7)</f>
        <v>9.8.3. melléklet a 2 / 2020 ( II.14. ) önkormányzati rendelethez</v>
      </c>
    </row>
    <row r="2" spans="1:3" s="403" customFormat="1" ht="36">
      <c r="A2" s="357" t="s">
        <v>192</v>
      </c>
      <c r="B2" s="507" t="str">
        <f>CONCATENATE('KV_9.8.2.sz.mell'!B2)</f>
        <v>6 kvi név</v>
      </c>
      <c r="C2" s="319" t="s">
        <v>569</v>
      </c>
    </row>
    <row r="3" spans="1:3" s="403" customFormat="1" ht="24.75" thickBot="1">
      <c r="A3" s="397" t="s">
        <v>191</v>
      </c>
      <c r="B3" s="508" t="s">
        <v>507</v>
      </c>
      <c r="C3" s="320" t="s">
        <v>412</v>
      </c>
    </row>
    <row r="4" spans="1:3" s="404" customFormat="1" ht="15.75" customHeight="1" thickBot="1">
      <c r="A4" s="196"/>
      <c r="B4" s="196"/>
      <c r="C4" s="197" t="str">
        <f>'KV_9.8.2.sz.mell'!C4</f>
        <v>Forintban!</v>
      </c>
    </row>
    <row r="5" spans="1:3" ht="13.5" thickBot="1">
      <c r="A5" s="358" t="s">
        <v>193</v>
      </c>
      <c r="B5" s="198" t="s">
        <v>530</v>
      </c>
      <c r="C5" s="471" t="s">
        <v>51</v>
      </c>
    </row>
    <row r="6" spans="1:3" s="405" customFormat="1" ht="12.75" customHeight="1" thickBot="1">
      <c r="A6" s="175"/>
      <c r="B6" s="176" t="s">
        <v>474</v>
      </c>
      <c r="C6" s="177" t="s">
        <v>475</v>
      </c>
    </row>
    <row r="7" spans="1:3" s="405" customFormat="1" ht="15.75" customHeight="1" thickBot="1">
      <c r="A7" s="200"/>
      <c r="B7" s="201" t="s">
        <v>52</v>
      </c>
      <c r="C7" s="202"/>
    </row>
    <row r="8" spans="1:3" s="321" customFormat="1" ht="12" customHeight="1" thickBot="1">
      <c r="A8" s="175" t="s">
        <v>16</v>
      </c>
      <c r="B8" s="203" t="s">
        <v>497</v>
      </c>
      <c r="C8" s="270">
        <f>SUM(C9:C19)</f>
        <v>0</v>
      </c>
    </row>
    <row r="9" spans="1:3" s="321" customFormat="1" ht="12" customHeight="1">
      <c r="A9" s="398" t="s">
        <v>90</v>
      </c>
      <c r="B9" s="10" t="s">
        <v>258</v>
      </c>
      <c r="C9" s="311"/>
    </row>
    <row r="10" spans="1:3" s="321" customFormat="1" ht="12" customHeight="1">
      <c r="A10" s="399" t="s">
        <v>91</v>
      </c>
      <c r="B10" s="8" t="s">
        <v>259</v>
      </c>
      <c r="C10" s="268"/>
    </row>
    <row r="11" spans="1:3" s="321" customFormat="1" ht="12" customHeight="1">
      <c r="A11" s="399" t="s">
        <v>92</v>
      </c>
      <c r="B11" s="8" t="s">
        <v>260</v>
      </c>
      <c r="C11" s="268"/>
    </row>
    <row r="12" spans="1:3" s="321" customFormat="1" ht="12" customHeight="1">
      <c r="A12" s="399" t="s">
        <v>93</v>
      </c>
      <c r="B12" s="8" t="s">
        <v>261</v>
      </c>
      <c r="C12" s="268"/>
    </row>
    <row r="13" spans="1:3" s="321" customFormat="1" ht="12" customHeight="1">
      <c r="A13" s="399" t="s">
        <v>137</v>
      </c>
      <c r="B13" s="8" t="s">
        <v>262</v>
      </c>
      <c r="C13" s="268"/>
    </row>
    <row r="14" spans="1:3" s="321" customFormat="1" ht="12" customHeight="1">
      <c r="A14" s="399" t="s">
        <v>94</v>
      </c>
      <c r="B14" s="8" t="s">
        <v>380</v>
      </c>
      <c r="C14" s="268"/>
    </row>
    <row r="15" spans="1:3" s="321" customFormat="1" ht="12" customHeight="1">
      <c r="A15" s="399" t="s">
        <v>95</v>
      </c>
      <c r="B15" s="7" t="s">
        <v>381</v>
      </c>
      <c r="C15" s="268"/>
    </row>
    <row r="16" spans="1:3" s="321" customFormat="1" ht="12" customHeight="1">
      <c r="A16" s="399" t="s">
        <v>105</v>
      </c>
      <c r="B16" s="8" t="s">
        <v>265</v>
      </c>
      <c r="C16" s="312"/>
    </row>
    <row r="17" spans="1:3" s="406" customFormat="1" ht="12" customHeight="1">
      <c r="A17" s="399" t="s">
        <v>106</v>
      </c>
      <c r="B17" s="8" t="s">
        <v>266</v>
      </c>
      <c r="C17" s="268"/>
    </row>
    <row r="18" spans="1:3" s="406" customFormat="1" ht="12" customHeight="1">
      <c r="A18" s="399" t="s">
        <v>107</v>
      </c>
      <c r="B18" s="8" t="s">
        <v>417</v>
      </c>
      <c r="C18" s="269"/>
    </row>
    <row r="19" spans="1:3" s="406" customFormat="1" ht="12" customHeight="1" thickBot="1">
      <c r="A19" s="399" t="s">
        <v>108</v>
      </c>
      <c r="B19" s="7" t="s">
        <v>267</v>
      </c>
      <c r="C19" s="269"/>
    </row>
    <row r="20" spans="1:3" s="321" customFormat="1" ht="12" customHeight="1" thickBot="1">
      <c r="A20" s="175" t="s">
        <v>17</v>
      </c>
      <c r="B20" s="203" t="s">
        <v>382</v>
      </c>
      <c r="C20" s="270">
        <f>SUM(C21:C23)</f>
        <v>0</v>
      </c>
    </row>
    <row r="21" spans="1:3" s="406" customFormat="1" ht="12" customHeight="1">
      <c r="A21" s="399" t="s">
        <v>96</v>
      </c>
      <c r="B21" s="9" t="s">
        <v>241</v>
      </c>
      <c r="C21" s="268"/>
    </row>
    <row r="22" spans="1:3" s="406" customFormat="1" ht="12" customHeight="1">
      <c r="A22" s="399" t="s">
        <v>97</v>
      </c>
      <c r="B22" s="8" t="s">
        <v>383</v>
      </c>
      <c r="C22" s="268"/>
    </row>
    <row r="23" spans="1:3" s="406" customFormat="1" ht="12" customHeight="1">
      <c r="A23" s="399" t="s">
        <v>98</v>
      </c>
      <c r="B23" s="8" t="s">
        <v>384</v>
      </c>
      <c r="C23" s="268"/>
    </row>
    <row r="24" spans="1:3" s="406" customFormat="1" ht="12" customHeight="1" thickBot="1">
      <c r="A24" s="399" t="s">
        <v>99</v>
      </c>
      <c r="B24" s="8" t="s">
        <v>502</v>
      </c>
      <c r="C24" s="268"/>
    </row>
    <row r="25" spans="1:3" s="406" customFormat="1" ht="12" customHeight="1" thickBot="1">
      <c r="A25" s="183" t="s">
        <v>18</v>
      </c>
      <c r="B25" s="109" t="s">
        <v>163</v>
      </c>
      <c r="C25" s="296"/>
    </row>
    <row r="26" spans="1:3" s="406" customFormat="1" ht="12" customHeight="1" thickBot="1">
      <c r="A26" s="183" t="s">
        <v>19</v>
      </c>
      <c r="B26" s="109" t="s">
        <v>385</v>
      </c>
      <c r="C26" s="270">
        <f>+C27+C28</f>
        <v>0</v>
      </c>
    </row>
    <row r="27" spans="1:3" s="406" customFormat="1" ht="12" customHeight="1">
      <c r="A27" s="400" t="s">
        <v>251</v>
      </c>
      <c r="B27" s="401" t="s">
        <v>383</v>
      </c>
      <c r="C27" s="68"/>
    </row>
    <row r="28" spans="1:3" s="406" customFormat="1" ht="12" customHeight="1">
      <c r="A28" s="400" t="s">
        <v>252</v>
      </c>
      <c r="B28" s="402" t="s">
        <v>386</v>
      </c>
      <c r="C28" s="271"/>
    </row>
    <row r="29" spans="1:3" s="406" customFormat="1" ht="12" customHeight="1" thickBot="1">
      <c r="A29" s="399" t="s">
        <v>253</v>
      </c>
      <c r="B29" s="126" t="s">
        <v>503</v>
      </c>
      <c r="C29" s="75"/>
    </row>
    <row r="30" spans="1:3" s="406" customFormat="1" ht="12" customHeight="1" thickBot="1">
      <c r="A30" s="183" t="s">
        <v>20</v>
      </c>
      <c r="B30" s="109" t="s">
        <v>387</v>
      </c>
      <c r="C30" s="270">
        <f>+C31+C32+C33</f>
        <v>0</v>
      </c>
    </row>
    <row r="31" spans="1:3" s="406" customFormat="1" ht="12" customHeight="1">
      <c r="A31" s="400" t="s">
        <v>83</v>
      </c>
      <c r="B31" s="401" t="s">
        <v>272</v>
      </c>
      <c r="C31" s="68"/>
    </row>
    <row r="32" spans="1:3" s="406" customFormat="1" ht="12" customHeight="1">
      <c r="A32" s="400" t="s">
        <v>84</v>
      </c>
      <c r="B32" s="402" t="s">
        <v>273</v>
      </c>
      <c r="C32" s="271"/>
    </row>
    <row r="33" spans="1:3" s="406" customFormat="1" ht="12" customHeight="1" thickBot="1">
      <c r="A33" s="399" t="s">
        <v>85</v>
      </c>
      <c r="B33" s="126" t="s">
        <v>274</v>
      </c>
      <c r="C33" s="75"/>
    </row>
    <row r="34" spans="1:3" s="321" customFormat="1" ht="12" customHeight="1" thickBot="1">
      <c r="A34" s="183" t="s">
        <v>21</v>
      </c>
      <c r="B34" s="109" t="s">
        <v>357</v>
      </c>
      <c r="C34" s="296"/>
    </row>
    <row r="35" spans="1:3" s="321" customFormat="1" ht="12" customHeight="1" thickBot="1">
      <c r="A35" s="183" t="s">
        <v>22</v>
      </c>
      <c r="B35" s="109" t="s">
        <v>388</v>
      </c>
      <c r="C35" s="313"/>
    </row>
    <row r="36" spans="1:3" s="321" customFormat="1" ht="12" customHeight="1" thickBot="1">
      <c r="A36" s="175" t="s">
        <v>23</v>
      </c>
      <c r="B36" s="109" t="s">
        <v>504</v>
      </c>
      <c r="C36" s="314">
        <f>+C8+C20+C25+C26+C30+C34+C35</f>
        <v>0</v>
      </c>
    </row>
    <row r="37" spans="1:3" s="321" customFormat="1" ht="12" customHeight="1" thickBot="1">
      <c r="A37" s="204" t="s">
        <v>24</v>
      </c>
      <c r="B37" s="109" t="s">
        <v>390</v>
      </c>
      <c r="C37" s="314">
        <f>+C38+C39+C40</f>
        <v>0</v>
      </c>
    </row>
    <row r="38" spans="1:3" s="321" customFormat="1" ht="12" customHeight="1">
      <c r="A38" s="400" t="s">
        <v>391</v>
      </c>
      <c r="B38" s="401" t="s">
        <v>219</v>
      </c>
      <c r="C38" s="68"/>
    </row>
    <row r="39" spans="1:3" s="321" customFormat="1" ht="12" customHeight="1">
      <c r="A39" s="400" t="s">
        <v>392</v>
      </c>
      <c r="B39" s="402" t="s">
        <v>2</v>
      </c>
      <c r="C39" s="271"/>
    </row>
    <row r="40" spans="1:3" s="406" customFormat="1" ht="12" customHeight="1" thickBot="1">
      <c r="A40" s="399" t="s">
        <v>393</v>
      </c>
      <c r="B40" s="126" t="s">
        <v>394</v>
      </c>
      <c r="C40" s="75"/>
    </row>
    <row r="41" spans="1:3" s="406" customFormat="1" ht="15" customHeight="1" thickBot="1">
      <c r="A41" s="204" t="s">
        <v>25</v>
      </c>
      <c r="B41" s="205" t="s">
        <v>395</v>
      </c>
      <c r="C41" s="317">
        <f>+C36+C37</f>
        <v>0</v>
      </c>
    </row>
    <row r="42" spans="1:3" s="406" customFormat="1" ht="15" customHeight="1">
      <c r="A42" s="206"/>
      <c r="B42" s="207"/>
      <c r="C42" s="315"/>
    </row>
    <row r="43" spans="1:3" ht="13.5" thickBot="1">
      <c r="A43" s="208"/>
      <c r="B43" s="209"/>
      <c r="C43" s="316"/>
    </row>
    <row r="44" spans="1:3" s="405" customFormat="1" ht="16.5" customHeight="1" thickBot="1">
      <c r="A44" s="210"/>
      <c r="B44" s="211" t="s">
        <v>53</v>
      </c>
      <c r="C44" s="317"/>
    </row>
    <row r="45" spans="1:3" s="407" customFormat="1" ht="12" customHeight="1" thickBot="1">
      <c r="A45" s="183" t="s">
        <v>16</v>
      </c>
      <c r="B45" s="109" t="s">
        <v>396</v>
      </c>
      <c r="C45" s="270">
        <f>SUM(C46:C50)</f>
        <v>0</v>
      </c>
    </row>
    <row r="46" spans="1:3" ht="12" customHeight="1">
      <c r="A46" s="399" t="s">
        <v>90</v>
      </c>
      <c r="B46" s="9" t="s">
        <v>47</v>
      </c>
      <c r="C46" s="68"/>
    </row>
    <row r="47" spans="1:3" ht="12" customHeight="1">
      <c r="A47" s="399" t="s">
        <v>91</v>
      </c>
      <c r="B47" s="8" t="s">
        <v>172</v>
      </c>
      <c r="C47" s="71"/>
    </row>
    <row r="48" spans="1:3" ht="12" customHeight="1">
      <c r="A48" s="399" t="s">
        <v>92</v>
      </c>
      <c r="B48" s="8" t="s">
        <v>130</v>
      </c>
      <c r="C48" s="71"/>
    </row>
    <row r="49" spans="1:3" ht="12" customHeight="1">
      <c r="A49" s="399" t="s">
        <v>93</v>
      </c>
      <c r="B49" s="8" t="s">
        <v>173</v>
      </c>
      <c r="C49" s="71"/>
    </row>
    <row r="50" spans="1:3" ht="12" customHeight="1" thickBot="1">
      <c r="A50" s="399" t="s">
        <v>137</v>
      </c>
      <c r="B50" s="8" t="s">
        <v>174</v>
      </c>
      <c r="C50" s="71"/>
    </row>
    <row r="51" spans="1:3" ht="12" customHeight="1" thickBot="1">
      <c r="A51" s="183" t="s">
        <v>17</v>
      </c>
      <c r="B51" s="109" t="s">
        <v>397</v>
      </c>
      <c r="C51" s="270">
        <f>SUM(C52:C54)</f>
        <v>0</v>
      </c>
    </row>
    <row r="52" spans="1:3" s="407" customFormat="1" ht="12" customHeight="1">
      <c r="A52" s="399" t="s">
        <v>96</v>
      </c>
      <c r="B52" s="9" t="s">
        <v>213</v>
      </c>
      <c r="C52" s="68"/>
    </row>
    <row r="53" spans="1:3" ht="12" customHeight="1">
      <c r="A53" s="399" t="s">
        <v>97</v>
      </c>
      <c r="B53" s="8" t="s">
        <v>176</v>
      </c>
      <c r="C53" s="71"/>
    </row>
    <row r="54" spans="1:3" ht="12" customHeight="1">
      <c r="A54" s="399" t="s">
        <v>98</v>
      </c>
      <c r="B54" s="8" t="s">
        <v>54</v>
      </c>
      <c r="C54" s="71"/>
    </row>
    <row r="55" spans="1:3" ht="12" customHeight="1" thickBot="1">
      <c r="A55" s="399" t="s">
        <v>99</v>
      </c>
      <c r="B55" s="8" t="s">
        <v>501</v>
      </c>
      <c r="C55" s="71"/>
    </row>
    <row r="56" spans="1:3" ht="15" customHeight="1" thickBot="1">
      <c r="A56" s="183" t="s">
        <v>18</v>
      </c>
      <c r="B56" s="109" t="s">
        <v>11</v>
      </c>
      <c r="C56" s="296"/>
    </row>
    <row r="57" spans="1:3" ht="13.5" thickBot="1">
      <c r="A57" s="183" t="s">
        <v>19</v>
      </c>
      <c r="B57" s="212" t="s">
        <v>506</v>
      </c>
      <c r="C57" s="318">
        <f>+C45+C51+C56</f>
        <v>0</v>
      </c>
    </row>
    <row r="58" ht="15" customHeight="1" thickBot="1">
      <c r="C58" s="542">
        <f>C41-C57</f>
        <v>0</v>
      </c>
    </row>
    <row r="59" spans="1:3" ht="14.25" customHeight="1" thickBot="1">
      <c r="A59" s="215" t="s">
        <v>496</v>
      </c>
      <c r="B59" s="216"/>
      <c r="C59" s="106"/>
    </row>
    <row r="60" spans="1:3" ht="13.5" thickBot="1">
      <c r="A60" s="215" t="s">
        <v>194</v>
      </c>
      <c r="B60" s="216"/>
      <c r="C60" s="106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4">
      <selection activeCell="H21" sqref="H21"/>
    </sheetView>
  </sheetViews>
  <sheetFormatPr defaultColWidth="9.00390625" defaultRowHeight="12.75"/>
  <cols>
    <col min="1" max="1" width="13.875" style="213" customWidth="1"/>
    <col min="2" max="2" width="79.125" style="214" customWidth="1"/>
    <col min="3" max="3" width="25.00390625" style="214" customWidth="1"/>
    <col min="4" max="16384" width="9.375" style="214" customWidth="1"/>
  </cols>
  <sheetData>
    <row r="1" spans="1:3" s="194" customFormat="1" ht="21" customHeight="1" thickBot="1">
      <c r="A1" s="193"/>
      <c r="B1" s="195"/>
      <c r="C1" s="509" t="str">
        <f>CONCATENATE(ALAPADATOK!P25," melléklet ",ALAPADATOK!A7," ",ALAPADATOK!B7," ",ALAPADATOK!C7," ",ALAPADATOK!D7," ",ALAPADATOK!E7," ",ALAPADATOK!F7," ",ALAPADATOK!G7," ",ALAPADATOK!H7)</f>
        <v>9.9. melléklet a 2 / 2020 ( II.14. ) önkormányzati rendelethez</v>
      </c>
    </row>
    <row r="2" spans="1:3" s="403" customFormat="1" ht="36">
      <c r="A2" s="357" t="s">
        <v>192</v>
      </c>
      <c r="B2" s="507" t="str">
        <f>CONCATENATE(ALAPADATOK!B25)</f>
        <v>7 kvi név</v>
      </c>
      <c r="C2" s="319" t="s">
        <v>570</v>
      </c>
    </row>
    <row r="3" spans="1:3" s="403" customFormat="1" ht="24.75" thickBot="1">
      <c r="A3" s="397" t="s">
        <v>191</v>
      </c>
      <c r="B3" s="508" t="s">
        <v>379</v>
      </c>
      <c r="C3" s="320" t="s">
        <v>50</v>
      </c>
    </row>
    <row r="4" spans="1:3" s="404" customFormat="1" ht="15.75" customHeight="1" thickBot="1">
      <c r="A4" s="196"/>
      <c r="B4" s="196"/>
      <c r="C4" s="197" t="str">
        <f>'KV_9.2.3.sz.mell'!C4</f>
        <v>Forintban!</v>
      </c>
    </row>
    <row r="5" spans="1:3" ht="13.5" thickBot="1">
      <c r="A5" s="358" t="s">
        <v>193</v>
      </c>
      <c r="B5" s="198" t="s">
        <v>530</v>
      </c>
      <c r="C5" s="199" t="s">
        <v>51</v>
      </c>
    </row>
    <row r="6" spans="1:3" s="405" customFormat="1" ht="12.75" customHeight="1" thickBot="1">
      <c r="A6" s="175"/>
      <c r="B6" s="176" t="s">
        <v>474</v>
      </c>
      <c r="C6" s="177" t="s">
        <v>475</v>
      </c>
    </row>
    <row r="7" spans="1:3" s="405" customFormat="1" ht="15.75" customHeight="1" thickBot="1">
      <c r="A7" s="200"/>
      <c r="B7" s="201" t="s">
        <v>52</v>
      </c>
      <c r="C7" s="202"/>
    </row>
    <row r="8" spans="1:3" s="321" customFormat="1" ht="12" customHeight="1" thickBot="1">
      <c r="A8" s="175" t="s">
        <v>16</v>
      </c>
      <c r="B8" s="203" t="s">
        <v>497</v>
      </c>
      <c r="C8" s="270">
        <f>SUM(C9:C19)</f>
        <v>0</v>
      </c>
    </row>
    <row r="9" spans="1:3" s="321" customFormat="1" ht="12" customHeight="1">
      <c r="A9" s="398" t="s">
        <v>90</v>
      </c>
      <c r="B9" s="10" t="s">
        <v>258</v>
      </c>
      <c r="C9" s="311"/>
    </row>
    <row r="10" spans="1:3" s="321" customFormat="1" ht="12" customHeight="1">
      <c r="A10" s="399" t="s">
        <v>91</v>
      </c>
      <c r="B10" s="8" t="s">
        <v>259</v>
      </c>
      <c r="C10" s="268"/>
    </row>
    <row r="11" spans="1:3" s="321" customFormat="1" ht="12" customHeight="1">
      <c r="A11" s="399" t="s">
        <v>92</v>
      </c>
      <c r="B11" s="8" t="s">
        <v>260</v>
      </c>
      <c r="C11" s="268"/>
    </row>
    <row r="12" spans="1:3" s="321" customFormat="1" ht="12" customHeight="1">
      <c r="A12" s="399" t="s">
        <v>93</v>
      </c>
      <c r="B12" s="8" t="s">
        <v>261</v>
      </c>
      <c r="C12" s="268"/>
    </row>
    <row r="13" spans="1:3" s="321" customFormat="1" ht="12" customHeight="1">
      <c r="A13" s="399" t="s">
        <v>137</v>
      </c>
      <c r="B13" s="8" t="s">
        <v>262</v>
      </c>
      <c r="C13" s="268"/>
    </row>
    <row r="14" spans="1:3" s="321" customFormat="1" ht="12" customHeight="1">
      <c r="A14" s="399" t="s">
        <v>94</v>
      </c>
      <c r="B14" s="8" t="s">
        <v>380</v>
      </c>
      <c r="C14" s="268"/>
    </row>
    <row r="15" spans="1:3" s="321" customFormat="1" ht="12" customHeight="1">
      <c r="A15" s="399" t="s">
        <v>95</v>
      </c>
      <c r="B15" s="7" t="s">
        <v>381</v>
      </c>
      <c r="C15" s="268"/>
    </row>
    <row r="16" spans="1:3" s="321" customFormat="1" ht="12" customHeight="1">
      <c r="A16" s="399" t="s">
        <v>105</v>
      </c>
      <c r="B16" s="8" t="s">
        <v>265</v>
      </c>
      <c r="C16" s="312"/>
    </row>
    <row r="17" spans="1:3" s="406" customFormat="1" ht="12" customHeight="1">
      <c r="A17" s="399" t="s">
        <v>106</v>
      </c>
      <c r="B17" s="8" t="s">
        <v>266</v>
      </c>
      <c r="C17" s="268"/>
    </row>
    <row r="18" spans="1:3" s="406" customFormat="1" ht="12" customHeight="1">
      <c r="A18" s="399" t="s">
        <v>107</v>
      </c>
      <c r="B18" s="8" t="s">
        <v>417</v>
      </c>
      <c r="C18" s="269"/>
    </row>
    <row r="19" spans="1:3" s="406" customFormat="1" ht="12" customHeight="1" thickBot="1">
      <c r="A19" s="399" t="s">
        <v>108</v>
      </c>
      <c r="B19" s="7" t="s">
        <v>267</v>
      </c>
      <c r="C19" s="269"/>
    </row>
    <row r="20" spans="1:3" s="321" customFormat="1" ht="12" customHeight="1" thickBot="1">
      <c r="A20" s="175" t="s">
        <v>17</v>
      </c>
      <c r="B20" s="203" t="s">
        <v>382</v>
      </c>
      <c r="C20" s="270">
        <f>SUM(C21:C23)</f>
        <v>0</v>
      </c>
    </row>
    <row r="21" spans="1:3" s="406" customFormat="1" ht="12" customHeight="1">
      <c r="A21" s="399" t="s">
        <v>96</v>
      </c>
      <c r="B21" s="9" t="s">
        <v>241</v>
      </c>
      <c r="C21" s="268"/>
    </row>
    <row r="22" spans="1:3" s="406" customFormat="1" ht="12" customHeight="1">
      <c r="A22" s="399" t="s">
        <v>97</v>
      </c>
      <c r="B22" s="8" t="s">
        <v>383</v>
      </c>
      <c r="C22" s="268"/>
    </row>
    <row r="23" spans="1:3" s="406" customFormat="1" ht="12" customHeight="1">
      <c r="A23" s="399" t="s">
        <v>98</v>
      </c>
      <c r="B23" s="8" t="s">
        <v>384</v>
      </c>
      <c r="C23" s="268"/>
    </row>
    <row r="24" spans="1:3" s="406" customFormat="1" ht="12" customHeight="1" thickBot="1">
      <c r="A24" s="399" t="s">
        <v>99</v>
      </c>
      <c r="B24" s="8" t="s">
        <v>502</v>
      </c>
      <c r="C24" s="268"/>
    </row>
    <row r="25" spans="1:3" s="406" customFormat="1" ht="12" customHeight="1" thickBot="1">
      <c r="A25" s="183" t="s">
        <v>18</v>
      </c>
      <c r="B25" s="109" t="s">
        <v>163</v>
      </c>
      <c r="C25" s="296"/>
    </row>
    <row r="26" spans="1:3" s="406" customFormat="1" ht="12" customHeight="1" thickBot="1">
      <c r="A26" s="183" t="s">
        <v>19</v>
      </c>
      <c r="B26" s="109" t="s">
        <v>385</v>
      </c>
      <c r="C26" s="270">
        <f>+C27+C28</f>
        <v>0</v>
      </c>
    </row>
    <row r="27" spans="1:3" s="406" customFormat="1" ht="12" customHeight="1">
      <c r="A27" s="400" t="s">
        <v>251</v>
      </c>
      <c r="B27" s="401" t="s">
        <v>383</v>
      </c>
      <c r="C27" s="68"/>
    </row>
    <row r="28" spans="1:3" s="406" customFormat="1" ht="12" customHeight="1">
      <c r="A28" s="400" t="s">
        <v>252</v>
      </c>
      <c r="B28" s="402" t="s">
        <v>386</v>
      </c>
      <c r="C28" s="271"/>
    </row>
    <row r="29" spans="1:3" s="406" customFormat="1" ht="12" customHeight="1" thickBot="1">
      <c r="A29" s="399" t="s">
        <v>253</v>
      </c>
      <c r="B29" s="126" t="s">
        <v>503</v>
      </c>
      <c r="C29" s="75"/>
    </row>
    <row r="30" spans="1:3" s="406" customFormat="1" ht="12" customHeight="1" thickBot="1">
      <c r="A30" s="183" t="s">
        <v>20</v>
      </c>
      <c r="B30" s="109" t="s">
        <v>387</v>
      </c>
      <c r="C30" s="270">
        <f>+C31+C32+C33</f>
        <v>0</v>
      </c>
    </row>
    <row r="31" spans="1:3" s="406" customFormat="1" ht="12" customHeight="1">
      <c r="A31" s="400" t="s">
        <v>83</v>
      </c>
      <c r="B31" s="401" t="s">
        <v>272</v>
      </c>
      <c r="C31" s="68"/>
    </row>
    <row r="32" spans="1:3" s="406" customFormat="1" ht="12" customHeight="1">
      <c r="A32" s="400" t="s">
        <v>84</v>
      </c>
      <c r="B32" s="402" t="s">
        <v>273</v>
      </c>
      <c r="C32" s="271"/>
    </row>
    <row r="33" spans="1:3" s="406" customFormat="1" ht="12" customHeight="1" thickBot="1">
      <c r="A33" s="399" t="s">
        <v>85</v>
      </c>
      <c r="B33" s="126" t="s">
        <v>274</v>
      </c>
      <c r="C33" s="75"/>
    </row>
    <row r="34" spans="1:3" s="321" customFormat="1" ht="12" customHeight="1" thickBot="1">
      <c r="A34" s="183" t="s">
        <v>21</v>
      </c>
      <c r="B34" s="109" t="s">
        <v>357</v>
      </c>
      <c r="C34" s="296"/>
    </row>
    <row r="35" spans="1:3" s="321" customFormat="1" ht="12" customHeight="1" thickBot="1">
      <c r="A35" s="183" t="s">
        <v>22</v>
      </c>
      <c r="B35" s="109" t="s">
        <v>388</v>
      </c>
      <c r="C35" s="313"/>
    </row>
    <row r="36" spans="1:3" s="321" customFormat="1" ht="12" customHeight="1" thickBot="1">
      <c r="A36" s="175" t="s">
        <v>23</v>
      </c>
      <c r="B36" s="109" t="s">
        <v>504</v>
      </c>
      <c r="C36" s="314">
        <f>+C8+C20+C25+C26+C30+C34+C35</f>
        <v>0</v>
      </c>
    </row>
    <row r="37" spans="1:3" s="321" customFormat="1" ht="12" customHeight="1" thickBot="1">
      <c r="A37" s="204" t="s">
        <v>24</v>
      </c>
      <c r="B37" s="109" t="s">
        <v>390</v>
      </c>
      <c r="C37" s="314">
        <f>+C38+C39+C40</f>
        <v>0</v>
      </c>
    </row>
    <row r="38" spans="1:3" s="321" customFormat="1" ht="12" customHeight="1">
      <c r="A38" s="400" t="s">
        <v>391</v>
      </c>
      <c r="B38" s="401" t="s">
        <v>219</v>
      </c>
      <c r="C38" s="68"/>
    </row>
    <row r="39" spans="1:3" s="321" customFormat="1" ht="12" customHeight="1">
      <c r="A39" s="400" t="s">
        <v>392</v>
      </c>
      <c r="B39" s="402" t="s">
        <v>2</v>
      </c>
      <c r="C39" s="271"/>
    </row>
    <row r="40" spans="1:3" s="406" customFormat="1" ht="12" customHeight="1" thickBot="1">
      <c r="A40" s="399" t="s">
        <v>393</v>
      </c>
      <c r="B40" s="126" t="s">
        <v>394</v>
      </c>
      <c r="C40" s="75"/>
    </row>
    <row r="41" spans="1:3" s="406" customFormat="1" ht="15" customHeight="1" thickBot="1">
      <c r="A41" s="204" t="s">
        <v>25</v>
      </c>
      <c r="B41" s="205" t="s">
        <v>395</v>
      </c>
      <c r="C41" s="317">
        <f>+C36+C37</f>
        <v>0</v>
      </c>
    </row>
    <row r="42" spans="1:3" s="406" customFormat="1" ht="15" customHeight="1">
      <c r="A42" s="206"/>
      <c r="B42" s="207"/>
      <c r="C42" s="315"/>
    </row>
    <row r="43" spans="1:3" ht="13.5" thickBot="1">
      <c r="A43" s="208"/>
      <c r="B43" s="209"/>
      <c r="C43" s="316"/>
    </row>
    <row r="44" spans="1:3" s="405" customFormat="1" ht="16.5" customHeight="1" thickBot="1">
      <c r="A44" s="210"/>
      <c r="B44" s="211" t="s">
        <v>53</v>
      </c>
      <c r="C44" s="317"/>
    </row>
    <row r="45" spans="1:3" s="407" customFormat="1" ht="12" customHeight="1" thickBot="1">
      <c r="A45" s="183" t="s">
        <v>16</v>
      </c>
      <c r="B45" s="109" t="s">
        <v>396</v>
      </c>
      <c r="C45" s="270">
        <f>SUM(C46:C50)</f>
        <v>0</v>
      </c>
    </row>
    <row r="46" spans="1:3" ht="12" customHeight="1">
      <c r="A46" s="399" t="s">
        <v>90</v>
      </c>
      <c r="B46" s="9" t="s">
        <v>47</v>
      </c>
      <c r="C46" s="68"/>
    </row>
    <row r="47" spans="1:3" ht="12" customHeight="1">
      <c r="A47" s="399" t="s">
        <v>91</v>
      </c>
      <c r="B47" s="8" t="s">
        <v>172</v>
      </c>
      <c r="C47" s="71"/>
    </row>
    <row r="48" spans="1:3" ht="12" customHeight="1">
      <c r="A48" s="399" t="s">
        <v>92</v>
      </c>
      <c r="B48" s="8" t="s">
        <v>130</v>
      </c>
      <c r="C48" s="71"/>
    </row>
    <row r="49" spans="1:3" ht="12" customHeight="1">
      <c r="A49" s="399" t="s">
        <v>93</v>
      </c>
      <c r="B49" s="8" t="s">
        <v>173</v>
      </c>
      <c r="C49" s="71"/>
    </row>
    <row r="50" spans="1:3" ht="12" customHeight="1" thickBot="1">
      <c r="A50" s="399" t="s">
        <v>137</v>
      </c>
      <c r="B50" s="8" t="s">
        <v>174</v>
      </c>
      <c r="C50" s="71"/>
    </row>
    <row r="51" spans="1:3" ht="12" customHeight="1" thickBot="1">
      <c r="A51" s="183" t="s">
        <v>17</v>
      </c>
      <c r="B51" s="109" t="s">
        <v>397</v>
      </c>
      <c r="C51" s="270">
        <f>SUM(C52:C54)</f>
        <v>0</v>
      </c>
    </row>
    <row r="52" spans="1:3" s="407" customFormat="1" ht="12" customHeight="1">
      <c r="A52" s="399" t="s">
        <v>96</v>
      </c>
      <c r="B52" s="9" t="s">
        <v>213</v>
      </c>
      <c r="C52" s="68"/>
    </row>
    <row r="53" spans="1:3" ht="12" customHeight="1">
      <c r="A53" s="399" t="s">
        <v>97</v>
      </c>
      <c r="B53" s="8" t="s">
        <v>176</v>
      </c>
      <c r="C53" s="71"/>
    </row>
    <row r="54" spans="1:3" ht="12" customHeight="1">
      <c r="A54" s="399" t="s">
        <v>98</v>
      </c>
      <c r="B54" s="8" t="s">
        <v>54</v>
      </c>
      <c r="C54" s="71"/>
    </row>
    <row r="55" spans="1:3" ht="12" customHeight="1" thickBot="1">
      <c r="A55" s="399" t="s">
        <v>99</v>
      </c>
      <c r="B55" s="8" t="s">
        <v>501</v>
      </c>
      <c r="C55" s="71"/>
    </row>
    <row r="56" spans="1:3" ht="15" customHeight="1" thickBot="1">
      <c r="A56" s="183" t="s">
        <v>18</v>
      </c>
      <c r="B56" s="109" t="s">
        <v>11</v>
      </c>
      <c r="C56" s="296"/>
    </row>
    <row r="57" spans="1:3" ht="13.5" thickBot="1">
      <c r="A57" s="183" t="s">
        <v>19</v>
      </c>
      <c r="B57" s="212" t="s">
        <v>506</v>
      </c>
      <c r="C57" s="318">
        <f>+C45+C51+C56</f>
        <v>0</v>
      </c>
    </row>
    <row r="58" ht="15" customHeight="1" thickBot="1">
      <c r="C58" s="542">
        <f>C41-C57</f>
        <v>0</v>
      </c>
    </row>
    <row r="59" spans="1:3" ht="14.25" customHeight="1" thickBot="1">
      <c r="A59" s="215" t="s">
        <v>496</v>
      </c>
      <c r="B59" s="216"/>
      <c r="C59" s="106"/>
    </row>
    <row r="60" spans="1:3" ht="13.5" thickBot="1">
      <c r="A60" s="215" t="s">
        <v>194</v>
      </c>
      <c r="B60" s="216"/>
      <c r="C60" s="106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64"/>
  <sheetViews>
    <sheetView zoomScale="120" zoomScaleNormal="120" zoomScaleSheetLayoutView="100" workbookViewId="0" topLeftCell="A142">
      <selection activeCell="C106" sqref="C105:C106"/>
    </sheetView>
  </sheetViews>
  <sheetFormatPr defaultColWidth="9.00390625" defaultRowHeight="12.75"/>
  <cols>
    <col min="1" max="1" width="9.50390625" style="333" customWidth="1"/>
    <col min="2" max="2" width="99.375" style="333" customWidth="1"/>
    <col min="3" max="3" width="21.625" style="334" customWidth="1"/>
    <col min="4" max="4" width="9.00390625" style="361" customWidth="1"/>
    <col min="5" max="16384" width="9.375" style="361" customWidth="1"/>
  </cols>
  <sheetData>
    <row r="1" spans="1:3" ht="18.75" customHeight="1">
      <c r="A1" s="544"/>
      <c r="B1" s="646" t="str">
        <f>CONCATENATE("1.2. melléklet ",ALAPADATOK!A7," ",ALAPADATOK!B7," ",ALAPADATOK!C7," ",ALAPADATOK!D7," ",ALAPADATOK!E7," ",ALAPADATOK!F7," ",ALAPADATOK!G7," ",ALAPADATOK!H7)</f>
        <v>1.2. melléklet a 2 / 2020 ( II.14. ) önkormányzati rendelethez</v>
      </c>
      <c r="C1" s="647"/>
    </row>
    <row r="2" spans="1:3" ht="21.75" customHeight="1">
      <c r="A2" s="545"/>
      <c r="B2" s="546" t="str">
        <f>CONCATENATE(ALAPADATOK!A3)</f>
        <v>BORSODNÁDASD VÁROS ÖNKORMÁNYZATA</v>
      </c>
      <c r="C2" s="547"/>
    </row>
    <row r="3" spans="1:3" ht="21.75" customHeight="1">
      <c r="A3" s="547"/>
      <c r="B3" s="546" t="str">
        <f>'KV_1.1.sz.mell.'!B3</f>
        <v>2020. ÉVI KÖLTSÉGVETÉS</v>
      </c>
      <c r="C3" s="547"/>
    </row>
    <row r="4" spans="1:3" ht="21.75" customHeight="1">
      <c r="A4" s="547"/>
      <c r="B4" s="546" t="s">
        <v>545</v>
      </c>
      <c r="C4" s="547"/>
    </row>
    <row r="5" spans="1:3" ht="21.75" customHeight="1">
      <c r="A5" s="544"/>
      <c r="B5" s="544"/>
      <c r="C5" s="548"/>
    </row>
    <row r="6" spans="1:3" ht="15" customHeight="1">
      <c r="A6" s="648" t="s">
        <v>13</v>
      </c>
      <c r="B6" s="648"/>
      <c r="C6" s="648"/>
    </row>
    <row r="7" spans="1:3" ht="15" customHeight="1" thickBot="1">
      <c r="A7" s="649" t="s">
        <v>141</v>
      </c>
      <c r="B7" s="649"/>
      <c r="C7" s="496" t="str">
        <f>CONCATENATE('KV_1.1.sz.mell.'!C7)</f>
        <v>Forintban!</v>
      </c>
    </row>
    <row r="8" spans="1:3" ht="24" customHeight="1" thickBot="1">
      <c r="A8" s="549" t="s">
        <v>64</v>
      </c>
      <c r="B8" s="550" t="s">
        <v>15</v>
      </c>
      <c r="C8" s="551" t="str">
        <f>+CONCATENATE(LEFT(KV_ÖSSZEFÜGGÉSEK!A5,4),". évi előirányzat")</f>
        <v>2020. évi előirányzat</v>
      </c>
    </row>
    <row r="9" spans="1:3" s="362" customFormat="1" ht="12" customHeight="1" thickBot="1">
      <c r="A9" s="481"/>
      <c r="B9" s="482" t="s">
        <v>474</v>
      </c>
      <c r="C9" s="483" t="s">
        <v>475</v>
      </c>
    </row>
    <row r="10" spans="1:3" s="363" customFormat="1" ht="12" customHeight="1" thickBot="1">
      <c r="A10" s="20" t="s">
        <v>16</v>
      </c>
      <c r="B10" s="21" t="s">
        <v>235</v>
      </c>
      <c r="C10" s="250">
        <f>+C11+C12+C13+C14+C15+C16</f>
        <v>321040433</v>
      </c>
    </row>
    <row r="11" spans="1:3" s="363" customFormat="1" ht="12" customHeight="1">
      <c r="A11" s="15" t="s">
        <v>90</v>
      </c>
      <c r="B11" s="364" t="s">
        <v>236</v>
      </c>
      <c r="C11" s="253">
        <v>143757743</v>
      </c>
    </row>
    <row r="12" spans="1:3" s="363" customFormat="1" ht="12" customHeight="1">
      <c r="A12" s="14" t="s">
        <v>91</v>
      </c>
      <c r="B12" s="365" t="s">
        <v>237</v>
      </c>
      <c r="C12" s="252">
        <v>62713700</v>
      </c>
    </row>
    <row r="13" spans="1:3" s="363" customFormat="1" ht="12" customHeight="1">
      <c r="A13" s="14" t="s">
        <v>92</v>
      </c>
      <c r="B13" s="365" t="s">
        <v>517</v>
      </c>
      <c r="C13" s="252">
        <v>110652109</v>
      </c>
    </row>
    <row r="14" spans="1:3" s="363" customFormat="1" ht="12" customHeight="1">
      <c r="A14" s="14" t="s">
        <v>93</v>
      </c>
      <c r="B14" s="365" t="s">
        <v>239</v>
      </c>
      <c r="C14" s="252">
        <v>3916881</v>
      </c>
    </row>
    <row r="15" spans="1:3" s="363" customFormat="1" ht="12" customHeight="1">
      <c r="A15" s="14" t="s">
        <v>137</v>
      </c>
      <c r="B15" s="246" t="s">
        <v>413</v>
      </c>
      <c r="C15" s="252"/>
    </row>
    <row r="16" spans="1:3" s="363" customFormat="1" ht="12" customHeight="1" thickBot="1">
      <c r="A16" s="16" t="s">
        <v>94</v>
      </c>
      <c r="B16" s="247" t="s">
        <v>414</v>
      </c>
      <c r="C16" s="252"/>
    </row>
    <row r="17" spans="1:3" s="363" customFormat="1" ht="12" customHeight="1" thickBot="1">
      <c r="A17" s="20" t="s">
        <v>17</v>
      </c>
      <c r="B17" s="245" t="s">
        <v>240</v>
      </c>
      <c r="C17" s="250">
        <f>+C18+C19+C20+C21+C22</f>
        <v>43522000</v>
      </c>
    </row>
    <row r="18" spans="1:3" s="363" customFormat="1" ht="12" customHeight="1">
      <c r="A18" s="15" t="s">
        <v>96</v>
      </c>
      <c r="B18" s="364" t="s">
        <v>241</v>
      </c>
      <c r="C18" s="253"/>
    </row>
    <row r="19" spans="1:3" s="363" customFormat="1" ht="12" customHeight="1">
      <c r="A19" s="14" t="s">
        <v>97</v>
      </c>
      <c r="B19" s="365" t="s">
        <v>242</v>
      </c>
      <c r="C19" s="252"/>
    </row>
    <row r="20" spans="1:3" s="363" customFormat="1" ht="12" customHeight="1">
      <c r="A20" s="14" t="s">
        <v>98</v>
      </c>
      <c r="B20" s="365" t="s">
        <v>403</v>
      </c>
      <c r="C20" s="252"/>
    </row>
    <row r="21" spans="1:3" s="363" customFormat="1" ht="12" customHeight="1">
      <c r="A21" s="14" t="s">
        <v>99</v>
      </c>
      <c r="B21" s="365" t="s">
        <v>404</v>
      </c>
      <c r="C21" s="252"/>
    </row>
    <row r="22" spans="1:3" s="363" customFormat="1" ht="12" customHeight="1">
      <c r="A22" s="14" t="s">
        <v>100</v>
      </c>
      <c r="B22" s="365" t="s">
        <v>539</v>
      </c>
      <c r="C22" s="252">
        <v>43522000</v>
      </c>
    </row>
    <row r="23" spans="1:3" s="363" customFormat="1" ht="12" customHeight="1" thickBot="1">
      <c r="A23" s="16" t="s">
        <v>109</v>
      </c>
      <c r="B23" s="247" t="s">
        <v>244</v>
      </c>
      <c r="C23" s="254"/>
    </row>
    <row r="24" spans="1:3" s="363" customFormat="1" ht="12" customHeight="1" thickBot="1">
      <c r="A24" s="20" t="s">
        <v>18</v>
      </c>
      <c r="B24" s="21" t="s">
        <v>245</v>
      </c>
      <c r="C24" s="250">
        <f>+C25+C26+C27+C28+C29</f>
        <v>0</v>
      </c>
    </row>
    <row r="25" spans="1:3" s="363" customFormat="1" ht="12" customHeight="1">
      <c r="A25" s="15" t="s">
        <v>79</v>
      </c>
      <c r="B25" s="364" t="s">
        <v>246</v>
      </c>
      <c r="C25" s="253"/>
    </row>
    <row r="26" spans="1:3" s="363" customFormat="1" ht="12" customHeight="1">
      <c r="A26" s="14" t="s">
        <v>80</v>
      </c>
      <c r="B26" s="365" t="s">
        <v>247</v>
      </c>
      <c r="C26" s="252"/>
    </row>
    <row r="27" spans="1:3" s="363" customFormat="1" ht="12" customHeight="1">
      <c r="A27" s="14" t="s">
        <v>81</v>
      </c>
      <c r="B27" s="365" t="s">
        <v>405</v>
      </c>
      <c r="C27" s="252"/>
    </row>
    <row r="28" spans="1:3" s="363" customFormat="1" ht="12" customHeight="1">
      <c r="A28" s="14" t="s">
        <v>82</v>
      </c>
      <c r="B28" s="365" t="s">
        <v>406</v>
      </c>
      <c r="C28" s="252"/>
    </row>
    <row r="29" spans="1:3" s="363" customFormat="1" ht="12" customHeight="1">
      <c r="A29" s="14" t="s">
        <v>160</v>
      </c>
      <c r="B29" s="365" t="s">
        <v>248</v>
      </c>
      <c r="C29" s="252"/>
    </row>
    <row r="30" spans="1:3" s="474" customFormat="1" ht="12" customHeight="1" thickBot="1">
      <c r="A30" s="484" t="s">
        <v>161</v>
      </c>
      <c r="B30" s="472" t="s">
        <v>534</v>
      </c>
      <c r="C30" s="473"/>
    </row>
    <row r="31" spans="1:3" s="363" customFormat="1" ht="12" customHeight="1" thickBot="1">
      <c r="A31" s="20" t="s">
        <v>162</v>
      </c>
      <c r="B31" s="21" t="s">
        <v>518</v>
      </c>
      <c r="C31" s="256">
        <f>SUM(C32:C38)</f>
        <v>26020360</v>
      </c>
    </row>
    <row r="32" spans="1:3" s="363" customFormat="1" ht="12" customHeight="1">
      <c r="A32" s="15" t="s">
        <v>251</v>
      </c>
      <c r="B32" s="364" t="str">
        <f>'KV_1.1.sz.mell.'!B32</f>
        <v>Építményadó</v>
      </c>
      <c r="C32" s="253"/>
    </row>
    <row r="33" spans="1:3" s="363" customFormat="1" ht="12" customHeight="1">
      <c r="A33" s="14" t="s">
        <v>252</v>
      </c>
      <c r="B33" s="364" t="str">
        <f>'KV_1.1.sz.mell.'!B33</f>
        <v>Idegenforgalmi adó</v>
      </c>
      <c r="C33" s="252"/>
    </row>
    <row r="34" spans="1:3" s="363" customFormat="1" ht="12" customHeight="1">
      <c r="A34" s="14" t="s">
        <v>253</v>
      </c>
      <c r="B34" s="364" t="str">
        <f>'KV_1.1.sz.mell.'!B34</f>
        <v>Iparűzési adó</v>
      </c>
      <c r="C34" s="252">
        <v>20219860</v>
      </c>
    </row>
    <row r="35" spans="1:3" s="363" customFormat="1" ht="12" customHeight="1">
      <c r="A35" s="14" t="s">
        <v>254</v>
      </c>
      <c r="B35" s="364" t="str">
        <f>'KV_1.1.sz.mell.'!B35</f>
        <v>Talajterhelési díj</v>
      </c>
      <c r="C35" s="252"/>
    </row>
    <row r="36" spans="1:3" s="363" customFormat="1" ht="12" customHeight="1">
      <c r="A36" s="14" t="s">
        <v>519</v>
      </c>
      <c r="B36" s="364" t="str">
        <f>'KV_1.1.sz.mell.'!B36</f>
        <v>Gépjárműadó</v>
      </c>
      <c r="C36" s="252">
        <v>5800500</v>
      </c>
    </row>
    <row r="37" spans="1:3" s="363" customFormat="1" ht="12" customHeight="1">
      <c r="A37" s="14" t="s">
        <v>520</v>
      </c>
      <c r="B37" s="364" t="str">
        <f>'KV_1.1.sz.mell.'!B37</f>
        <v>Telekadó</v>
      </c>
      <c r="C37" s="252"/>
    </row>
    <row r="38" spans="1:3" s="363" customFormat="1" ht="12" customHeight="1" thickBot="1">
      <c r="A38" s="16" t="s">
        <v>521</v>
      </c>
      <c r="B38" s="364" t="str">
        <f>'KV_1.1.sz.mell.'!B38</f>
        <v>Kommunális adó</v>
      </c>
      <c r="C38" s="254"/>
    </row>
    <row r="39" spans="1:3" s="363" customFormat="1" ht="12" customHeight="1" thickBot="1">
      <c r="A39" s="20" t="s">
        <v>20</v>
      </c>
      <c r="B39" s="21" t="s">
        <v>415</v>
      </c>
      <c r="C39" s="250">
        <f>SUM(C40:C50)</f>
        <v>46185000</v>
      </c>
    </row>
    <row r="40" spans="1:3" s="363" customFormat="1" ht="12" customHeight="1">
      <c r="A40" s="15" t="s">
        <v>83</v>
      </c>
      <c r="B40" s="364" t="s">
        <v>258</v>
      </c>
      <c r="C40" s="253">
        <v>1850000</v>
      </c>
    </row>
    <row r="41" spans="1:3" s="363" customFormat="1" ht="12" customHeight="1">
      <c r="A41" s="14" t="s">
        <v>84</v>
      </c>
      <c r="B41" s="365" t="s">
        <v>259</v>
      </c>
      <c r="C41" s="252">
        <v>16050000</v>
      </c>
    </row>
    <row r="42" spans="1:3" s="363" customFormat="1" ht="12" customHeight="1">
      <c r="A42" s="14" t="s">
        <v>85</v>
      </c>
      <c r="B42" s="365" t="s">
        <v>260</v>
      </c>
      <c r="C42" s="252"/>
    </row>
    <row r="43" spans="1:3" s="363" customFormat="1" ht="12" customHeight="1">
      <c r="A43" s="14" t="s">
        <v>164</v>
      </c>
      <c r="B43" s="365" t="s">
        <v>261</v>
      </c>
      <c r="C43" s="252"/>
    </row>
    <row r="44" spans="1:3" s="363" customFormat="1" ht="12" customHeight="1">
      <c r="A44" s="14" t="s">
        <v>165</v>
      </c>
      <c r="B44" s="365" t="s">
        <v>262</v>
      </c>
      <c r="C44" s="252">
        <v>18550000</v>
      </c>
    </row>
    <row r="45" spans="1:3" s="363" customFormat="1" ht="12" customHeight="1">
      <c r="A45" s="14" t="s">
        <v>166</v>
      </c>
      <c r="B45" s="365" t="s">
        <v>263</v>
      </c>
      <c r="C45" s="252">
        <v>9585000</v>
      </c>
    </row>
    <row r="46" spans="1:3" s="363" customFormat="1" ht="12" customHeight="1">
      <c r="A46" s="14" t="s">
        <v>167</v>
      </c>
      <c r="B46" s="365" t="s">
        <v>264</v>
      </c>
      <c r="C46" s="252"/>
    </row>
    <row r="47" spans="1:3" s="363" customFormat="1" ht="12" customHeight="1">
      <c r="A47" s="14" t="s">
        <v>168</v>
      </c>
      <c r="B47" s="365" t="s">
        <v>526</v>
      </c>
      <c r="C47" s="252">
        <v>150000</v>
      </c>
    </row>
    <row r="48" spans="1:3" s="363" customFormat="1" ht="12" customHeight="1">
      <c r="A48" s="14" t="s">
        <v>256</v>
      </c>
      <c r="B48" s="365" t="s">
        <v>266</v>
      </c>
      <c r="C48" s="255"/>
    </row>
    <row r="49" spans="1:3" s="363" customFormat="1" ht="12" customHeight="1">
      <c r="A49" s="16" t="s">
        <v>257</v>
      </c>
      <c r="B49" s="366" t="s">
        <v>417</v>
      </c>
      <c r="C49" s="355"/>
    </row>
    <row r="50" spans="1:3" s="363" customFormat="1" ht="12" customHeight="1" thickBot="1">
      <c r="A50" s="16" t="s">
        <v>416</v>
      </c>
      <c r="B50" s="247" t="s">
        <v>267</v>
      </c>
      <c r="C50" s="355"/>
    </row>
    <row r="51" spans="1:3" s="363" customFormat="1" ht="12" customHeight="1" thickBot="1">
      <c r="A51" s="20" t="s">
        <v>21</v>
      </c>
      <c r="B51" s="21" t="s">
        <v>268</v>
      </c>
      <c r="C51" s="250">
        <f>SUM(C52:C56)</f>
        <v>0</v>
      </c>
    </row>
    <row r="52" spans="1:3" s="363" customFormat="1" ht="12" customHeight="1">
      <c r="A52" s="15" t="s">
        <v>86</v>
      </c>
      <c r="B52" s="364" t="s">
        <v>272</v>
      </c>
      <c r="C52" s="408"/>
    </row>
    <row r="53" spans="1:3" s="363" customFormat="1" ht="12" customHeight="1">
      <c r="A53" s="14" t="s">
        <v>87</v>
      </c>
      <c r="B53" s="365" t="s">
        <v>273</v>
      </c>
      <c r="C53" s="255"/>
    </row>
    <row r="54" spans="1:3" s="363" customFormat="1" ht="12" customHeight="1">
      <c r="A54" s="14" t="s">
        <v>269</v>
      </c>
      <c r="B54" s="365" t="s">
        <v>274</v>
      </c>
      <c r="C54" s="255"/>
    </row>
    <row r="55" spans="1:3" s="363" customFormat="1" ht="12" customHeight="1">
      <c r="A55" s="14" t="s">
        <v>270</v>
      </c>
      <c r="B55" s="365" t="s">
        <v>275</v>
      </c>
      <c r="C55" s="255"/>
    </row>
    <row r="56" spans="1:3" s="363" customFormat="1" ht="12" customHeight="1" thickBot="1">
      <c r="A56" s="16" t="s">
        <v>271</v>
      </c>
      <c r="B56" s="247" t="s">
        <v>276</v>
      </c>
      <c r="C56" s="355"/>
    </row>
    <row r="57" spans="1:3" s="363" customFormat="1" ht="12" customHeight="1" thickBot="1">
      <c r="A57" s="20" t="s">
        <v>169</v>
      </c>
      <c r="B57" s="21" t="s">
        <v>277</v>
      </c>
      <c r="C57" s="250">
        <f>SUM(C58:C60)</f>
        <v>0</v>
      </c>
    </row>
    <row r="58" spans="1:3" s="363" customFormat="1" ht="12" customHeight="1">
      <c r="A58" s="15" t="s">
        <v>88</v>
      </c>
      <c r="B58" s="364" t="s">
        <v>278</v>
      </c>
      <c r="C58" s="253"/>
    </row>
    <row r="59" spans="1:3" s="363" customFormat="1" ht="12" customHeight="1">
      <c r="A59" s="14" t="s">
        <v>89</v>
      </c>
      <c r="B59" s="365" t="s">
        <v>407</v>
      </c>
      <c r="C59" s="252"/>
    </row>
    <row r="60" spans="1:3" s="363" customFormat="1" ht="12" customHeight="1">
      <c r="A60" s="14" t="s">
        <v>281</v>
      </c>
      <c r="B60" s="365" t="s">
        <v>279</v>
      </c>
      <c r="C60" s="252"/>
    </row>
    <row r="61" spans="1:3" s="363" customFormat="1" ht="12" customHeight="1" thickBot="1">
      <c r="A61" s="16" t="s">
        <v>282</v>
      </c>
      <c r="B61" s="247" t="s">
        <v>280</v>
      </c>
      <c r="C61" s="254"/>
    </row>
    <row r="62" spans="1:3" s="363" customFormat="1" ht="12" customHeight="1" thickBot="1">
      <c r="A62" s="20" t="s">
        <v>23</v>
      </c>
      <c r="B62" s="245" t="s">
        <v>283</v>
      </c>
      <c r="C62" s="250">
        <f>SUM(C63:C65)</f>
        <v>0</v>
      </c>
    </row>
    <row r="63" spans="1:3" s="363" customFormat="1" ht="12" customHeight="1">
      <c r="A63" s="15" t="s">
        <v>170</v>
      </c>
      <c r="B63" s="364" t="s">
        <v>285</v>
      </c>
      <c r="C63" s="255"/>
    </row>
    <row r="64" spans="1:3" s="363" customFormat="1" ht="12" customHeight="1">
      <c r="A64" s="14" t="s">
        <v>171</v>
      </c>
      <c r="B64" s="365" t="s">
        <v>408</v>
      </c>
      <c r="C64" s="255"/>
    </row>
    <row r="65" spans="1:3" s="363" customFormat="1" ht="12" customHeight="1">
      <c r="A65" s="14" t="s">
        <v>214</v>
      </c>
      <c r="B65" s="365" t="s">
        <v>286</v>
      </c>
      <c r="C65" s="255"/>
    </row>
    <row r="66" spans="1:3" s="363" customFormat="1" ht="12" customHeight="1" thickBot="1">
      <c r="A66" s="16" t="s">
        <v>284</v>
      </c>
      <c r="B66" s="247" t="s">
        <v>287</v>
      </c>
      <c r="C66" s="255"/>
    </row>
    <row r="67" spans="1:3" s="363" customFormat="1" ht="12" customHeight="1" thickBot="1">
      <c r="A67" s="432" t="s">
        <v>457</v>
      </c>
      <c r="B67" s="21" t="s">
        <v>288</v>
      </c>
      <c r="C67" s="256">
        <f>+C10+C17+C24+C31+C39+C51+C57+C62</f>
        <v>436767793</v>
      </c>
    </row>
    <row r="68" spans="1:3" s="363" customFormat="1" ht="12" customHeight="1" thickBot="1">
      <c r="A68" s="411" t="s">
        <v>289</v>
      </c>
      <c r="B68" s="245" t="s">
        <v>290</v>
      </c>
      <c r="C68" s="250">
        <f>SUM(C69:C71)</f>
        <v>0</v>
      </c>
    </row>
    <row r="69" spans="1:3" s="363" customFormat="1" ht="12" customHeight="1">
      <c r="A69" s="15" t="s">
        <v>318</v>
      </c>
      <c r="B69" s="364" t="s">
        <v>291</v>
      </c>
      <c r="C69" s="255"/>
    </row>
    <row r="70" spans="1:3" s="363" customFormat="1" ht="12" customHeight="1">
      <c r="A70" s="14" t="s">
        <v>327</v>
      </c>
      <c r="B70" s="365" t="s">
        <v>292</v>
      </c>
      <c r="C70" s="255"/>
    </row>
    <row r="71" spans="1:3" s="363" customFormat="1" ht="12" customHeight="1" thickBot="1">
      <c r="A71" s="16" t="s">
        <v>328</v>
      </c>
      <c r="B71" s="426" t="s">
        <v>535</v>
      </c>
      <c r="C71" s="255"/>
    </row>
    <row r="72" spans="1:3" s="363" customFormat="1" ht="12" customHeight="1" thickBot="1">
      <c r="A72" s="411" t="s">
        <v>294</v>
      </c>
      <c r="B72" s="245" t="s">
        <v>295</v>
      </c>
      <c r="C72" s="250">
        <f>SUM(C73:C76)</f>
        <v>30000000</v>
      </c>
    </row>
    <row r="73" spans="1:3" s="363" customFormat="1" ht="12" customHeight="1">
      <c r="A73" s="15" t="s">
        <v>138</v>
      </c>
      <c r="B73" s="364" t="s">
        <v>296</v>
      </c>
      <c r="C73" s="255"/>
    </row>
    <row r="74" spans="1:3" s="363" customFormat="1" ht="12" customHeight="1">
      <c r="A74" s="14" t="s">
        <v>139</v>
      </c>
      <c r="B74" s="365" t="s">
        <v>536</v>
      </c>
      <c r="C74" s="255"/>
    </row>
    <row r="75" spans="1:3" s="363" customFormat="1" ht="12" customHeight="1" thickBot="1">
      <c r="A75" s="16" t="s">
        <v>319</v>
      </c>
      <c r="B75" s="366" t="s">
        <v>297</v>
      </c>
      <c r="C75" s="355">
        <v>30000000</v>
      </c>
    </row>
    <row r="76" spans="1:3" s="363" customFormat="1" ht="12" customHeight="1" thickBot="1">
      <c r="A76" s="486" t="s">
        <v>320</v>
      </c>
      <c r="B76" s="487" t="s">
        <v>537</v>
      </c>
      <c r="C76" s="488"/>
    </row>
    <row r="77" spans="1:3" s="363" customFormat="1" ht="12" customHeight="1" thickBot="1">
      <c r="A77" s="411" t="s">
        <v>298</v>
      </c>
      <c r="B77" s="245" t="s">
        <v>299</v>
      </c>
      <c r="C77" s="250">
        <f>SUM(C78:C79)</f>
        <v>594118584</v>
      </c>
    </row>
    <row r="78" spans="1:3" s="363" customFormat="1" ht="12" customHeight="1" thickBot="1">
      <c r="A78" s="13" t="s">
        <v>321</v>
      </c>
      <c r="B78" s="485" t="s">
        <v>300</v>
      </c>
      <c r="C78" s="355">
        <v>594118584</v>
      </c>
    </row>
    <row r="79" spans="1:3" s="363" customFormat="1" ht="12" customHeight="1" thickBot="1">
      <c r="A79" s="486" t="s">
        <v>322</v>
      </c>
      <c r="B79" s="487" t="s">
        <v>301</v>
      </c>
      <c r="C79" s="488"/>
    </row>
    <row r="80" spans="1:3" s="363" customFormat="1" ht="12" customHeight="1" thickBot="1">
      <c r="A80" s="411" t="s">
        <v>302</v>
      </c>
      <c r="B80" s="245" t="s">
        <v>303</v>
      </c>
      <c r="C80" s="250">
        <f>SUM(C81:C83)</f>
        <v>0</v>
      </c>
    </row>
    <row r="81" spans="1:3" s="363" customFormat="1" ht="12" customHeight="1">
      <c r="A81" s="15" t="s">
        <v>323</v>
      </c>
      <c r="B81" s="364" t="s">
        <v>304</v>
      </c>
      <c r="C81" s="255"/>
    </row>
    <row r="82" spans="1:3" s="363" customFormat="1" ht="12" customHeight="1">
      <c r="A82" s="14" t="s">
        <v>324</v>
      </c>
      <c r="B82" s="365" t="s">
        <v>305</v>
      </c>
      <c r="C82" s="255"/>
    </row>
    <row r="83" spans="1:3" s="363" customFormat="1" ht="12" customHeight="1" thickBot="1">
      <c r="A83" s="18" t="s">
        <v>325</v>
      </c>
      <c r="B83" s="489" t="s">
        <v>538</v>
      </c>
      <c r="C83" s="490"/>
    </row>
    <row r="84" spans="1:3" s="363" customFormat="1" ht="12" customHeight="1" thickBot="1">
      <c r="A84" s="411" t="s">
        <v>306</v>
      </c>
      <c r="B84" s="245" t="s">
        <v>326</v>
      </c>
      <c r="C84" s="250">
        <f>SUM(C85:C88)</f>
        <v>0</v>
      </c>
    </row>
    <row r="85" spans="1:3" s="363" customFormat="1" ht="12" customHeight="1">
      <c r="A85" s="368" t="s">
        <v>307</v>
      </c>
      <c r="B85" s="364" t="s">
        <v>308</v>
      </c>
      <c r="C85" s="255"/>
    </row>
    <row r="86" spans="1:3" s="363" customFormat="1" ht="12" customHeight="1">
      <c r="A86" s="369" t="s">
        <v>309</v>
      </c>
      <c r="B86" s="365" t="s">
        <v>310</v>
      </c>
      <c r="C86" s="255"/>
    </row>
    <row r="87" spans="1:3" s="363" customFormat="1" ht="12" customHeight="1">
      <c r="A87" s="369" t="s">
        <v>311</v>
      </c>
      <c r="B87" s="365" t="s">
        <v>312</v>
      </c>
      <c r="C87" s="255"/>
    </row>
    <row r="88" spans="1:3" s="363" customFormat="1" ht="12" customHeight="1" thickBot="1">
      <c r="A88" s="370" t="s">
        <v>313</v>
      </c>
      <c r="B88" s="247" t="s">
        <v>314</v>
      </c>
      <c r="C88" s="255"/>
    </row>
    <row r="89" spans="1:3" s="363" customFormat="1" ht="12" customHeight="1" thickBot="1">
      <c r="A89" s="411" t="s">
        <v>315</v>
      </c>
      <c r="B89" s="245" t="s">
        <v>456</v>
      </c>
      <c r="C89" s="409"/>
    </row>
    <row r="90" spans="1:3" s="363" customFormat="1" ht="13.5" customHeight="1" thickBot="1">
      <c r="A90" s="411" t="s">
        <v>317</v>
      </c>
      <c r="B90" s="245" t="s">
        <v>316</v>
      </c>
      <c r="C90" s="409"/>
    </row>
    <row r="91" spans="1:3" s="363" customFormat="1" ht="15.75" customHeight="1" thickBot="1">
      <c r="A91" s="411" t="s">
        <v>329</v>
      </c>
      <c r="B91" s="371" t="s">
        <v>459</v>
      </c>
      <c r="C91" s="256">
        <f>+C68+C72+C77+C80+C84+C90+C89</f>
        <v>624118584</v>
      </c>
    </row>
    <row r="92" spans="1:3" s="363" customFormat="1" ht="16.5" customHeight="1" thickBot="1">
      <c r="A92" s="412" t="s">
        <v>458</v>
      </c>
      <c r="B92" s="372" t="s">
        <v>460</v>
      </c>
      <c r="C92" s="256">
        <f>+C67+C91</f>
        <v>1060886377</v>
      </c>
    </row>
    <row r="93" spans="1:3" s="363" customFormat="1" ht="10.5" customHeight="1">
      <c r="A93" s="5"/>
      <c r="B93" s="6"/>
      <c r="C93" s="257"/>
    </row>
    <row r="94" spans="1:3" ht="16.5" customHeight="1">
      <c r="A94" s="653" t="s">
        <v>45</v>
      </c>
      <c r="B94" s="653"/>
      <c r="C94" s="653"/>
    </row>
    <row r="95" spans="1:3" s="373" customFormat="1" ht="16.5" customHeight="1" thickBot="1">
      <c r="A95" s="650" t="s">
        <v>142</v>
      </c>
      <c r="B95" s="650"/>
      <c r="C95" s="497" t="str">
        <f>C7</f>
        <v>Forintban!</v>
      </c>
    </row>
    <row r="96" spans="1:3" ht="30" customHeight="1" thickBot="1">
      <c r="A96" s="478" t="s">
        <v>64</v>
      </c>
      <c r="B96" s="479" t="s">
        <v>46</v>
      </c>
      <c r="C96" s="480" t="str">
        <f>+C8</f>
        <v>2020. évi előirányzat</v>
      </c>
    </row>
    <row r="97" spans="1:3" s="362" customFormat="1" ht="12" customHeight="1" thickBot="1">
      <c r="A97" s="478"/>
      <c r="B97" s="479" t="s">
        <v>474</v>
      </c>
      <c r="C97" s="480" t="s">
        <v>475</v>
      </c>
    </row>
    <row r="98" spans="1:3" ht="12" customHeight="1" thickBot="1">
      <c r="A98" s="22" t="s">
        <v>16</v>
      </c>
      <c r="B98" s="28" t="s">
        <v>418</v>
      </c>
      <c r="C98" s="249">
        <f>C99+C100+C101+C102+C103+C116</f>
        <v>506148260</v>
      </c>
    </row>
    <row r="99" spans="1:3" ht="12" customHeight="1">
      <c r="A99" s="17" t="s">
        <v>90</v>
      </c>
      <c r="B99" s="10" t="s">
        <v>47</v>
      </c>
      <c r="C99" s="251">
        <v>284624000</v>
      </c>
    </row>
    <row r="100" spans="1:3" ht="12" customHeight="1">
      <c r="A100" s="14" t="s">
        <v>91</v>
      </c>
      <c r="B100" s="8" t="s">
        <v>172</v>
      </c>
      <c r="C100" s="252">
        <v>46893000</v>
      </c>
    </row>
    <row r="101" spans="1:3" ht="12" customHeight="1">
      <c r="A101" s="14" t="s">
        <v>92</v>
      </c>
      <c r="B101" s="8" t="s">
        <v>130</v>
      </c>
      <c r="C101" s="254">
        <v>161394500</v>
      </c>
    </row>
    <row r="102" spans="1:3" ht="12" customHeight="1">
      <c r="A102" s="14" t="s">
        <v>93</v>
      </c>
      <c r="B102" s="11" t="s">
        <v>173</v>
      </c>
      <c r="C102" s="254">
        <v>8000000</v>
      </c>
    </row>
    <row r="103" spans="1:3" ht="12" customHeight="1">
      <c r="A103" s="14" t="s">
        <v>104</v>
      </c>
      <c r="B103" s="19" t="s">
        <v>174</v>
      </c>
      <c r="C103" s="254">
        <v>5236760</v>
      </c>
    </row>
    <row r="104" spans="1:3" ht="12" customHeight="1">
      <c r="A104" s="14" t="s">
        <v>94</v>
      </c>
      <c r="B104" s="8" t="s">
        <v>423</v>
      </c>
      <c r="C104" s="254">
        <v>5236760</v>
      </c>
    </row>
    <row r="105" spans="1:3" ht="12" customHeight="1">
      <c r="A105" s="14" t="s">
        <v>95</v>
      </c>
      <c r="B105" s="129" t="s">
        <v>422</v>
      </c>
      <c r="C105" s="254"/>
    </row>
    <row r="106" spans="1:3" ht="12" customHeight="1">
      <c r="A106" s="14" t="s">
        <v>105</v>
      </c>
      <c r="B106" s="129" t="s">
        <v>421</v>
      </c>
      <c r="C106" s="254"/>
    </row>
    <row r="107" spans="1:3" ht="12" customHeight="1">
      <c r="A107" s="14" t="s">
        <v>106</v>
      </c>
      <c r="B107" s="127" t="s">
        <v>332</v>
      </c>
      <c r="C107" s="254"/>
    </row>
    <row r="108" spans="1:3" ht="12" customHeight="1">
      <c r="A108" s="14" t="s">
        <v>107</v>
      </c>
      <c r="B108" s="128" t="s">
        <v>333</v>
      </c>
      <c r="C108" s="254"/>
    </row>
    <row r="109" spans="1:3" ht="12" customHeight="1">
      <c r="A109" s="14" t="s">
        <v>108</v>
      </c>
      <c r="B109" s="128" t="s">
        <v>334</v>
      </c>
      <c r="C109" s="254"/>
    </row>
    <row r="110" spans="1:3" ht="12" customHeight="1">
      <c r="A110" s="14" t="s">
        <v>110</v>
      </c>
      <c r="B110" s="127" t="s">
        <v>335</v>
      </c>
      <c r="C110" s="254"/>
    </row>
    <row r="111" spans="1:3" ht="12" customHeight="1">
      <c r="A111" s="14" t="s">
        <v>175</v>
      </c>
      <c r="B111" s="127" t="s">
        <v>336</v>
      </c>
      <c r="C111" s="254"/>
    </row>
    <row r="112" spans="1:3" ht="12" customHeight="1">
      <c r="A112" s="14" t="s">
        <v>330</v>
      </c>
      <c r="B112" s="128" t="s">
        <v>337</v>
      </c>
      <c r="C112" s="254"/>
    </row>
    <row r="113" spans="1:3" ht="12" customHeight="1">
      <c r="A113" s="13" t="s">
        <v>331</v>
      </c>
      <c r="B113" s="129" t="s">
        <v>338</v>
      </c>
      <c r="C113" s="254"/>
    </row>
    <row r="114" spans="1:3" ht="12" customHeight="1">
      <c r="A114" s="14" t="s">
        <v>419</v>
      </c>
      <c r="B114" s="129" t="s">
        <v>339</v>
      </c>
      <c r="C114" s="254"/>
    </row>
    <row r="115" spans="1:3" ht="12" customHeight="1">
      <c r="A115" s="16" t="s">
        <v>420</v>
      </c>
      <c r="B115" s="129" t="s">
        <v>340</v>
      </c>
      <c r="C115" s="254">
        <v>0</v>
      </c>
    </row>
    <row r="116" spans="1:3" ht="12" customHeight="1">
      <c r="A116" s="14" t="s">
        <v>424</v>
      </c>
      <c r="B116" s="11" t="s">
        <v>48</v>
      </c>
      <c r="C116" s="252"/>
    </row>
    <row r="117" spans="1:3" ht="12" customHeight="1">
      <c r="A117" s="14" t="s">
        <v>425</v>
      </c>
      <c r="B117" s="8" t="s">
        <v>427</v>
      </c>
      <c r="C117" s="252"/>
    </row>
    <row r="118" spans="1:3" ht="12" customHeight="1" thickBot="1">
      <c r="A118" s="18" t="s">
        <v>426</v>
      </c>
      <c r="B118" s="430" t="s">
        <v>428</v>
      </c>
      <c r="C118" s="258"/>
    </row>
    <row r="119" spans="1:3" ht="12" customHeight="1" thickBot="1">
      <c r="A119" s="427" t="s">
        <v>17</v>
      </c>
      <c r="B119" s="428" t="s">
        <v>341</v>
      </c>
      <c r="C119" s="429">
        <f>+C120+C122+C124</f>
        <v>541896500</v>
      </c>
    </row>
    <row r="120" spans="1:3" ht="12" customHeight="1">
      <c r="A120" s="15" t="s">
        <v>96</v>
      </c>
      <c r="B120" s="8" t="s">
        <v>213</v>
      </c>
      <c r="C120" s="253">
        <v>538896500</v>
      </c>
    </row>
    <row r="121" spans="1:3" ht="12" customHeight="1">
      <c r="A121" s="15" t="s">
        <v>97</v>
      </c>
      <c r="B121" s="12" t="s">
        <v>345</v>
      </c>
      <c r="C121" s="253">
        <v>470857000</v>
      </c>
    </row>
    <row r="122" spans="1:3" ht="12" customHeight="1">
      <c r="A122" s="15" t="s">
        <v>98</v>
      </c>
      <c r="B122" s="12" t="s">
        <v>176</v>
      </c>
      <c r="C122" s="252">
        <v>3000000</v>
      </c>
    </row>
    <row r="123" spans="1:3" ht="12" customHeight="1">
      <c r="A123" s="15" t="s">
        <v>99</v>
      </c>
      <c r="B123" s="12" t="s">
        <v>346</v>
      </c>
      <c r="C123" s="234"/>
    </row>
    <row r="124" spans="1:3" ht="12" customHeight="1">
      <c r="A124" s="15" t="s">
        <v>100</v>
      </c>
      <c r="B124" s="247" t="s">
        <v>540</v>
      </c>
      <c r="C124" s="234"/>
    </row>
    <row r="125" spans="1:3" ht="12" customHeight="1">
      <c r="A125" s="15" t="s">
        <v>109</v>
      </c>
      <c r="B125" s="246" t="s">
        <v>409</v>
      </c>
      <c r="C125" s="234"/>
    </row>
    <row r="126" spans="1:3" ht="12" customHeight="1">
      <c r="A126" s="15" t="s">
        <v>111</v>
      </c>
      <c r="B126" s="360" t="s">
        <v>351</v>
      </c>
      <c r="C126" s="234"/>
    </row>
    <row r="127" spans="1:3" ht="15.75">
      <c r="A127" s="15" t="s">
        <v>177</v>
      </c>
      <c r="B127" s="128" t="s">
        <v>334</v>
      </c>
      <c r="C127" s="234"/>
    </row>
    <row r="128" spans="1:3" ht="12" customHeight="1">
      <c r="A128" s="15" t="s">
        <v>178</v>
      </c>
      <c r="B128" s="128" t="s">
        <v>350</v>
      </c>
      <c r="C128" s="234"/>
    </row>
    <row r="129" spans="1:3" ht="12" customHeight="1">
      <c r="A129" s="15" t="s">
        <v>179</v>
      </c>
      <c r="B129" s="128" t="s">
        <v>349</v>
      </c>
      <c r="C129" s="234"/>
    </row>
    <row r="130" spans="1:3" ht="12" customHeight="1">
      <c r="A130" s="15" t="s">
        <v>342</v>
      </c>
      <c r="B130" s="128" t="s">
        <v>337</v>
      </c>
      <c r="C130" s="234"/>
    </row>
    <row r="131" spans="1:3" ht="12" customHeight="1">
      <c r="A131" s="15" t="s">
        <v>343</v>
      </c>
      <c r="B131" s="128" t="s">
        <v>348</v>
      </c>
      <c r="C131" s="234"/>
    </row>
    <row r="132" spans="1:3" ht="16.5" thickBot="1">
      <c r="A132" s="13" t="s">
        <v>344</v>
      </c>
      <c r="B132" s="128" t="s">
        <v>347</v>
      </c>
      <c r="C132" s="236"/>
    </row>
    <row r="133" spans="1:3" ht="12" customHeight="1" thickBot="1">
      <c r="A133" s="20" t="s">
        <v>18</v>
      </c>
      <c r="B133" s="109" t="s">
        <v>429</v>
      </c>
      <c r="C133" s="250">
        <f>+C98+C119</f>
        <v>1048044760</v>
      </c>
    </row>
    <row r="134" spans="1:3" ht="12" customHeight="1" thickBot="1">
      <c r="A134" s="20" t="s">
        <v>19</v>
      </c>
      <c r="B134" s="109" t="s">
        <v>430</v>
      </c>
      <c r="C134" s="250">
        <f>+C135+C136+C137</f>
        <v>0</v>
      </c>
    </row>
    <row r="135" spans="1:3" ht="12" customHeight="1">
      <c r="A135" s="15" t="s">
        <v>251</v>
      </c>
      <c r="B135" s="12" t="s">
        <v>437</v>
      </c>
      <c r="C135" s="234"/>
    </row>
    <row r="136" spans="1:3" ht="12" customHeight="1">
      <c r="A136" s="15" t="s">
        <v>252</v>
      </c>
      <c r="B136" s="12" t="s">
        <v>438</v>
      </c>
      <c r="C136" s="234"/>
    </row>
    <row r="137" spans="1:3" ht="12" customHeight="1" thickBot="1">
      <c r="A137" s="13" t="s">
        <v>253</v>
      </c>
      <c r="B137" s="12" t="s">
        <v>439</v>
      </c>
      <c r="C137" s="234"/>
    </row>
    <row r="138" spans="1:3" ht="12" customHeight="1" thickBot="1">
      <c r="A138" s="20" t="s">
        <v>20</v>
      </c>
      <c r="B138" s="109" t="s">
        <v>431</v>
      </c>
      <c r="C138" s="250">
        <f>SUM(C139:C144)</f>
        <v>0</v>
      </c>
    </row>
    <row r="139" spans="1:3" ht="12" customHeight="1">
      <c r="A139" s="15" t="s">
        <v>83</v>
      </c>
      <c r="B139" s="9" t="s">
        <v>440</v>
      </c>
      <c r="C139" s="234"/>
    </row>
    <row r="140" spans="1:3" ht="12" customHeight="1">
      <c r="A140" s="15" t="s">
        <v>84</v>
      </c>
      <c r="B140" s="9" t="s">
        <v>432</v>
      </c>
      <c r="C140" s="234"/>
    </row>
    <row r="141" spans="1:3" ht="12" customHeight="1">
      <c r="A141" s="15" t="s">
        <v>85</v>
      </c>
      <c r="B141" s="9" t="s">
        <v>433</v>
      </c>
      <c r="C141" s="234"/>
    </row>
    <row r="142" spans="1:3" ht="12" customHeight="1">
      <c r="A142" s="15" t="s">
        <v>164</v>
      </c>
      <c r="B142" s="9" t="s">
        <v>434</v>
      </c>
      <c r="C142" s="234"/>
    </row>
    <row r="143" spans="1:3" ht="12" customHeight="1">
      <c r="A143" s="13" t="s">
        <v>165</v>
      </c>
      <c r="B143" s="7" t="s">
        <v>435</v>
      </c>
      <c r="C143" s="236"/>
    </row>
    <row r="144" spans="1:3" ht="12" customHeight="1" thickBot="1">
      <c r="A144" s="18" t="s">
        <v>166</v>
      </c>
      <c r="B144" s="628" t="s">
        <v>436</v>
      </c>
      <c r="C144" s="437"/>
    </row>
    <row r="145" spans="1:3" ht="12" customHeight="1" thickBot="1">
      <c r="A145" s="20" t="s">
        <v>21</v>
      </c>
      <c r="B145" s="109" t="s">
        <v>444</v>
      </c>
      <c r="C145" s="256">
        <f>+C146+C147+C148+C149</f>
        <v>12841617</v>
      </c>
    </row>
    <row r="146" spans="1:3" ht="12" customHeight="1">
      <c r="A146" s="15" t="s">
        <v>86</v>
      </c>
      <c r="B146" s="9" t="s">
        <v>352</v>
      </c>
      <c r="C146" s="234"/>
    </row>
    <row r="147" spans="1:3" ht="12" customHeight="1">
      <c r="A147" s="15" t="s">
        <v>87</v>
      </c>
      <c r="B147" s="9" t="s">
        <v>353</v>
      </c>
      <c r="C147" s="234">
        <v>12841617</v>
      </c>
    </row>
    <row r="148" spans="1:3" ht="12" customHeight="1" thickBot="1">
      <c r="A148" s="13" t="s">
        <v>269</v>
      </c>
      <c r="B148" s="7" t="s">
        <v>445</v>
      </c>
      <c r="C148" s="236"/>
    </row>
    <row r="149" spans="1:3" ht="12" customHeight="1" thickBot="1">
      <c r="A149" s="486" t="s">
        <v>270</v>
      </c>
      <c r="B149" s="491" t="s">
        <v>371</v>
      </c>
      <c r="C149" s="492"/>
    </row>
    <row r="150" spans="1:3" ht="12" customHeight="1" thickBot="1">
      <c r="A150" s="20" t="s">
        <v>22</v>
      </c>
      <c r="B150" s="109" t="s">
        <v>446</v>
      </c>
      <c r="C150" s="259">
        <f>SUM(C151:C155)</f>
        <v>0</v>
      </c>
    </row>
    <row r="151" spans="1:3" ht="12" customHeight="1">
      <c r="A151" s="15" t="s">
        <v>88</v>
      </c>
      <c r="B151" s="9" t="s">
        <v>441</v>
      </c>
      <c r="C151" s="234"/>
    </row>
    <row r="152" spans="1:3" ht="12" customHeight="1">
      <c r="A152" s="15" t="s">
        <v>89</v>
      </c>
      <c r="B152" s="9" t="s">
        <v>448</v>
      </c>
      <c r="C152" s="234"/>
    </row>
    <row r="153" spans="1:3" ht="12" customHeight="1">
      <c r="A153" s="15" t="s">
        <v>281</v>
      </c>
      <c r="B153" s="9" t="s">
        <v>443</v>
      </c>
      <c r="C153" s="234"/>
    </row>
    <row r="154" spans="1:3" ht="12" customHeight="1">
      <c r="A154" s="15" t="s">
        <v>282</v>
      </c>
      <c r="B154" s="9" t="s">
        <v>495</v>
      </c>
      <c r="C154" s="234"/>
    </row>
    <row r="155" spans="1:3" ht="12" customHeight="1" thickBot="1">
      <c r="A155" s="15" t="s">
        <v>447</v>
      </c>
      <c r="B155" s="9" t="s">
        <v>450</v>
      </c>
      <c r="C155" s="234"/>
    </row>
    <row r="156" spans="1:3" ht="12" customHeight="1" thickBot="1">
      <c r="A156" s="20" t="s">
        <v>23</v>
      </c>
      <c r="B156" s="109" t="s">
        <v>451</v>
      </c>
      <c r="C156" s="431"/>
    </row>
    <row r="157" spans="1:3" ht="12" customHeight="1" thickBot="1">
      <c r="A157" s="20" t="s">
        <v>24</v>
      </c>
      <c r="B157" s="109" t="s">
        <v>452</v>
      </c>
      <c r="C157" s="431"/>
    </row>
    <row r="158" spans="1:9" ht="15" customHeight="1" thickBot="1">
      <c r="A158" s="20" t="s">
        <v>25</v>
      </c>
      <c r="B158" s="109" t="s">
        <v>454</v>
      </c>
      <c r="C158" s="493">
        <f>+C134+C138+C145+C150+C156+C157</f>
        <v>12841617</v>
      </c>
      <c r="F158" s="375"/>
      <c r="G158" s="376"/>
      <c r="H158" s="376"/>
      <c r="I158" s="376"/>
    </row>
    <row r="159" spans="1:3" s="363" customFormat="1" ht="17.25" customHeight="1" thickBot="1">
      <c r="A159" s="248" t="s">
        <v>26</v>
      </c>
      <c r="B159" s="494" t="s">
        <v>453</v>
      </c>
      <c r="C159" s="493">
        <f>+C133+C158</f>
        <v>1060886377</v>
      </c>
    </row>
    <row r="160" spans="1:3" ht="15.75" customHeight="1">
      <c r="A160" s="495"/>
      <c r="B160" s="495"/>
      <c r="C160" s="553">
        <f>C92-C159</f>
        <v>0</v>
      </c>
    </row>
    <row r="161" spans="1:3" ht="15.75">
      <c r="A161" s="651" t="s">
        <v>354</v>
      </c>
      <c r="B161" s="651"/>
      <c r="C161" s="651"/>
    </row>
    <row r="162" spans="1:3" ht="15" customHeight="1" thickBot="1">
      <c r="A162" s="652" t="s">
        <v>143</v>
      </c>
      <c r="B162" s="652"/>
      <c r="C162" s="498" t="str">
        <f>C95</f>
        <v>Forintban!</v>
      </c>
    </row>
    <row r="163" spans="1:4" ht="13.5" customHeight="1" thickBot="1">
      <c r="A163" s="20">
        <v>1</v>
      </c>
      <c r="B163" s="27" t="s">
        <v>455</v>
      </c>
      <c r="C163" s="250">
        <f>+C67-C133</f>
        <v>-611276967</v>
      </c>
      <c r="D163" s="377"/>
    </row>
    <row r="164" spans="1:3" ht="27.75" customHeight="1" thickBot="1">
      <c r="A164" s="20" t="s">
        <v>17</v>
      </c>
      <c r="B164" s="27" t="s">
        <v>461</v>
      </c>
      <c r="C164" s="250">
        <f>+C91-C158</f>
        <v>611276967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13" customWidth="1"/>
    <col min="2" max="2" width="79.125" style="214" customWidth="1"/>
    <col min="3" max="3" width="25.00390625" style="214" customWidth="1"/>
    <col min="4" max="16384" width="9.375" style="214" customWidth="1"/>
  </cols>
  <sheetData>
    <row r="1" spans="1:3" s="194" customFormat="1" ht="21" customHeight="1" thickBot="1">
      <c r="A1" s="193"/>
      <c r="B1" s="195"/>
      <c r="C1" s="509" t="str">
        <f>CONCATENATE(ALAPADATOK!P25,"1. melléklet ",ALAPADATOK!A7," ",ALAPADATOK!B7," ",ALAPADATOK!C7," ",ALAPADATOK!D7," ",ALAPADATOK!E7," ",ALAPADATOK!F7," ",ALAPADATOK!G7," ",ALAPADATOK!H7)</f>
        <v>9.9.1. melléklet a 2 / 2020 ( II.14. ) önkormányzati rendelethez</v>
      </c>
    </row>
    <row r="2" spans="1:3" s="403" customFormat="1" ht="36">
      <c r="A2" s="357" t="s">
        <v>192</v>
      </c>
      <c r="B2" s="507" t="str">
        <f>CONCATENATE('KV_9.9.sz.mell'!B2)</f>
        <v>7 kvi név</v>
      </c>
      <c r="C2" s="319" t="s">
        <v>570</v>
      </c>
    </row>
    <row r="3" spans="1:3" s="403" customFormat="1" ht="24.75" thickBot="1">
      <c r="A3" s="397" t="s">
        <v>191</v>
      </c>
      <c r="B3" s="508" t="s">
        <v>398</v>
      </c>
      <c r="C3" s="320" t="s">
        <v>55</v>
      </c>
    </row>
    <row r="4" spans="1:3" s="404" customFormat="1" ht="15.75" customHeight="1" thickBot="1">
      <c r="A4" s="196"/>
      <c r="B4" s="196"/>
      <c r="C4" s="197" t="str">
        <f>'KV_9.9.sz.mell'!C4</f>
        <v>Forintban!</v>
      </c>
    </row>
    <row r="5" spans="1:3" ht="13.5" thickBot="1">
      <c r="A5" s="358" t="s">
        <v>193</v>
      </c>
      <c r="B5" s="198" t="s">
        <v>530</v>
      </c>
      <c r="C5" s="199" t="s">
        <v>51</v>
      </c>
    </row>
    <row r="6" spans="1:3" s="405" customFormat="1" ht="12.75" customHeight="1" thickBot="1">
      <c r="A6" s="175"/>
      <c r="B6" s="176" t="s">
        <v>474</v>
      </c>
      <c r="C6" s="177" t="s">
        <v>475</v>
      </c>
    </row>
    <row r="7" spans="1:3" s="405" customFormat="1" ht="15.75" customHeight="1" thickBot="1">
      <c r="A7" s="200"/>
      <c r="B7" s="201" t="s">
        <v>52</v>
      </c>
      <c r="C7" s="202"/>
    </row>
    <row r="8" spans="1:3" s="321" customFormat="1" ht="12" customHeight="1" thickBot="1">
      <c r="A8" s="175" t="s">
        <v>16</v>
      </c>
      <c r="B8" s="203" t="s">
        <v>497</v>
      </c>
      <c r="C8" s="270">
        <f>SUM(C9:C19)</f>
        <v>0</v>
      </c>
    </row>
    <row r="9" spans="1:3" s="321" customFormat="1" ht="12" customHeight="1">
      <c r="A9" s="398" t="s">
        <v>90</v>
      </c>
      <c r="B9" s="10" t="s">
        <v>258</v>
      </c>
      <c r="C9" s="311"/>
    </row>
    <row r="10" spans="1:3" s="321" customFormat="1" ht="12" customHeight="1">
      <c r="A10" s="399" t="s">
        <v>91</v>
      </c>
      <c r="B10" s="8" t="s">
        <v>259</v>
      </c>
      <c r="C10" s="268"/>
    </row>
    <row r="11" spans="1:3" s="321" customFormat="1" ht="12" customHeight="1">
      <c r="A11" s="399" t="s">
        <v>92</v>
      </c>
      <c r="B11" s="8" t="s">
        <v>260</v>
      </c>
      <c r="C11" s="268"/>
    </row>
    <row r="12" spans="1:3" s="321" customFormat="1" ht="12" customHeight="1">
      <c r="A12" s="399" t="s">
        <v>93</v>
      </c>
      <c r="B12" s="8" t="s">
        <v>261</v>
      </c>
      <c r="C12" s="268"/>
    </row>
    <row r="13" spans="1:3" s="321" customFormat="1" ht="12" customHeight="1">
      <c r="A13" s="399" t="s">
        <v>137</v>
      </c>
      <c r="B13" s="8" t="s">
        <v>262</v>
      </c>
      <c r="C13" s="268"/>
    </row>
    <row r="14" spans="1:3" s="321" customFormat="1" ht="12" customHeight="1">
      <c r="A14" s="399" t="s">
        <v>94</v>
      </c>
      <c r="B14" s="8" t="s">
        <v>380</v>
      </c>
      <c r="C14" s="268"/>
    </row>
    <row r="15" spans="1:3" s="321" customFormat="1" ht="12" customHeight="1">
      <c r="A15" s="399" t="s">
        <v>95</v>
      </c>
      <c r="B15" s="7" t="s">
        <v>381</v>
      </c>
      <c r="C15" s="268"/>
    </row>
    <row r="16" spans="1:3" s="321" customFormat="1" ht="12" customHeight="1">
      <c r="A16" s="399" t="s">
        <v>105</v>
      </c>
      <c r="B16" s="8" t="s">
        <v>265</v>
      </c>
      <c r="C16" s="312"/>
    </row>
    <row r="17" spans="1:3" s="406" customFormat="1" ht="12" customHeight="1">
      <c r="A17" s="399" t="s">
        <v>106</v>
      </c>
      <c r="B17" s="8" t="s">
        <v>266</v>
      </c>
      <c r="C17" s="268"/>
    </row>
    <row r="18" spans="1:3" s="406" customFormat="1" ht="12" customHeight="1">
      <c r="A18" s="399" t="s">
        <v>107</v>
      </c>
      <c r="B18" s="8" t="s">
        <v>417</v>
      </c>
      <c r="C18" s="269"/>
    </row>
    <row r="19" spans="1:3" s="406" customFormat="1" ht="12" customHeight="1" thickBot="1">
      <c r="A19" s="399" t="s">
        <v>108</v>
      </c>
      <c r="B19" s="7" t="s">
        <v>267</v>
      </c>
      <c r="C19" s="269"/>
    </row>
    <row r="20" spans="1:3" s="321" customFormat="1" ht="12" customHeight="1" thickBot="1">
      <c r="A20" s="175" t="s">
        <v>17</v>
      </c>
      <c r="B20" s="203" t="s">
        <v>382</v>
      </c>
      <c r="C20" s="270">
        <f>SUM(C21:C23)</f>
        <v>0</v>
      </c>
    </row>
    <row r="21" spans="1:3" s="406" customFormat="1" ht="12" customHeight="1">
      <c r="A21" s="399" t="s">
        <v>96</v>
      </c>
      <c r="B21" s="9" t="s">
        <v>241</v>
      </c>
      <c r="C21" s="268"/>
    </row>
    <row r="22" spans="1:3" s="406" customFormat="1" ht="12" customHeight="1">
      <c r="A22" s="399" t="s">
        <v>97</v>
      </c>
      <c r="B22" s="8" t="s">
        <v>383</v>
      </c>
      <c r="C22" s="268"/>
    </row>
    <row r="23" spans="1:3" s="406" customFormat="1" ht="12" customHeight="1">
      <c r="A23" s="399" t="s">
        <v>98</v>
      </c>
      <c r="B23" s="8" t="s">
        <v>384</v>
      </c>
      <c r="C23" s="268"/>
    </row>
    <row r="24" spans="1:3" s="406" customFormat="1" ht="12" customHeight="1" thickBot="1">
      <c r="A24" s="399" t="s">
        <v>99</v>
      </c>
      <c r="B24" s="8" t="s">
        <v>502</v>
      </c>
      <c r="C24" s="268"/>
    </row>
    <row r="25" spans="1:3" s="406" customFormat="1" ht="12" customHeight="1" thickBot="1">
      <c r="A25" s="183" t="s">
        <v>18</v>
      </c>
      <c r="B25" s="109" t="s">
        <v>163</v>
      </c>
      <c r="C25" s="296"/>
    </row>
    <row r="26" spans="1:3" s="406" customFormat="1" ht="12" customHeight="1" thickBot="1">
      <c r="A26" s="183" t="s">
        <v>19</v>
      </c>
      <c r="B26" s="109" t="s">
        <v>385</v>
      </c>
      <c r="C26" s="270">
        <f>+C27+C28</f>
        <v>0</v>
      </c>
    </row>
    <row r="27" spans="1:3" s="406" customFormat="1" ht="12" customHeight="1">
      <c r="A27" s="400" t="s">
        <v>251</v>
      </c>
      <c r="B27" s="401" t="s">
        <v>383</v>
      </c>
      <c r="C27" s="68"/>
    </row>
    <row r="28" spans="1:3" s="406" customFormat="1" ht="12" customHeight="1">
      <c r="A28" s="400" t="s">
        <v>252</v>
      </c>
      <c r="B28" s="402" t="s">
        <v>386</v>
      </c>
      <c r="C28" s="271"/>
    </row>
    <row r="29" spans="1:3" s="406" customFormat="1" ht="12" customHeight="1" thickBot="1">
      <c r="A29" s="399" t="s">
        <v>253</v>
      </c>
      <c r="B29" s="126" t="s">
        <v>503</v>
      </c>
      <c r="C29" s="75"/>
    </row>
    <row r="30" spans="1:3" s="406" customFormat="1" ht="12" customHeight="1" thickBot="1">
      <c r="A30" s="183" t="s">
        <v>20</v>
      </c>
      <c r="B30" s="109" t="s">
        <v>387</v>
      </c>
      <c r="C30" s="270">
        <f>+C31+C32+C33</f>
        <v>0</v>
      </c>
    </row>
    <row r="31" spans="1:3" s="406" customFormat="1" ht="12" customHeight="1">
      <c r="A31" s="400" t="s">
        <v>83</v>
      </c>
      <c r="B31" s="401" t="s">
        <v>272</v>
      </c>
      <c r="C31" s="68"/>
    </row>
    <row r="32" spans="1:3" s="406" customFormat="1" ht="12" customHeight="1">
      <c r="A32" s="400" t="s">
        <v>84</v>
      </c>
      <c r="B32" s="402" t="s">
        <v>273</v>
      </c>
      <c r="C32" s="271"/>
    </row>
    <row r="33" spans="1:3" s="406" customFormat="1" ht="12" customHeight="1" thickBot="1">
      <c r="A33" s="399" t="s">
        <v>85</v>
      </c>
      <c r="B33" s="126" t="s">
        <v>274</v>
      </c>
      <c r="C33" s="75"/>
    </row>
    <row r="34" spans="1:3" s="321" customFormat="1" ht="12" customHeight="1" thickBot="1">
      <c r="A34" s="183" t="s">
        <v>21</v>
      </c>
      <c r="B34" s="109" t="s">
        <v>357</v>
      </c>
      <c r="C34" s="296"/>
    </row>
    <row r="35" spans="1:3" s="321" customFormat="1" ht="12" customHeight="1" thickBot="1">
      <c r="A35" s="183" t="s">
        <v>22</v>
      </c>
      <c r="B35" s="109" t="s">
        <v>388</v>
      </c>
      <c r="C35" s="313"/>
    </row>
    <row r="36" spans="1:3" s="321" customFormat="1" ht="12" customHeight="1" thickBot="1">
      <c r="A36" s="175" t="s">
        <v>23</v>
      </c>
      <c r="B36" s="109" t="s">
        <v>504</v>
      </c>
      <c r="C36" s="314">
        <f>+C8+C20+C25+C26+C30+C34+C35</f>
        <v>0</v>
      </c>
    </row>
    <row r="37" spans="1:3" s="321" customFormat="1" ht="12" customHeight="1" thickBot="1">
      <c r="A37" s="204" t="s">
        <v>24</v>
      </c>
      <c r="B37" s="109" t="s">
        <v>390</v>
      </c>
      <c r="C37" s="314">
        <f>+C38+C39+C40</f>
        <v>0</v>
      </c>
    </row>
    <row r="38" spans="1:3" s="321" customFormat="1" ht="12" customHeight="1">
      <c r="A38" s="400" t="s">
        <v>391</v>
      </c>
      <c r="B38" s="401" t="s">
        <v>219</v>
      </c>
      <c r="C38" s="68"/>
    </row>
    <row r="39" spans="1:3" s="321" customFormat="1" ht="12" customHeight="1">
      <c r="A39" s="400" t="s">
        <v>392</v>
      </c>
      <c r="B39" s="402" t="s">
        <v>2</v>
      </c>
      <c r="C39" s="271"/>
    </row>
    <row r="40" spans="1:3" s="406" customFormat="1" ht="12" customHeight="1" thickBot="1">
      <c r="A40" s="399" t="s">
        <v>393</v>
      </c>
      <c r="B40" s="126" t="s">
        <v>394</v>
      </c>
      <c r="C40" s="75"/>
    </row>
    <row r="41" spans="1:3" s="406" customFormat="1" ht="15" customHeight="1" thickBot="1">
      <c r="A41" s="204" t="s">
        <v>25</v>
      </c>
      <c r="B41" s="205" t="s">
        <v>395</v>
      </c>
      <c r="C41" s="317">
        <f>+C36+C37</f>
        <v>0</v>
      </c>
    </row>
    <row r="42" spans="1:3" s="406" customFormat="1" ht="15" customHeight="1">
      <c r="A42" s="206"/>
      <c r="B42" s="207"/>
      <c r="C42" s="315"/>
    </row>
    <row r="43" spans="1:3" ht="13.5" thickBot="1">
      <c r="A43" s="208"/>
      <c r="B43" s="209"/>
      <c r="C43" s="316"/>
    </row>
    <row r="44" spans="1:3" s="405" customFormat="1" ht="16.5" customHeight="1" thickBot="1">
      <c r="A44" s="210"/>
      <c r="B44" s="211" t="s">
        <v>53</v>
      </c>
      <c r="C44" s="317"/>
    </row>
    <row r="45" spans="1:3" s="407" customFormat="1" ht="12" customHeight="1" thickBot="1">
      <c r="A45" s="183" t="s">
        <v>16</v>
      </c>
      <c r="B45" s="109" t="s">
        <v>396</v>
      </c>
      <c r="C45" s="270">
        <f>SUM(C46:C50)</f>
        <v>0</v>
      </c>
    </row>
    <row r="46" spans="1:3" ht="12" customHeight="1">
      <c r="A46" s="399" t="s">
        <v>90</v>
      </c>
      <c r="B46" s="9" t="s">
        <v>47</v>
      </c>
      <c r="C46" s="68"/>
    </row>
    <row r="47" spans="1:3" ht="12" customHeight="1">
      <c r="A47" s="399" t="s">
        <v>91</v>
      </c>
      <c r="B47" s="8" t="s">
        <v>172</v>
      </c>
      <c r="C47" s="71"/>
    </row>
    <row r="48" spans="1:3" ht="12" customHeight="1">
      <c r="A48" s="399" t="s">
        <v>92</v>
      </c>
      <c r="B48" s="8" t="s">
        <v>130</v>
      </c>
      <c r="C48" s="71"/>
    </row>
    <row r="49" spans="1:3" ht="12" customHeight="1">
      <c r="A49" s="399" t="s">
        <v>93</v>
      </c>
      <c r="B49" s="8" t="s">
        <v>173</v>
      </c>
      <c r="C49" s="71"/>
    </row>
    <row r="50" spans="1:3" ht="12" customHeight="1" thickBot="1">
      <c r="A50" s="399" t="s">
        <v>137</v>
      </c>
      <c r="B50" s="8" t="s">
        <v>174</v>
      </c>
      <c r="C50" s="71"/>
    </row>
    <row r="51" spans="1:3" ht="12" customHeight="1" thickBot="1">
      <c r="A51" s="183" t="s">
        <v>17</v>
      </c>
      <c r="B51" s="109" t="s">
        <v>397</v>
      </c>
      <c r="C51" s="270">
        <f>SUM(C52:C54)</f>
        <v>0</v>
      </c>
    </row>
    <row r="52" spans="1:3" s="407" customFormat="1" ht="12" customHeight="1">
      <c r="A52" s="399" t="s">
        <v>96</v>
      </c>
      <c r="B52" s="9" t="s">
        <v>213</v>
      </c>
      <c r="C52" s="68"/>
    </row>
    <row r="53" spans="1:3" ht="12" customHeight="1">
      <c r="A53" s="399" t="s">
        <v>97</v>
      </c>
      <c r="B53" s="8" t="s">
        <v>176</v>
      </c>
      <c r="C53" s="71"/>
    </row>
    <row r="54" spans="1:3" ht="12" customHeight="1">
      <c r="A54" s="399" t="s">
        <v>98</v>
      </c>
      <c r="B54" s="8" t="s">
        <v>54</v>
      </c>
      <c r="C54" s="71"/>
    </row>
    <row r="55" spans="1:3" ht="12" customHeight="1" thickBot="1">
      <c r="A55" s="399" t="s">
        <v>99</v>
      </c>
      <c r="B55" s="8" t="s">
        <v>501</v>
      </c>
      <c r="C55" s="71"/>
    </row>
    <row r="56" spans="1:3" ht="15" customHeight="1" thickBot="1">
      <c r="A56" s="183" t="s">
        <v>18</v>
      </c>
      <c r="B56" s="109" t="s">
        <v>11</v>
      </c>
      <c r="C56" s="296"/>
    </row>
    <row r="57" spans="1:3" ht="13.5" thickBot="1">
      <c r="A57" s="183" t="s">
        <v>19</v>
      </c>
      <c r="B57" s="212" t="s">
        <v>506</v>
      </c>
      <c r="C57" s="318">
        <f>+C45+C51+C56</f>
        <v>0</v>
      </c>
    </row>
    <row r="58" ht="15" customHeight="1" thickBot="1">
      <c r="C58" s="542">
        <f>C41-C57</f>
        <v>0</v>
      </c>
    </row>
    <row r="59" spans="1:3" ht="14.25" customHeight="1" thickBot="1">
      <c r="A59" s="215" t="s">
        <v>496</v>
      </c>
      <c r="B59" s="216"/>
      <c r="C59" s="106"/>
    </row>
    <row r="60" spans="1:3" ht="13.5" thickBot="1">
      <c r="A60" s="215" t="s">
        <v>194</v>
      </c>
      <c r="B60" s="216"/>
      <c r="C60" s="106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13" customWidth="1"/>
    <col min="2" max="2" width="79.125" style="214" customWidth="1"/>
    <col min="3" max="3" width="25.00390625" style="214" customWidth="1"/>
    <col min="4" max="16384" width="9.375" style="214" customWidth="1"/>
  </cols>
  <sheetData>
    <row r="1" spans="1:3" s="194" customFormat="1" ht="21" customHeight="1" thickBot="1">
      <c r="A1" s="193"/>
      <c r="B1" s="195"/>
      <c r="C1" s="509" t="str">
        <f>CONCATENATE(ALAPADATOK!P25,"2. melléklet ",ALAPADATOK!A7," ",ALAPADATOK!B7," ",ALAPADATOK!C7," ",ALAPADATOK!D7," ",ALAPADATOK!E7," ",ALAPADATOK!F7," ",ALAPADATOK!G7," ",ALAPADATOK!H7)</f>
        <v>9.9.2. melléklet a 2 / 2020 ( II.14. ) önkormányzati rendelethez</v>
      </c>
    </row>
    <row r="2" spans="1:3" s="403" customFormat="1" ht="36">
      <c r="A2" s="357" t="s">
        <v>192</v>
      </c>
      <c r="B2" s="507" t="str">
        <f>CONCATENATE('KV_9.9.1.sz.mell'!B2)</f>
        <v>7 kvi név</v>
      </c>
      <c r="C2" s="319" t="s">
        <v>570</v>
      </c>
    </row>
    <row r="3" spans="1:3" s="403" customFormat="1" ht="24.75" thickBot="1">
      <c r="A3" s="397" t="s">
        <v>191</v>
      </c>
      <c r="B3" s="508" t="s">
        <v>399</v>
      </c>
      <c r="C3" s="320" t="s">
        <v>56</v>
      </c>
    </row>
    <row r="4" spans="1:3" s="404" customFormat="1" ht="15.75" customHeight="1" thickBot="1">
      <c r="A4" s="196"/>
      <c r="B4" s="196"/>
      <c r="C4" s="197" t="str">
        <f>'KV_9.9.1.sz.mell'!C4</f>
        <v>Forintban!</v>
      </c>
    </row>
    <row r="5" spans="1:3" ht="13.5" thickBot="1">
      <c r="A5" s="358" t="s">
        <v>193</v>
      </c>
      <c r="B5" s="198" t="s">
        <v>530</v>
      </c>
      <c r="C5" s="199" t="s">
        <v>51</v>
      </c>
    </row>
    <row r="6" spans="1:3" s="405" customFormat="1" ht="12.75" customHeight="1" thickBot="1">
      <c r="A6" s="175"/>
      <c r="B6" s="176" t="s">
        <v>474</v>
      </c>
      <c r="C6" s="177" t="s">
        <v>475</v>
      </c>
    </row>
    <row r="7" spans="1:3" s="405" customFormat="1" ht="15.75" customHeight="1" thickBot="1">
      <c r="A7" s="200"/>
      <c r="B7" s="201" t="s">
        <v>52</v>
      </c>
      <c r="C7" s="202"/>
    </row>
    <row r="8" spans="1:3" s="321" customFormat="1" ht="12" customHeight="1" thickBot="1">
      <c r="A8" s="175" t="s">
        <v>16</v>
      </c>
      <c r="B8" s="203" t="s">
        <v>497</v>
      </c>
      <c r="C8" s="270">
        <f>SUM(C9:C19)</f>
        <v>0</v>
      </c>
    </row>
    <row r="9" spans="1:3" s="321" customFormat="1" ht="12" customHeight="1">
      <c r="A9" s="398" t="s">
        <v>90</v>
      </c>
      <c r="B9" s="10" t="s">
        <v>258</v>
      </c>
      <c r="C9" s="311"/>
    </row>
    <row r="10" spans="1:3" s="321" customFormat="1" ht="12" customHeight="1">
      <c r="A10" s="399" t="s">
        <v>91</v>
      </c>
      <c r="B10" s="8" t="s">
        <v>259</v>
      </c>
      <c r="C10" s="268"/>
    </row>
    <row r="11" spans="1:3" s="321" customFormat="1" ht="12" customHeight="1">
      <c r="A11" s="399" t="s">
        <v>92</v>
      </c>
      <c r="B11" s="8" t="s">
        <v>260</v>
      </c>
      <c r="C11" s="268"/>
    </row>
    <row r="12" spans="1:3" s="321" customFormat="1" ht="12" customHeight="1">
      <c r="A12" s="399" t="s">
        <v>93</v>
      </c>
      <c r="B12" s="8" t="s">
        <v>261</v>
      </c>
      <c r="C12" s="268"/>
    </row>
    <row r="13" spans="1:3" s="321" customFormat="1" ht="12" customHeight="1">
      <c r="A13" s="399" t="s">
        <v>137</v>
      </c>
      <c r="B13" s="8" t="s">
        <v>262</v>
      </c>
      <c r="C13" s="268"/>
    </row>
    <row r="14" spans="1:3" s="321" customFormat="1" ht="12" customHeight="1">
      <c r="A14" s="399" t="s">
        <v>94</v>
      </c>
      <c r="B14" s="8" t="s">
        <v>380</v>
      </c>
      <c r="C14" s="268"/>
    </row>
    <row r="15" spans="1:3" s="321" customFormat="1" ht="12" customHeight="1">
      <c r="A15" s="399" t="s">
        <v>95</v>
      </c>
      <c r="B15" s="7" t="s">
        <v>381</v>
      </c>
      <c r="C15" s="268"/>
    </row>
    <row r="16" spans="1:3" s="321" customFormat="1" ht="12" customHeight="1">
      <c r="A16" s="399" t="s">
        <v>105</v>
      </c>
      <c r="B16" s="8" t="s">
        <v>265</v>
      </c>
      <c r="C16" s="312"/>
    </row>
    <row r="17" spans="1:3" s="406" customFormat="1" ht="12" customHeight="1">
      <c r="A17" s="399" t="s">
        <v>106</v>
      </c>
      <c r="B17" s="8" t="s">
        <v>266</v>
      </c>
      <c r="C17" s="268"/>
    </row>
    <row r="18" spans="1:3" s="406" customFormat="1" ht="12" customHeight="1">
      <c r="A18" s="399" t="s">
        <v>107</v>
      </c>
      <c r="B18" s="8" t="s">
        <v>417</v>
      </c>
      <c r="C18" s="269"/>
    </row>
    <row r="19" spans="1:3" s="406" customFormat="1" ht="12" customHeight="1" thickBot="1">
      <c r="A19" s="399" t="s">
        <v>108</v>
      </c>
      <c r="B19" s="7" t="s">
        <v>267</v>
      </c>
      <c r="C19" s="269"/>
    </row>
    <row r="20" spans="1:3" s="321" customFormat="1" ht="12" customHeight="1" thickBot="1">
      <c r="A20" s="175" t="s">
        <v>17</v>
      </c>
      <c r="B20" s="203" t="s">
        <v>382</v>
      </c>
      <c r="C20" s="270">
        <f>SUM(C21:C23)</f>
        <v>0</v>
      </c>
    </row>
    <row r="21" spans="1:3" s="406" customFormat="1" ht="12" customHeight="1">
      <c r="A21" s="399" t="s">
        <v>96</v>
      </c>
      <c r="B21" s="9" t="s">
        <v>241</v>
      </c>
      <c r="C21" s="268"/>
    </row>
    <row r="22" spans="1:3" s="406" customFormat="1" ht="12" customHeight="1">
      <c r="A22" s="399" t="s">
        <v>97</v>
      </c>
      <c r="B22" s="8" t="s">
        <v>383</v>
      </c>
      <c r="C22" s="268"/>
    </row>
    <row r="23" spans="1:3" s="406" customFormat="1" ht="12" customHeight="1">
      <c r="A23" s="399" t="s">
        <v>98</v>
      </c>
      <c r="B23" s="8" t="s">
        <v>384</v>
      </c>
      <c r="C23" s="268"/>
    </row>
    <row r="24" spans="1:3" s="406" customFormat="1" ht="12" customHeight="1" thickBot="1">
      <c r="A24" s="399" t="s">
        <v>99</v>
      </c>
      <c r="B24" s="8" t="s">
        <v>502</v>
      </c>
      <c r="C24" s="268"/>
    </row>
    <row r="25" spans="1:3" s="406" customFormat="1" ht="12" customHeight="1" thickBot="1">
      <c r="A25" s="183" t="s">
        <v>18</v>
      </c>
      <c r="B25" s="109" t="s">
        <v>163</v>
      </c>
      <c r="C25" s="296"/>
    </row>
    <row r="26" spans="1:3" s="406" customFormat="1" ht="12" customHeight="1" thickBot="1">
      <c r="A26" s="183" t="s">
        <v>19</v>
      </c>
      <c r="B26" s="109" t="s">
        <v>385</v>
      </c>
      <c r="C26" s="270">
        <f>+C27+C28</f>
        <v>0</v>
      </c>
    </row>
    <row r="27" spans="1:3" s="406" customFormat="1" ht="12" customHeight="1">
      <c r="A27" s="400" t="s">
        <v>251</v>
      </c>
      <c r="B27" s="401" t="s">
        <v>383</v>
      </c>
      <c r="C27" s="68"/>
    </row>
    <row r="28" spans="1:3" s="406" customFormat="1" ht="12" customHeight="1">
      <c r="A28" s="400" t="s">
        <v>252</v>
      </c>
      <c r="B28" s="402" t="s">
        <v>386</v>
      </c>
      <c r="C28" s="271"/>
    </row>
    <row r="29" spans="1:3" s="406" customFormat="1" ht="12" customHeight="1" thickBot="1">
      <c r="A29" s="399" t="s">
        <v>253</v>
      </c>
      <c r="B29" s="126" t="s">
        <v>503</v>
      </c>
      <c r="C29" s="75"/>
    </row>
    <row r="30" spans="1:3" s="406" customFormat="1" ht="12" customHeight="1" thickBot="1">
      <c r="A30" s="183" t="s">
        <v>20</v>
      </c>
      <c r="B30" s="109" t="s">
        <v>387</v>
      </c>
      <c r="C30" s="270">
        <f>+C31+C32+C33</f>
        <v>0</v>
      </c>
    </row>
    <row r="31" spans="1:3" s="406" customFormat="1" ht="12" customHeight="1">
      <c r="A31" s="400" t="s">
        <v>83</v>
      </c>
      <c r="B31" s="401" t="s">
        <v>272</v>
      </c>
      <c r="C31" s="68"/>
    </row>
    <row r="32" spans="1:3" s="406" customFormat="1" ht="12" customHeight="1">
      <c r="A32" s="400" t="s">
        <v>84</v>
      </c>
      <c r="B32" s="402" t="s">
        <v>273</v>
      </c>
      <c r="C32" s="271"/>
    </row>
    <row r="33" spans="1:3" s="406" customFormat="1" ht="12" customHeight="1" thickBot="1">
      <c r="A33" s="399" t="s">
        <v>85</v>
      </c>
      <c r="B33" s="126" t="s">
        <v>274</v>
      </c>
      <c r="C33" s="75"/>
    </row>
    <row r="34" spans="1:3" s="321" customFormat="1" ht="12" customHeight="1" thickBot="1">
      <c r="A34" s="183" t="s">
        <v>21</v>
      </c>
      <c r="B34" s="109" t="s">
        <v>357</v>
      </c>
      <c r="C34" s="296"/>
    </row>
    <row r="35" spans="1:3" s="321" customFormat="1" ht="12" customHeight="1" thickBot="1">
      <c r="A35" s="183" t="s">
        <v>22</v>
      </c>
      <c r="B35" s="109" t="s">
        <v>388</v>
      </c>
      <c r="C35" s="313"/>
    </row>
    <row r="36" spans="1:3" s="321" customFormat="1" ht="12" customHeight="1" thickBot="1">
      <c r="A36" s="175" t="s">
        <v>23</v>
      </c>
      <c r="B36" s="109" t="s">
        <v>504</v>
      </c>
      <c r="C36" s="314">
        <f>+C8+C20+C25+C26+C30+C34+C35</f>
        <v>0</v>
      </c>
    </row>
    <row r="37" spans="1:3" s="321" customFormat="1" ht="12" customHeight="1" thickBot="1">
      <c r="A37" s="204" t="s">
        <v>24</v>
      </c>
      <c r="B37" s="109" t="s">
        <v>390</v>
      </c>
      <c r="C37" s="314">
        <f>+C38+C39+C40</f>
        <v>0</v>
      </c>
    </row>
    <row r="38" spans="1:3" s="321" customFormat="1" ht="12" customHeight="1">
      <c r="A38" s="400" t="s">
        <v>391</v>
      </c>
      <c r="B38" s="401" t="s">
        <v>219</v>
      </c>
      <c r="C38" s="68"/>
    </row>
    <row r="39" spans="1:3" s="321" customFormat="1" ht="12" customHeight="1">
      <c r="A39" s="400" t="s">
        <v>392</v>
      </c>
      <c r="B39" s="402" t="s">
        <v>2</v>
      </c>
      <c r="C39" s="271"/>
    </row>
    <row r="40" spans="1:3" s="406" customFormat="1" ht="12" customHeight="1" thickBot="1">
      <c r="A40" s="399" t="s">
        <v>393</v>
      </c>
      <c r="B40" s="126" t="s">
        <v>394</v>
      </c>
      <c r="C40" s="75"/>
    </row>
    <row r="41" spans="1:3" s="406" customFormat="1" ht="15" customHeight="1" thickBot="1">
      <c r="A41" s="204" t="s">
        <v>25</v>
      </c>
      <c r="B41" s="205" t="s">
        <v>395</v>
      </c>
      <c r="C41" s="317">
        <f>+C36+C37</f>
        <v>0</v>
      </c>
    </row>
    <row r="42" spans="1:3" s="406" customFormat="1" ht="15" customHeight="1">
      <c r="A42" s="206"/>
      <c r="B42" s="207"/>
      <c r="C42" s="315"/>
    </row>
    <row r="43" spans="1:3" ht="13.5" thickBot="1">
      <c r="A43" s="208"/>
      <c r="B43" s="209"/>
      <c r="C43" s="316"/>
    </row>
    <row r="44" spans="1:3" s="405" customFormat="1" ht="16.5" customHeight="1" thickBot="1">
      <c r="A44" s="210"/>
      <c r="B44" s="211" t="s">
        <v>53</v>
      </c>
      <c r="C44" s="317"/>
    </row>
    <row r="45" spans="1:3" s="407" customFormat="1" ht="12" customHeight="1" thickBot="1">
      <c r="A45" s="183" t="s">
        <v>16</v>
      </c>
      <c r="B45" s="109" t="s">
        <v>396</v>
      </c>
      <c r="C45" s="270">
        <f>SUM(C46:C50)</f>
        <v>0</v>
      </c>
    </row>
    <row r="46" spans="1:3" ht="12" customHeight="1">
      <c r="A46" s="399" t="s">
        <v>90</v>
      </c>
      <c r="B46" s="9" t="s">
        <v>47</v>
      </c>
      <c r="C46" s="68"/>
    </row>
    <row r="47" spans="1:3" ht="12" customHeight="1">
      <c r="A47" s="399" t="s">
        <v>91</v>
      </c>
      <c r="B47" s="8" t="s">
        <v>172</v>
      </c>
      <c r="C47" s="71"/>
    </row>
    <row r="48" spans="1:3" ht="12" customHeight="1">
      <c r="A48" s="399" t="s">
        <v>92</v>
      </c>
      <c r="B48" s="8" t="s">
        <v>130</v>
      </c>
      <c r="C48" s="71"/>
    </row>
    <row r="49" spans="1:3" ht="12" customHeight="1">
      <c r="A49" s="399" t="s">
        <v>93</v>
      </c>
      <c r="B49" s="8" t="s">
        <v>173</v>
      </c>
      <c r="C49" s="71"/>
    </row>
    <row r="50" spans="1:3" ht="12" customHeight="1" thickBot="1">
      <c r="A50" s="399" t="s">
        <v>137</v>
      </c>
      <c r="B50" s="8" t="s">
        <v>174</v>
      </c>
      <c r="C50" s="71"/>
    </row>
    <row r="51" spans="1:3" ht="12" customHeight="1" thickBot="1">
      <c r="A51" s="183" t="s">
        <v>17</v>
      </c>
      <c r="B51" s="109" t="s">
        <v>397</v>
      </c>
      <c r="C51" s="270">
        <f>SUM(C52:C54)</f>
        <v>0</v>
      </c>
    </row>
    <row r="52" spans="1:3" s="407" customFormat="1" ht="12" customHeight="1">
      <c r="A52" s="399" t="s">
        <v>96</v>
      </c>
      <c r="B52" s="9" t="s">
        <v>213</v>
      </c>
      <c r="C52" s="68"/>
    </row>
    <row r="53" spans="1:3" ht="12" customHeight="1">
      <c r="A53" s="399" t="s">
        <v>97</v>
      </c>
      <c r="B53" s="8" t="s">
        <v>176</v>
      </c>
      <c r="C53" s="71"/>
    </row>
    <row r="54" spans="1:3" ht="12" customHeight="1">
      <c r="A54" s="399" t="s">
        <v>98</v>
      </c>
      <c r="B54" s="8" t="s">
        <v>54</v>
      </c>
      <c r="C54" s="71"/>
    </row>
    <row r="55" spans="1:3" ht="12" customHeight="1" thickBot="1">
      <c r="A55" s="399" t="s">
        <v>99</v>
      </c>
      <c r="B55" s="8" t="s">
        <v>501</v>
      </c>
      <c r="C55" s="71"/>
    </row>
    <row r="56" spans="1:3" ht="15" customHeight="1" thickBot="1">
      <c r="A56" s="183" t="s">
        <v>18</v>
      </c>
      <c r="B56" s="109" t="s">
        <v>11</v>
      </c>
      <c r="C56" s="296"/>
    </row>
    <row r="57" spans="1:3" ht="13.5" thickBot="1">
      <c r="A57" s="183" t="s">
        <v>19</v>
      </c>
      <c r="B57" s="212" t="s">
        <v>506</v>
      </c>
      <c r="C57" s="318">
        <f>+C45+C51+C56</f>
        <v>0</v>
      </c>
    </row>
    <row r="58" ht="15" customHeight="1" thickBot="1">
      <c r="C58" s="542">
        <f>C41-C57</f>
        <v>0</v>
      </c>
    </row>
    <row r="59" spans="1:3" ht="14.25" customHeight="1" thickBot="1">
      <c r="A59" s="215" t="s">
        <v>496</v>
      </c>
      <c r="B59" s="216"/>
      <c r="C59" s="106"/>
    </row>
    <row r="60" spans="1:3" ht="13.5" thickBot="1">
      <c r="A60" s="215" t="s">
        <v>194</v>
      </c>
      <c r="B60" s="216"/>
      <c r="C60" s="106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13" customWidth="1"/>
    <col min="2" max="2" width="79.125" style="214" customWidth="1"/>
    <col min="3" max="3" width="25.00390625" style="214" customWidth="1"/>
    <col min="4" max="16384" width="9.375" style="214" customWidth="1"/>
  </cols>
  <sheetData>
    <row r="1" spans="1:3" s="194" customFormat="1" ht="21" customHeight="1" thickBot="1">
      <c r="A1" s="193"/>
      <c r="B1" s="195"/>
      <c r="C1" s="509" t="str">
        <f>CONCATENATE(ALAPADATOK!P25,"3. melléklet ",ALAPADATOK!A7," ",ALAPADATOK!B7," ",ALAPADATOK!C7," ",ALAPADATOK!D7," ",ALAPADATOK!E7," ",ALAPADATOK!F7," ",ALAPADATOK!G7," ",ALAPADATOK!H7)</f>
        <v>9.9.3. melléklet a 2 / 2020 ( II.14. ) önkormányzati rendelethez</v>
      </c>
    </row>
    <row r="2" spans="1:3" s="403" customFormat="1" ht="36">
      <c r="A2" s="357" t="s">
        <v>192</v>
      </c>
      <c r="B2" s="507" t="str">
        <f>CONCATENATE('KV_9.9.2.sz.mell'!B2)</f>
        <v>7 kvi név</v>
      </c>
      <c r="C2" s="319" t="s">
        <v>570</v>
      </c>
    </row>
    <row r="3" spans="1:3" s="403" customFormat="1" ht="24.75" thickBot="1">
      <c r="A3" s="397" t="s">
        <v>191</v>
      </c>
      <c r="B3" s="508" t="s">
        <v>507</v>
      </c>
      <c r="C3" s="320" t="s">
        <v>412</v>
      </c>
    </row>
    <row r="4" spans="1:3" s="404" customFormat="1" ht="15.75" customHeight="1" thickBot="1">
      <c r="A4" s="196"/>
      <c r="B4" s="196"/>
      <c r="C4" s="197" t="str">
        <f>'KV_9.9.2.sz.mell'!C4</f>
        <v>Forintban!</v>
      </c>
    </row>
    <row r="5" spans="1:3" ht="13.5" thickBot="1">
      <c r="A5" s="358" t="s">
        <v>193</v>
      </c>
      <c r="B5" s="198" t="s">
        <v>530</v>
      </c>
      <c r="C5" s="471" t="s">
        <v>51</v>
      </c>
    </row>
    <row r="6" spans="1:3" s="405" customFormat="1" ht="12.75" customHeight="1" thickBot="1">
      <c r="A6" s="175"/>
      <c r="B6" s="176" t="s">
        <v>474</v>
      </c>
      <c r="C6" s="177" t="s">
        <v>475</v>
      </c>
    </row>
    <row r="7" spans="1:3" s="405" customFormat="1" ht="15.75" customHeight="1" thickBot="1">
      <c r="A7" s="200"/>
      <c r="B7" s="201" t="s">
        <v>52</v>
      </c>
      <c r="C7" s="202"/>
    </row>
    <row r="8" spans="1:3" s="321" customFormat="1" ht="12" customHeight="1" thickBot="1">
      <c r="A8" s="175" t="s">
        <v>16</v>
      </c>
      <c r="B8" s="203" t="s">
        <v>497</v>
      </c>
      <c r="C8" s="270">
        <f>SUM(C9:C19)</f>
        <v>0</v>
      </c>
    </row>
    <row r="9" spans="1:3" s="321" customFormat="1" ht="12" customHeight="1">
      <c r="A9" s="398" t="s">
        <v>90</v>
      </c>
      <c r="B9" s="10" t="s">
        <v>258</v>
      </c>
      <c r="C9" s="311"/>
    </row>
    <row r="10" spans="1:3" s="321" customFormat="1" ht="12" customHeight="1">
      <c r="A10" s="399" t="s">
        <v>91</v>
      </c>
      <c r="B10" s="8" t="s">
        <v>259</v>
      </c>
      <c r="C10" s="268"/>
    </row>
    <row r="11" spans="1:3" s="321" customFormat="1" ht="12" customHeight="1">
      <c r="A11" s="399" t="s">
        <v>92</v>
      </c>
      <c r="B11" s="8" t="s">
        <v>260</v>
      </c>
      <c r="C11" s="268"/>
    </row>
    <row r="12" spans="1:3" s="321" customFormat="1" ht="12" customHeight="1">
      <c r="A12" s="399" t="s">
        <v>93</v>
      </c>
      <c r="B12" s="8" t="s">
        <v>261</v>
      </c>
      <c r="C12" s="268"/>
    </row>
    <row r="13" spans="1:3" s="321" customFormat="1" ht="12" customHeight="1">
      <c r="A13" s="399" t="s">
        <v>137</v>
      </c>
      <c r="B13" s="8" t="s">
        <v>262</v>
      </c>
      <c r="C13" s="268"/>
    </row>
    <row r="14" spans="1:3" s="321" customFormat="1" ht="12" customHeight="1">
      <c r="A14" s="399" t="s">
        <v>94</v>
      </c>
      <c r="B14" s="8" t="s">
        <v>380</v>
      </c>
      <c r="C14" s="268"/>
    </row>
    <row r="15" spans="1:3" s="321" customFormat="1" ht="12" customHeight="1">
      <c r="A15" s="399" t="s">
        <v>95</v>
      </c>
      <c r="B15" s="7" t="s">
        <v>381</v>
      </c>
      <c r="C15" s="268"/>
    </row>
    <row r="16" spans="1:3" s="321" customFormat="1" ht="12" customHeight="1">
      <c r="A16" s="399" t="s">
        <v>105</v>
      </c>
      <c r="B16" s="8" t="s">
        <v>265</v>
      </c>
      <c r="C16" s="312"/>
    </row>
    <row r="17" spans="1:3" s="406" customFormat="1" ht="12" customHeight="1">
      <c r="A17" s="399" t="s">
        <v>106</v>
      </c>
      <c r="B17" s="8" t="s">
        <v>266</v>
      </c>
      <c r="C17" s="268"/>
    </row>
    <row r="18" spans="1:3" s="406" customFormat="1" ht="12" customHeight="1">
      <c r="A18" s="399" t="s">
        <v>107</v>
      </c>
      <c r="B18" s="8" t="s">
        <v>417</v>
      </c>
      <c r="C18" s="269"/>
    </row>
    <row r="19" spans="1:3" s="406" customFormat="1" ht="12" customHeight="1" thickBot="1">
      <c r="A19" s="399" t="s">
        <v>108</v>
      </c>
      <c r="B19" s="7" t="s">
        <v>267</v>
      </c>
      <c r="C19" s="269"/>
    </row>
    <row r="20" spans="1:3" s="321" customFormat="1" ht="12" customHeight="1" thickBot="1">
      <c r="A20" s="175" t="s">
        <v>17</v>
      </c>
      <c r="B20" s="203" t="s">
        <v>382</v>
      </c>
      <c r="C20" s="270">
        <f>SUM(C21:C23)</f>
        <v>0</v>
      </c>
    </row>
    <row r="21" spans="1:3" s="406" customFormat="1" ht="12" customHeight="1">
      <c r="A21" s="399" t="s">
        <v>96</v>
      </c>
      <c r="B21" s="9" t="s">
        <v>241</v>
      </c>
      <c r="C21" s="268"/>
    </row>
    <row r="22" spans="1:3" s="406" customFormat="1" ht="12" customHeight="1">
      <c r="A22" s="399" t="s">
        <v>97</v>
      </c>
      <c r="B22" s="8" t="s">
        <v>383</v>
      </c>
      <c r="C22" s="268"/>
    </row>
    <row r="23" spans="1:3" s="406" customFormat="1" ht="12" customHeight="1">
      <c r="A23" s="399" t="s">
        <v>98</v>
      </c>
      <c r="B23" s="8" t="s">
        <v>384</v>
      </c>
      <c r="C23" s="268"/>
    </row>
    <row r="24" spans="1:3" s="406" customFormat="1" ht="12" customHeight="1" thickBot="1">
      <c r="A24" s="399" t="s">
        <v>99</v>
      </c>
      <c r="B24" s="8" t="s">
        <v>502</v>
      </c>
      <c r="C24" s="268"/>
    </row>
    <row r="25" spans="1:3" s="406" customFormat="1" ht="12" customHeight="1" thickBot="1">
      <c r="A25" s="183" t="s">
        <v>18</v>
      </c>
      <c r="B25" s="109" t="s">
        <v>163</v>
      </c>
      <c r="C25" s="296"/>
    </row>
    <row r="26" spans="1:3" s="406" customFormat="1" ht="12" customHeight="1" thickBot="1">
      <c r="A26" s="183" t="s">
        <v>19</v>
      </c>
      <c r="B26" s="109" t="s">
        <v>385</v>
      </c>
      <c r="C26" s="270">
        <f>+C27+C28</f>
        <v>0</v>
      </c>
    </row>
    <row r="27" spans="1:3" s="406" customFormat="1" ht="12" customHeight="1">
      <c r="A27" s="400" t="s">
        <v>251</v>
      </c>
      <c r="B27" s="401" t="s">
        <v>383</v>
      </c>
      <c r="C27" s="68"/>
    </row>
    <row r="28" spans="1:3" s="406" customFormat="1" ht="12" customHeight="1">
      <c r="A28" s="400" t="s">
        <v>252</v>
      </c>
      <c r="B28" s="402" t="s">
        <v>386</v>
      </c>
      <c r="C28" s="271"/>
    </row>
    <row r="29" spans="1:3" s="406" customFormat="1" ht="12" customHeight="1" thickBot="1">
      <c r="A29" s="399" t="s">
        <v>253</v>
      </c>
      <c r="B29" s="126" t="s">
        <v>503</v>
      </c>
      <c r="C29" s="75"/>
    </row>
    <row r="30" spans="1:3" s="406" customFormat="1" ht="12" customHeight="1" thickBot="1">
      <c r="A30" s="183" t="s">
        <v>20</v>
      </c>
      <c r="B30" s="109" t="s">
        <v>387</v>
      </c>
      <c r="C30" s="270">
        <f>+C31+C32+C33</f>
        <v>0</v>
      </c>
    </row>
    <row r="31" spans="1:3" s="406" customFormat="1" ht="12" customHeight="1">
      <c r="A31" s="400" t="s">
        <v>83</v>
      </c>
      <c r="B31" s="401" t="s">
        <v>272</v>
      </c>
      <c r="C31" s="68"/>
    </row>
    <row r="32" spans="1:3" s="406" customFormat="1" ht="12" customHeight="1">
      <c r="A32" s="400" t="s">
        <v>84</v>
      </c>
      <c r="B32" s="402" t="s">
        <v>273</v>
      </c>
      <c r="C32" s="271"/>
    </row>
    <row r="33" spans="1:3" s="406" customFormat="1" ht="12" customHeight="1" thickBot="1">
      <c r="A33" s="399" t="s">
        <v>85</v>
      </c>
      <c r="B33" s="126" t="s">
        <v>274</v>
      </c>
      <c r="C33" s="75"/>
    </row>
    <row r="34" spans="1:3" s="321" customFormat="1" ht="12" customHeight="1" thickBot="1">
      <c r="A34" s="183" t="s">
        <v>21</v>
      </c>
      <c r="B34" s="109" t="s">
        <v>357</v>
      </c>
      <c r="C34" s="296"/>
    </row>
    <row r="35" spans="1:3" s="321" customFormat="1" ht="12" customHeight="1" thickBot="1">
      <c r="A35" s="183" t="s">
        <v>22</v>
      </c>
      <c r="B35" s="109" t="s">
        <v>388</v>
      </c>
      <c r="C35" s="313"/>
    </row>
    <row r="36" spans="1:3" s="321" customFormat="1" ht="12" customHeight="1" thickBot="1">
      <c r="A36" s="175" t="s">
        <v>23</v>
      </c>
      <c r="B36" s="109" t="s">
        <v>504</v>
      </c>
      <c r="C36" s="314">
        <f>+C8+C20+C25+C26+C30+C34+C35</f>
        <v>0</v>
      </c>
    </row>
    <row r="37" spans="1:3" s="321" customFormat="1" ht="12" customHeight="1" thickBot="1">
      <c r="A37" s="204" t="s">
        <v>24</v>
      </c>
      <c r="B37" s="109" t="s">
        <v>390</v>
      </c>
      <c r="C37" s="314">
        <f>+C38+C39+C40</f>
        <v>0</v>
      </c>
    </row>
    <row r="38" spans="1:3" s="321" customFormat="1" ht="12" customHeight="1">
      <c r="A38" s="400" t="s">
        <v>391</v>
      </c>
      <c r="B38" s="401" t="s">
        <v>219</v>
      </c>
      <c r="C38" s="68"/>
    </row>
    <row r="39" spans="1:3" s="321" customFormat="1" ht="12" customHeight="1">
      <c r="A39" s="400" t="s">
        <v>392</v>
      </c>
      <c r="B39" s="402" t="s">
        <v>2</v>
      </c>
      <c r="C39" s="271"/>
    </row>
    <row r="40" spans="1:3" s="406" customFormat="1" ht="12" customHeight="1" thickBot="1">
      <c r="A40" s="399" t="s">
        <v>393</v>
      </c>
      <c r="B40" s="126" t="s">
        <v>394</v>
      </c>
      <c r="C40" s="75"/>
    </row>
    <row r="41" spans="1:3" s="406" customFormat="1" ht="15" customHeight="1" thickBot="1">
      <c r="A41" s="204" t="s">
        <v>25</v>
      </c>
      <c r="B41" s="205" t="s">
        <v>395</v>
      </c>
      <c r="C41" s="317">
        <f>+C36+C37</f>
        <v>0</v>
      </c>
    </row>
    <row r="42" spans="1:3" s="406" customFormat="1" ht="15" customHeight="1">
      <c r="A42" s="206"/>
      <c r="B42" s="207"/>
      <c r="C42" s="315"/>
    </row>
    <row r="43" spans="1:3" ht="13.5" thickBot="1">
      <c r="A43" s="208"/>
      <c r="B43" s="209"/>
      <c r="C43" s="316"/>
    </row>
    <row r="44" spans="1:3" s="405" customFormat="1" ht="16.5" customHeight="1" thickBot="1">
      <c r="A44" s="210"/>
      <c r="B44" s="211" t="s">
        <v>53</v>
      </c>
      <c r="C44" s="317"/>
    </row>
    <row r="45" spans="1:3" s="407" customFormat="1" ht="12" customHeight="1" thickBot="1">
      <c r="A45" s="183" t="s">
        <v>16</v>
      </c>
      <c r="B45" s="109" t="s">
        <v>396</v>
      </c>
      <c r="C45" s="270">
        <f>SUM(C46:C50)</f>
        <v>0</v>
      </c>
    </row>
    <row r="46" spans="1:3" ht="12" customHeight="1">
      <c r="A46" s="399" t="s">
        <v>90</v>
      </c>
      <c r="B46" s="9" t="s">
        <v>47</v>
      </c>
      <c r="C46" s="68"/>
    </row>
    <row r="47" spans="1:3" ht="12" customHeight="1">
      <c r="A47" s="399" t="s">
        <v>91</v>
      </c>
      <c r="B47" s="8" t="s">
        <v>172</v>
      </c>
      <c r="C47" s="71"/>
    </row>
    <row r="48" spans="1:3" ht="12" customHeight="1">
      <c r="A48" s="399" t="s">
        <v>92</v>
      </c>
      <c r="B48" s="8" t="s">
        <v>130</v>
      </c>
      <c r="C48" s="71"/>
    </row>
    <row r="49" spans="1:3" ht="12" customHeight="1">
      <c r="A49" s="399" t="s">
        <v>93</v>
      </c>
      <c r="B49" s="8" t="s">
        <v>173</v>
      </c>
      <c r="C49" s="71"/>
    </row>
    <row r="50" spans="1:3" ht="12" customHeight="1" thickBot="1">
      <c r="A50" s="399" t="s">
        <v>137</v>
      </c>
      <c r="B50" s="8" t="s">
        <v>174</v>
      </c>
      <c r="C50" s="71"/>
    </row>
    <row r="51" spans="1:3" ht="12" customHeight="1" thickBot="1">
      <c r="A51" s="183" t="s">
        <v>17</v>
      </c>
      <c r="B51" s="109" t="s">
        <v>397</v>
      </c>
      <c r="C51" s="270">
        <f>SUM(C52:C54)</f>
        <v>0</v>
      </c>
    </row>
    <row r="52" spans="1:3" s="407" customFormat="1" ht="12" customHeight="1">
      <c r="A52" s="399" t="s">
        <v>96</v>
      </c>
      <c r="B52" s="9" t="s">
        <v>213</v>
      </c>
      <c r="C52" s="68"/>
    </row>
    <row r="53" spans="1:3" ht="12" customHeight="1">
      <c r="A53" s="399" t="s">
        <v>97</v>
      </c>
      <c r="B53" s="8" t="s">
        <v>176</v>
      </c>
      <c r="C53" s="71"/>
    </row>
    <row r="54" spans="1:3" ht="12" customHeight="1">
      <c r="A54" s="399" t="s">
        <v>98</v>
      </c>
      <c r="B54" s="8" t="s">
        <v>54</v>
      </c>
      <c r="C54" s="71"/>
    </row>
    <row r="55" spans="1:3" ht="12" customHeight="1" thickBot="1">
      <c r="A55" s="399" t="s">
        <v>99</v>
      </c>
      <c r="B55" s="8" t="s">
        <v>501</v>
      </c>
      <c r="C55" s="71"/>
    </row>
    <row r="56" spans="1:3" ht="15" customHeight="1" thickBot="1">
      <c r="A56" s="183" t="s">
        <v>18</v>
      </c>
      <c r="B56" s="109" t="s">
        <v>11</v>
      </c>
      <c r="C56" s="296"/>
    </row>
    <row r="57" spans="1:3" ht="13.5" thickBot="1">
      <c r="A57" s="183" t="s">
        <v>19</v>
      </c>
      <c r="B57" s="212" t="s">
        <v>506</v>
      </c>
      <c r="C57" s="318">
        <f>+C45+C51+C56</f>
        <v>0</v>
      </c>
    </row>
    <row r="58" ht="15" customHeight="1" thickBot="1">
      <c r="C58" s="542">
        <f>C41-C57</f>
        <v>0</v>
      </c>
    </row>
    <row r="59" spans="1:3" ht="14.25" customHeight="1" thickBot="1">
      <c r="A59" s="215" t="s">
        <v>496</v>
      </c>
      <c r="B59" s="216"/>
      <c r="C59" s="106"/>
    </row>
    <row r="60" spans="1:3" ht="13.5" thickBot="1">
      <c r="A60" s="215" t="s">
        <v>194</v>
      </c>
      <c r="B60" s="216"/>
      <c r="C60" s="106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13" customWidth="1"/>
    <col min="2" max="2" width="79.125" style="214" customWidth="1"/>
    <col min="3" max="3" width="25.00390625" style="214" customWidth="1"/>
    <col min="4" max="16384" width="9.375" style="214" customWidth="1"/>
  </cols>
  <sheetData>
    <row r="1" spans="1:3" s="194" customFormat="1" ht="21" customHeight="1" thickBot="1">
      <c r="A1" s="193"/>
      <c r="B1" s="195"/>
      <c r="C1" s="509" t="str">
        <f>CONCATENATE(ALAPADATOK!P27," melléklet ",ALAPADATOK!A7," ",ALAPADATOK!B7," ",ALAPADATOK!C7," ",ALAPADATOK!D7," ",ALAPADATOK!E7," ",ALAPADATOK!F7," ",ALAPADATOK!G7," ",ALAPADATOK!H7)</f>
        <v>9.10. melléklet a 2 / 2020 ( II.14. ) önkormányzati rendelethez</v>
      </c>
    </row>
    <row r="2" spans="1:3" s="403" customFormat="1" ht="36">
      <c r="A2" s="357" t="s">
        <v>192</v>
      </c>
      <c r="B2" s="507" t="str">
        <f>CONCATENATE(ALAPADATOK!B27)</f>
        <v>8 kvi név</v>
      </c>
      <c r="C2" s="319" t="s">
        <v>571</v>
      </c>
    </row>
    <row r="3" spans="1:3" s="403" customFormat="1" ht="24.75" thickBot="1">
      <c r="A3" s="397" t="s">
        <v>191</v>
      </c>
      <c r="B3" s="508" t="s">
        <v>379</v>
      </c>
      <c r="C3" s="320" t="s">
        <v>50</v>
      </c>
    </row>
    <row r="4" spans="1:3" s="404" customFormat="1" ht="15.75" customHeight="1" thickBot="1">
      <c r="A4" s="196"/>
      <c r="B4" s="196"/>
      <c r="C4" s="197" t="str">
        <f>'KV_9.2.3.sz.mell'!C4</f>
        <v>Forintban!</v>
      </c>
    </row>
    <row r="5" spans="1:3" ht="13.5" thickBot="1">
      <c r="A5" s="358" t="s">
        <v>193</v>
      </c>
      <c r="B5" s="198" t="s">
        <v>530</v>
      </c>
      <c r="C5" s="199" t="s">
        <v>51</v>
      </c>
    </row>
    <row r="6" spans="1:3" s="405" customFormat="1" ht="12.75" customHeight="1" thickBot="1">
      <c r="A6" s="175"/>
      <c r="B6" s="176" t="s">
        <v>474</v>
      </c>
      <c r="C6" s="177" t="s">
        <v>475</v>
      </c>
    </row>
    <row r="7" spans="1:3" s="405" customFormat="1" ht="15.75" customHeight="1" thickBot="1">
      <c r="A7" s="200"/>
      <c r="B7" s="201" t="s">
        <v>52</v>
      </c>
      <c r="C7" s="202"/>
    </row>
    <row r="8" spans="1:3" s="321" customFormat="1" ht="12" customHeight="1" thickBot="1">
      <c r="A8" s="175" t="s">
        <v>16</v>
      </c>
      <c r="B8" s="203" t="s">
        <v>497</v>
      </c>
      <c r="C8" s="270">
        <f>SUM(C9:C19)</f>
        <v>0</v>
      </c>
    </row>
    <row r="9" spans="1:3" s="321" customFormat="1" ht="12" customHeight="1">
      <c r="A9" s="398" t="s">
        <v>90</v>
      </c>
      <c r="B9" s="10" t="s">
        <v>258</v>
      </c>
      <c r="C9" s="311"/>
    </row>
    <row r="10" spans="1:3" s="321" customFormat="1" ht="12" customHeight="1">
      <c r="A10" s="399" t="s">
        <v>91</v>
      </c>
      <c r="B10" s="8" t="s">
        <v>259</v>
      </c>
      <c r="C10" s="268"/>
    </row>
    <row r="11" spans="1:3" s="321" customFormat="1" ht="12" customHeight="1">
      <c r="A11" s="399" t="s">
        <v>92</v>
      </c>
      <c r="B11" s="8" t="s">
        <v>260</v>
      </c>
      <c r="C11" s="268"/>
    </row>
    <row r="12" spans="1:3" s="321" customFormat="1" ht="12" customHeight="1">
      <c r="A12" s="399" t="s">
        <v>93</v>
      </c>
      <c r="B12" s="8" t="s">
        <v>261</v>
      </c>
      <c r="C12" s="268"/>
    </row>
    <row r="13" spans="1:3" s="321" customFormat="1" ht="12" customHeight="1">
      <c r="A13" s="399" t="s">
        <v>137</v>
      </c>
      <c r="B13" s="8" t="s">
        <v>262</v>
      </c>
      <c r="C13" s="268"/>
    </row>
    <row r="14" spans="1:3" s="321" customFormat="1" ht="12" customHeight="1">
      <c r="A14" s="399" t="s">
        <v>94</v>
      </c>
      <c r="B14" s="8" t="s">
        <v>380</v>
      </c>
      <c r="C14" s="268"/>
    </row>
    <row r="15" spans="1:3" s="321" customFormat="1" ht="12" customHeight="1">
      <c r="A15" s="399" t="s">
        <v>95</v>
      </c>
      <c r="B15" s="7" t="s">
        <v>381</v>
      </c>
      <c r="C15" s="268"/>
    </row>
    <row r="16" spans="1:3" s="321" customFormat="1" ht="12" customHeight="1">
      <c r="A16" s="399" t="s">
        <v>105</v>
      </c>
      <c r="B16" s="8" t="s">
        <v>265</v>
      </c>
      <c r="C16" s="312"/>
    </row>
    <row r="17" spans="1:3" s="406" customFormat="1" ht="12" customHeight="1">
      <c r="A17" s="399" t="s">
        <v>106</v>
      </c>
      <c r="B17" s="8" t="s">
        <v>266</v>
      </c>
      <c r="C17" s="268"/>
    </row>
    <row r="18" spans="1:3" s="406" customFormat="1" ht="12" customHeight="1">
      <c r="A18" s="399" t="s">
        <v>107</v>
      </c>
      <c r="B18" s="8" t="s">
        <v>417</v>
      </c>
      <c r="C18" s="269"/>
    </row>
    <row r="19" spans="1:3" s="406" customFormat="1" ht="12" customHeight="1" thickBot="1">
      <c r="A19" s="399" t="s">
        <v>108</v>
      </c>
      <c r="B19" s="7" t="s">
        <v>267</v>
      </c>
      <c r="C19" s="269"/>
    </row>
    <row r="20" spans="1:3" s="321" customFormat="1" ht="12" customHeight="1" thickBot="1">
      <c r="A20" s="175" t="s">
        <v>17</v>
      </c>
      <c r="B20" s="203" t="s">
        <v>382</v>
      </c>
      <c r="C20" s="270">
        <f>SUM(C21:C23)</f>
        <v>0</v>
      </c>
    </row>
    <row r="21" spans="1:3" s="406" customFormat="1" ht="12" customHeight="1">
      <c r="A21" s="399" t="s">
        <v>96</v>
      </c>
      <c r="B21" s="9" t="s">
        <v>241</v>
      </c>
      <c r="C21" s="268"/>
    </row>
    <row r="22" spans="1:3" s="406" customFormat="1" ht="12" customHeight="1">
      <c r="A22" s="399" t="s">
        <v>97</v>
      </c>
      <c r="B22" s="8" t="s">
        <v>383</v>
      </c>
      <c r="C22" s="268"/>
    </row>
    <row r="23" spans="1:3" s="406" customFormat="1" ht="12" customHeight="1">
      <c r="A23" s="399" t="s">
        <v>98</v>
      </c>
      <c r="B23" s="8" t="s">
        <v>384</v>
      </c>
      <c r="C23" s="268"/>
    </row>
    <row r="24" spans="1:3" s="406" customFormat="1" ht="12" customHeight="1" thickBot="1">
      <c r="A24" s="399" t="s">
        <v>99</v>
      </c>
      <c r="B24" s="8" t="s">
        <v>502</v>
      </c>
      <c r="C24" s="268"/>
    </row>
    <row r="25" spans="1:3" s="406" customFormat="1" ht="12" customHeight="1" thickBot="1">
      <c r="A25" s="183" t="s">
        <v>18</v>
      </c>
      <c r="B25" s="109" t="s">
        <v>163</v>
      </c>
      <c r="C25" s="296"/>
    </row>
    <row r="26" spans="1:3" s="406" customFormat="1" ht="12" customHeight="1" thickBot="1">
      <c r="A26" s="183" t="s">
        <v>19</v>
      </c>
      <c r="B26" s="109" t="s">
        <v>385</v>
      </c>
      <c r="C26" s="270">
        <f>+C27+C28</f>
        <v>0</v>
      </c>
    </row>
    <row r="27" spans="1:3" s="406" customFormat="1" ht="12" customHeight="1">
      <c r="A27" s="400" t="s">
        <v>251</v>
      </c>
      <c r="B27" s="401" t="s">
        <v>383</v>
      </c>
      <c r="C27" s="68"/>
    </row>
    <row r="28" spans="1:3" s="406" customFormat="1" ht="12" customHeight="1">
      <c r="A28" s="400" t="s">
        <v>252</v>
      </c>
      <c r="B28" s="402" t="s">
        <v>386</v>
      </c>
      <c r="C28" s="271"/>
    </row>
    <row r="29" spans="1:3" s="406" customFormat="1" ht="12" customHeight="1" thickBot="1">
      <c r="A29" s="399" t="s">
        <v>253</v>
      </c>
      <c r="B29" s="126" t="s">
        <v>503</v>
      </c>
      <c r="C29" s="75"/>
    </row>
    <row r="30" spans="1:3" s="406" customFormat="1" ht="12" customHeight="1" thickBot="1">
      <c r="A30" s="183" t="s">
        <v>20</v>
      </c>
      <c r="B30" s="109" t="s">
        <v>387</v>
      </c>
      <c r="C30" s="270">
        <f>+C31+C32+C33</f>
        <v>0</v>
      </c>
    </row>
    <row r="31" spans="1:3" s="406" customFormat="1" ht="12" customHeight="1">
      <c r="A31" s="400" t="s">
        <v>83</v>
      </c>
      <c r="B31" s="401" t="s">
        <v>272</v>
      </c>
      <c r="C31" s="68"/>
    </row>
    <row r="32" spans="1:3" s="406" customFormat="1" ht="12" customHeight="1">
      <c r="A32" s="400" t="s">
        <v>84</v>
      </c>
      <c r="B32" s="402" t="s">
        <v>273</v>
      </c>
      <c r="C32" s="271"/>
    </row>
    <row r="33" spans="1:3" s="406" customFormat="1" ht="12" customHeight="1" thickBot="1">
      <c r="A33" s="399" t="s">
        <v>85</v>
      </c>
      <c r="B33" s="126" t="s">
        <v>274</v>
      </c>
      <c r="C33" s="75"/>
    </row>
    <row r="34" spans="1:3" s="321" customFormat="1" ht="12" customHeight="1" thickBot="1">
      <c r="A34" s="183" t="s">
        <v>21</v>
      </c>
      <c r="B34" s="109" t="s">
        <v>357</v>
      </c>
      <c r="C34" s="296"/>
    </row>
    <row r="35" spans="1:3" s="321" customFormat="1" ht="12" customHeight="1" thickBot="1">
      <c r="A35" s="183" t="s">
        <v>22</v>
      </c>
      <c r="B35" s="109" t="s">
        <v>388</v>
      </c>
      <c r="C35" s="313"/>
    </row>
    <row r="36" spans="1:3" s="321" customFormat="1" ht="12" customHeight="1" thickBot="1">
      <c r="A36" s="175" t="s">
        <v>23</v>
      </c>
      <c r="B36" s="109" t="s">
        <v>504</v>
      </c>
      <c r="C36" s="314">
        <f>+C8+C20+C25+C26+C30+C34+C35</f>
        <v>0</v>
      </c>
    </row>
    <row r="37" spans="1:3" s="321" customFormat="1" ht="12" customHeight="1" thickBot="1">
      <c r="A37" s="204" t="s">
        <v>24</v>
      </c>
      <c r="B37" s="109" t="s">
        <v>390</v>
      </c>
      <c r="C37" s="314">
        <f>+C38+C39+C40</f>
        <v>0</v>
      </c>
    </row>
    <row r="38" spans="1:3" s="321" customFormat="1" ht="12" customHeight="1">
      <c r="A38" s="400" t="s">
        <v>391</v>
      </c>
      <c r="B38" s="401" t="s">
        <v>219</v>
      </c>
      <c r="C38" s="68"/>
    </row>
    <row r="39" spans="1:3" s="321" customFormat="1" ht="12" customHeight="1">
      <c r="A39" s="400" t="s">
        <v>392</v>
      </c>
      <c r="B39" s="402" t="s">
        <v>2</v>
      </c>
      <c r="C39" s="271"/>
    </row>
    <row r="40" spans="1:3" s="406" customFormat="1" ht="12" customHeight="1" thickBot="1">
      <c r="A40" s="399" t="s">
        <v>393</v>
      </c>
      <c r="B40" s="126" t="s">
        <v>394</v>
      </c>
      <c r="C40" s="75"/>
    </row>
    <row r="41" spans="1:3" s="406" customFormat="1" ht="15" customHeight="1" thickBot="1">
      <c r="A41" s="204" t="s">
        <v>25</v>
      </c>
      <c r="B41" s="205" t="s">
        <v>395</v>
      </c>
      <c r="C41" s="317">
        <f>+C36+C37</f>
        <v>0</v>
      </c>
    </row>
    <row r="42" spans="1:3" s="406" customFormat="1" ht="15" customHeight="1">
      <c r="A42" s="206"/>
      <c r="B42" s="207"/>
      <c r="C42" s="315"/>
    </row>
    <row r="43" spans="1:3" ht="13.5" thickBot="1">
      <c r="A43" s="208"/>
      <c r="B43" s="209"/>
      <c r="C43" s="316"/>
    </row>
    <row r="44" spans="1:3" s="405" customFormat="1" ht="16.5" customHeight="1" thickBot="1">
      <c r="A44" s="210"/>
      <c r="B44" s="211" t="s">
        <v>53</v>
      </c>
      <c r="C44" s="317"/>
    </row>
    <row r="45" spans="1:3" s="407" customFormat="1" ht="12" customHeight="1" thickBot="1">
      <c r="A45" s="183" t="s">
        <v>16</v>
      </c>
      <c r="B45" s="109" t="s">
        <v>396</v>
      </c>
      <c r="C45" s="270">
        <f>SUM(C46:C50)</f>
        <v>0</v>
      </c>
    </row>
    <row r="46" spans="1:3" ht="12" customHeight="1">
      <c r="A46" s="399" t="s">
        <v>90</v>
      </c>
      <c r="B46" s="9" t="s">
        <v>47</v>
      </c>
      <c r="C46" s="68"/>
    </row>
    <row r="47" spans="1:3" ht="12" customHeight="1">
      <c r="A47" s="399" t="s">
        <v>91</v>
      </c>
      <c r="B47" s="8" t="s">
        <v>172</v>
      </c>
      <c r="C47" s="71"/>
    </row>
    <row r="48" spans="1:3" ht="12" customHeight="1">
      <c r="A48" s="399" t="s">
        <v>92</v>
      </c>
      <c r="B48" s="8" t="s">
        <v>130</v>
      </c>
      <c r="C48" s="71"/>
    </row>
    <row r="49" spans="1:3" ht="12" customHeight="1">
      <c r="A49" s="399" t="s">
        <v>93</v>
      </c>
      <c r="B49" s="8" t="s">
        <v>173</v>
      </c>
      <c r="C49" s="71"/>
    </row>
    <row r="50" spans="1:3" ht="12" customHeight="1" thickBot="1">
      <c r="A50" s="399" t="s">
        <v>137</v>
      </c>
      <c r="B50" s="8" t="s">
        <v>174</v>
      </c>
      <c r="C50" s="71"/>
    </row>
    <row r="51" spans="1:3" ht="12" customHeight="1" thickBot="1">
      <c r="A51" s="183" t="s">
        <v>17</v>
      </c>
      <c r="B51" s="109" t="s">
        <v>397</v>
      </c>
      <c r="C51" s="270">
        <f>SUM(C52:C54)</f>
        <v>0</v>
      </c>
    </row>
    <row r="52" spans="1:3" s="407" customFormat="1" ht="12" customHeight="1">
      <c r="A52" s="399" t="s">
        <v>96</v>
      </c>
      <c r="B52" s="9" t="s">
        <v>213</v>
      </c>
      <c r="C52" s="68"/>
    </row>
    <row r="53" spans="1:3" ht="12" customHeight="1">
      <c r="A53" s="399" t="s">
        <v>97</v>
      </c>
      <c r="B53" s="8" t="s">
        <v>176</v>
      </c>
      <c r="C53" s="71"/>
    </row>
    <row r="54" spans="1:3" ht="12" customHeight="1">
      <c r="A54" s="399" t="s">
        <v>98</v>
      </c>
      <c r="B54" s="8" t="s">
        <v>54</v>
      </c>
      <c r="C54" s="71"/>
    </row>
    <row r="55" spans="1:3" ht="12" customHeight="1" thickBot="1">
      <c r="A55" s="399" t="s">
        <v>99</v>
      </c>
      <c r="B55" s="8" t="s">
        <v>501</v>
      </c>
      <c r="C55" s="71"/>
    </row>
    <row r="56" spans="1:3" ht="15" customHeight="1" thickBot="1">
      <c r="A56" s="183" t="s">
        <v>18</v>
      </c>
      <c r="B56" s="109" t="s">
        <v>11</v>
      </c>
      <c r="C56" s="296"/>
    </row>
    <row r="57" spans="1:3" ht="13.5" thickBot="1">
      <c r="A57" s="183" t="s">
        <v>19</v>
      </c>
      <c r="B57" s="212" t="s">
        <v>506</v>
      </c>
      <c r="C57" s="318">
        <f>+C45+C51+C56</f>
        <v>0</v>
      </c>
    </row>
    <row r="58" ht="15" customHeight="1" thickBot="1">
      <c r="C58" s="542">
        <f>C41-C57</f>
        <v>0</v>
      </c>
    </row>
    <row r="59" spans="1:3" ht="14.25" customHeight="1" thickBot="1">
      <c r="A59" s="215" t="s">
        <v>496</v>
      </c>
      <c r="B59" s="216"/>
      <c r="C59" s="106"/>
    </row>
    <row r="60" spans="1:3" ht="13.5" thickBot="1">
      <c r="A60" s="215" t="s">
        <v>194</v>
      </c>
      <c r="B60" s="216"/>
      <c r="C60" s="106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G38" sqref="G38"/>
    </sheetView>
  </sheetViews>
  <sheetFormatPr defaultColWidth="9.00390625" defaultRowHeight="12.75"/>
  <cols>
    <col min="1" max="1" width="13.875" style="213" customWidth="1"/>
    <col min="2" max="2" width="79.125" style="214" customWidth="1"/>
    <col min="3" max="3" width="25.00390625" style="214" customWidth="1"/>
    <col min="4" max="16384" width="9.375" style="214" customWidth="1"/>
  </cols>
  <sheetData>
    <row r="1" spans="1:3" s="194" customFormat="1" ht="21" customHeight="1" thickBot="1">
      <c r="A1" s="193"/>
      <c r="B1" s="195"/>
      <c r="C1" s="509" t="str">
        <f>CONCATENATE(ALAPADATOK!P27,"1. melléklet ",ALAPADATOK!A7," ",ALAPADATOK!B7," ",ALAPADATOK!C7," ",ALAPADATOK!D7," ",ALAPADATOK!E7," ",ALAPADATOK!F7," ",ALAPADATOK!G7," ",ALAPADATOK!H7)</f>
        <v>9.10.1. melléklet a 2 / 2020 ( II.14. ) önkormányzati rendelethez</v>
      </c>
    </row>
    <row r="2" spans="1:3" s="403" customFormat="1" ht="36">
      <c r="A2" s="357" t="s">
        <v>192</v>
      </c>
      <c r="B2" s="507" t="str">
        <f>CONCATENATE('KV_9.10.sz.mell'!B2)</f>
        <v>8 kvi név</v>
      </c>
      <c r="C2" s="319" t="s">
        <v>571</v>
      </c>
    </row>
    <row r="3" spans="1:3" s="403" customFormat="1" ht="24.75" thickBot="1">
      <c r="A3" s="397" t="s">
        <v>191</v>
      </c>
      <c r="B3" s="508" t="s">
        <v>398</v>
      </c>
      <c r="C3" s="320" t="s">
        <v>55</v>
      </c>
    </row>
    <row r="4" spans="1:3" s="404" customFormat="1" ht="15.75" customHeight="1" thickBot="1">
      <c r="A4" s="196"/>
      <c r="B4" s="196"/>
      <c r="C4" s="197" t="str">
        <f>'KV_9.10.sz.mell'!C4</f>
        <v>Forintban!</v>
      </c>
    </row>
    <row r="5" spans="1:3" ht="13.5" thickBot="1">
      <c r="A5" s="358" t="s">
        <v>193</v>
      </c>
      <c r="B5" s="198" t="s">
        <v>530</v>
      </c>
      <c r="C5" s="199" t="s">
        <v>51</v>
      </c>
    </row>
    <row r="6" spans="1:3" s="405" customFormat="1" ht="12.75" customHeight="1" thickBot="1">
      <c r="A6" s="175"/>
      <c r="B6" s="176" t="s">
        <v>474</v>
      </c>
      <c r="C6" s="177" t="s">
        <v>475</v>
      </c>
    </row>
    <row r="7" spans="1:3" s="405" customFormat="1" ht="15.75" customHeight="1" thickBot="1">
      <c r="A7" s="200"/>
      <c r="B7" s="201" t="s">
        <v>52</v>
      </c>
      <c r="C7" s="202"/>
    </row>
    <row r="8" spans="1:3" s="321" customFormat="1" ht="12" customHeight="1" thickBot="1">
      <c r="A8" s="175" t="s">
        <v>16</v>
      </c>
      <c r="B8" s="203" t="s">
        <v>497</v>
      </c>
      <c r="C8" s="270">
        <f>SUM(C9:C19)</f>
        <v>0</v>
      </c>
    </row>
    <row r="9" spans="1:3" s="321" customFormat="1" ht="12" customHeight="1">
      <c r="A9" s="398" t="s">
        <v>90</v>
      </c>
      <c r="B9" s="10" t="s">
        <v>258</v>
      </c>
      <c r="C9" s="311"/>
    </row>
    <row r="10" spans="1:3" s="321" customFormat="1" ht="12" customHeight="1">
      <c r="A10" s="399" t="s">
        <v>91</v>
      </c>
      <c r="B10" s="8" t="s">
        <v>259</v>
      </c>
      <c r="C10" s="268"/>
    </row>
    <row r="11" spans="1:3" s="321" customFormat="1" ht="12" customHeight="1">
      <c r="A11" s="399" t="s">
        <v>92</v>
      </c>
      <c r="B11" s="8" t="s">
        <v>260</v>
      </c>
      <c r="C11" s="268"/>
    </row>
    <row r="12" spans="1:3" s="321" customFormat="1" ht="12" customHeight="1">
      <c r="A12" s="399" t="s">
        <v>93</v>
      </c>
      <c r="B12" s="8" t="s">
        <v>261</v>
      </c>
      <c r="C12" s="268"/>
    </row>
    <row r="13" spans="1:3" s="321" customFormat="1" ht="12" customHeight="1">
      <c r="A13" s="399" t="s">
        <v>137</v>
      </c>
      <c r="B13" s="8" t="s">
        <v>262</v>
      </c>
      <c r="C13" s="268"/>
    </row>
    <row r="14" spans="1:3" s="321" customFormat="1" ht="12" customHeight="1">
      <c r="A14" s="399" t="s">
        <v>94</v>
      </c>
      <c r="B14" s="8" t="s">
        <v>380</v>
      </c>
      <c r="C14" s="268"/>
    </row>
    <row r="15" spans="1:3" s="321" customFormat="1" ht="12" customHeight="1">
      <c r="A15" s="399" t="s">
        <v>95</v>
      </c>
      <c r="B15" s="7" t="s">
        <v>381</v>
      </c>
      <c r="C15" s="268"/>
    </row>
    <row r="16" spans="1:3" s="321" customFormat="1" ht="12" customHeight="1">
      <c r="A16" s="399" t="s">
        <v>105</v>
      </c>
      <c r="B16" s="8" t="s">
        <v>265</v>
      </c>
      <c r="C16" s="312"/>
    </row>
    <row r="17" spans="1:3" s="406" customFormat="1" ht="12" customHeight="1">
      <c r="A17" s="399" t="s">
        <v>106</v>
      </c>
      <c r="B17" s="8" t="s">
        <v>266</v>
      </c>
      <c r="C17" s="268"/>
    </row>
    <row r="18" spans="1:3" s="406" customFormat="1" ht="12" customHeight="1">
      <c r="A18" s="399" t="s">
        <v>107</v>
      </c>
      <c r="B18" s="8" t="s">
        <v>417</v>
      </c>
      <c r="C18" s="269"/>
    </row>
    <row r="19" spans="1:3" s="406" customFormat="1" ht="12" customHeight="1" thickBot="1">
      <c r="A19" s="399" t="s">
        <v>108</v>
      </c>
      <c r="B19" s="7" t="s">
        <v>267</v>
      </c>
      <c r="C19" s="269"/>
    </row>
    <row r="20" spans="1:3" s="321" customFormat="1" ht="12" customHeight="1" thickBot="1">
      <c r="A20" s="175" t="s">
        <v>17</v>
      </c>
      <c r="B20" s="203" t="s">
        <v>382</v>
      </c>
      <c r="C20" s="270">
        <f>SUM(C21:C23)</f>
        <v>0</v>
      </c>
    </row>
    <row r="21" spans="1:3" s="406" customFormat="1" ht="12" customHeight="1">
      <c r="A21" s="399" t="s">
        <v>96</v>
      </c>
      <c r="B21" s="9" t="s">
        <v>241</v>
      </c>
      <c r="C21" s="268"/>
    </row>
    <row r="22" spans="1:3" s="406" customFormat="1" ht="12" customHeight="1">
      <c r="A22" s="399" t="s">
        <v>97</v>
      </c>
      <c r="B22" s="8" t="s">
        <v>383</v>
      </c>
      <c r="C22" s="268"/>
    </row>
    <row r="23" spans="1:3" s="406" customFormat="1" ht="12" customHeight="1">
      <c r="A23" s="399" t="s">
        <v>98</v>
      </c>
      <c r="B23" s="8" t="s">
        <v>384</v>
      </c>
      <c r="C23" s="268"/>
    </row>
    <row r="24" spans="1:3" s="406" customFormat="1" ht="12" customHeight="1" thickBot="1">
      <c r="A24" s="399" t="s">
        <v>99</v>
      </c>
      <c r="B24" s="8" t="s">
        <v>502</v>
      </c>
      <c r="C24" s="268"/>
    </row>
    <row r="25" spans="1:3" s="406" customFormat="1" ht="12" customHeight="1" thickBot="1">
      <c r="A25" s="183" t="s">
        <v>18</v>
      </c>
      <c r="B25" s="109" t="s">
        <v>163</v>
      </c>
      <c r="C25" s="296"/>
    </row>
    <row r="26" spans="1:3" s="406" customFormat="1" ht="12" customHeight="1" thickBot="1">
      <c r="A26" s="183" t="s">
        <v>19</v>
      </c>
      <c r="B26" s="109" t="s">
        <v>385</v>
      </c>
      <c r="C26" s="270">
        <f>+C27+C28</f>
        <v>0</v>
      </c>
    </row>
    <row r="27" spans="1:3" s="406" customFormat="1" ht="12" customHeight="1">
      <c r="A27" s="400" t="s">
        <v>251</v>
      </c>
      <c r="B27" s="401" t="s">
        <v>383</v>
      </c>
      <c r="C27" s="68"/>
    </row>
    <row r="28" spans="1:3" s="406" customFormat="1" ht="12" customHeight="1">
      <c r="A28" s="400" t="s">
        <v>252</v>
      </c>
      <c r="B28" s="402" t="s">
        <v>386</v>
      </c>
      <c r="C28" s="271"/>
    </row>
    <row r="29" spans="1:3" s="406" customFormat="1" ht="12" customHeight="1" thickBot="1">
      <c r="A29" s="399" t="s">
        <v>253</v>
      </c>
      <c r="B29" s="126" t="s">
        <v>503</v>
      </c>
      <c r="C29" s="75"/>
    </row>
    <row r="30" spans="1:3" s="406" customFormat="1" ht="12" customHeight="1" thickBot="1">
      <c r="A30" s="183" t="s">
        <v>20</v>
      </c>
      <c r="B30" s="109" t="s">
        <v>387</v>
      </c>
      <c r="C30" s="270">
        <f>+C31+C32+C33</f>
        <v>0</v>
      </c>
    </row>
    <row r="31" spans="1:3" s="406" customFormat="1" ht="12" customHeight="1">
      <c r="A31" s="400" t="s">
        <v>83</v>
      </c>
      <c r="B31" s="401" t="s">
        <v>272</v>
      </c>
      <c r="C31" s="68"/>
    </row>
    <row r="32" spans="1:3" s="406" customFormat="1" ht="12" customHeight="1">
      <c r="A32" s="400" t="s">
        <v>84</v>
      </c>
      <c r="B32" s="402" t="s">
        <v>273</v>
      </c>
      <c r="C32" s="271"/>
    </row>
    <row r="33" spans="1:3" s="406" customFormat="1" ht="12" customHeight="1" thickBot="1">
      <c r="A33" s="399" t="s">
        <v>85</v>
      </c>
      <c r="B33" s="126" t="s">
        <v>274</v>
      </c>
      <c r="C33" s="75"/>
    </row>
    <row r="34" spans="1:3" s="321" customFormat="1" ht="12" customHeight="1" thickBot="1">
      <c r="A34" s="183" t="s">
        <v>21</v>
      </c>
      <c r="B34" s="109" t="s">
        <v>357</v>
      </c>
      <c r="C34" s="296"/>
    </row>
    <row r="35" spans="1:3" s="321" customFormat="1" ht="12" customHeight="1" thickBot="1">
      <c r="A35" s="183" t="s">
        <v>22</v>
      </c>
      <c r="B35" s="109" t="s">
        <v>388</v>
      </c>
      <c r="C35" s="313"/>
    </row>
    <row r="36" spans="1:3" s="321" customFormat="1" ht="12" customHeight="1" thickBot="1">
      <c r="A36" s="175" t="s">
        <v>23</v>
      </c>
      <c r="B36" s="109" t="s">
        <v>504</v>
      </c>
      <c r="C36" s="314">
        <f>+C8+C20+C25+C26+C30+C34+C35</f>
        <v>0</v>
      </c>
    </row>
    <row r="37" spans="1:3" s="321" customFormat="1" ht="12" customHeight="1" thickBot="1">
      <c r="A37" s="204" t="s">
        <v>24</v>
      </c>
      <c r="B37" s="109" t="s">
        <v>390</v>
      </c>
      <c r="C37" s="314">
        <f>+C38+C39+C40</f>
        <v>0</v>
      </c>
    </row>
    <row r="38" spans="1:3" s="321" customFormat="1" ht="12" customHeight="1">
      <c r="A38" s="400" t="s">
        <v>391</v>
      </c>
      <c r="B38" s="401" t="s">
        <v>219</v>
      </c>
      <c r="C38" s="68"/>
    </row>
    <row r="39" spans="1:3" s="321" customFormat="1" ht="12" customHeight="1">
      <c r="A39" s="400" t="s">
        <v>392</v>
      </c>
      <c r="B39" s="402" t="s">
        <v>2</v>
      </c>
      <c r="C39" s="271"/>
    </row>
    <row r="40" spans="1:3" s="406" customFormat="1" ht="12" customHeight="1" thickBot="1">
      <c r="A40" s="399" t="s">
        <v>393</v>
      </c>
      <c r="B40" s="126" t="s">
        <v>394</v>
      </c>
      <c r="C40" s="75"/>
    </row>
    <row r="41" spans="1:3" s="406" customFormat="1" ht="15" customHeight="1" thickBot="1">
      <c r="A41" s="204" t="s">
        <v>25</v>
      </c>
      <c r="B41" s="205" t="s">
        <v>395</v>
      </c>
      <c r="C41" s="317">
        <f>+C36+C37</f>
        <v>0</v>
      </c>
    </row>
    <row r="42" spans="1:3" s="406" customFormat="1" ht="15" customHeight="1">
      <c r="A42" s="206"/>
      <c r="B42" s="207"/>
      <c r="C42" s="315"/>
    </row>
    <row r="43" spans="1:3" ht="13.5" thickBot="1">
      <c r="A43" s="208"/>
      <c r="B43" s="209"/>
      <c r="C43" s="316"/>
    </row>
    <row r="44" spans="1:3" s="405" customFormat="1" ht="16.5" customHeight="1" thickBot="1">
      <c r="A44" s="210"/>
      <c r="B44" s="211" t="s">
        <v>53</v>
      </c>
      <c r="C44" s="317"/>
    </row>
    <row r="45" spans="1:3" s="407" customFormat="1" ht="12" customHeight="1" thickBot="1">
      <c r="A45" s="183" t="s">
        <v>16</v>
      </c>
      <c r="B45" s="109" t="s">
        <v>396</v>
      </c>
      <c r="C45" s="270">
        <f>SUM(C46:C50)</f>
        <v>0</v>
      </c>
    </row>
    <row r="46" spans="1:3" ht="12" customHeight="1">
      <c r="A46" s="399" t="s">
        <v>90</v>
      </c>
      <c r="B46" s="9" t="s">
        <v>47</v>
      </c>
      <c r="C46" s="68"/>
    </row>
    <row r="47" spans="1:3" ht="12" customHeight="1">
      <c r="A47" s="399" t="s">
        <v>91</v>
      </c>
      <c r="B47" s="8" t="s">
        <v>172</v>
      </c>
      <c r="C47" s="71"/>
    </row>
    <row r="48" spans="1:3" ht="12" customHeight="1">
      <c r="A48" s="399" t="s">
        <v>92</v>
      </c>
      <c r="B48" s="8" t="s">
        <v>130</v>
      </c>
      <c r="C48" s="71"/>
    </row>
    <row r="49" spans="1:3" ht="12" customHeight="1">
      <c r="A49" s="399" t="s">
        <v>93</v>
      </c>
      <c r="B49" s="8" t="s">
        <v>173</v>
      </c>
      <c r="C49" s="71"/>
    </row>
    <row r="50" spans="1:3" ht="12" customHeight="1" thickBot="1">
      <c r="A50" s="399" t="s">
        <v>137</v>
      </c>
      <c r="B50" s="8" t="s">
        <v>174</v>
      </c>
      <c r="C50" s="71"/>
    </row>
    <row r="51" spans="1:3" ht="12" customHeight="1" thickBot="1">
      <c r="A51" s="183" t="s">
        <v>17</v>
      </c>
      <c r="B51" s="109" t="s">
        <v>397</v>
      </c>
      <c r="C51" s="270">
        <f>SUM(C52:C54)</f>
        <v>0</v>
      </c>
    </row>
    <row r="52" spans="1:3" s="407" customFormat="1" ht="12" customHeight="1">
      <c r="A52" s="399" t="s">
        <v>96</v>
      </c>
      <c r="B52" s="9" t="s">
        <v>213</v>
      </c>
      <c r="C52" s="68"/>
    </row>
    <row r="53" spans="1:3" ht="12" customHeight="1">
      <c r="A53" s="399" t="s">
        <v>97</v>
      </c>
      <c r="B53" s="8" t="s">
        <v>176</v>
      </c>
      <c r="C53" s="71"/>
    </row>
    <row r="54" spans="1:3" ht="12" customHeight="1">
      <c r="A54" s="399" t="s">
        <v>98</v>
      </c>
      <c r="B54" s="8" t="s">
        <v>54</v>
      </c>
      <c r="C54" s="71"/>
    </row>
    <row r="55" spans="1:3" ht="12" customHeight="1" thickBot="1">
      <c r="A55" s="399" t="s">
        <v>99</v>
      </c>
      <c r="B55" s="8" t="s">
        <v>501</v>
      </c>
      <c r="C55" s="71"/>
    </row>
    <row r="56" spans="1:3" ht="15" customHeight="1" thickBot="1">
      <c r="A56" s="183" t="s">
        <v>18</v>
      </c>
      <c r="B56" s="109" t="s">
        <v>11</v>
      </c>
      <c r="C56" s="296"/>
    </row>
    <row r="57" spans="1:3" ht="13.5" thickBot="1">
      <c r="A57" s="183" t="s">
        <v>19</v>
      </c>
      <c r="B57" s="212" t="s">
        <v>506</v>
      </c>
      <c r="C57" s="318">
        <f>+C45+C51+C56</f>
        <v>0</v>
      </c>
    </row>
    <row r="58" ht="15" customHeight="1" thickBot="1">
      <c r="C58" s="542">
        <f>C41-C57</f>
        <v>0</v>
      </c>
    </row>
    <row r="59" spans="1:3" ht="14.25" customHeight="1" thickBot="1">
      <c r="A59" s="215" t="s">
        <v>496</v>
      </c>
      <c r="B59" s="216"/>
      <c r="C59" s="106"/>
    </row>
    <row r="60" spans="1:3" ht="13.5" thickBot="1">
      <c r="A60" s="215" t="s">
        <v>194</v>
      </c>
      <c r="B60" s="216"/>
      <c r="C60" s="106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13" customWidth="1"/>
    <col min="2" max="2" width="79.125" style="214" customWidth="1"/>
    <col min="3" max="3" width="25.00390625" style="214" customWidth="1"/>
    <col min="4" max="16384" width="9.375" style="214" customWidth="1"/>
  </cols>
  <sheetData>
    <row r="1" spans="1:3" s="194" customFormat="1" ht="21" customHeight="1" thickBot="1">
      <c r="A1" s="193"/>
      <c r="B1" s="195"/>
      <c r="C1" s="509" t="str">
        <f>CONCATENATE(ALAPADATOK!P27,"2. melléklet ",ALAPADATOK!A7," ",ALAPADATOK!B7," ",ALAPADATOK!C7," ",ALAPADATOK!D7," ",ALAPADATOK!E7," ",ALAPADATOK!F7," ",ALAPADATOK!G7," ",ALAPADATOK!H7)</f>
        <v>9.10.2. melléklet a 2 / 2020 ( II.14. ) önkormányzati rendelethez</v>
      </c>
    </row>
    <row r="2" spans="1:3" s="403" customFormat="1" ht="36">
      <c r="A2" s="357" t="s">
        <v>192</v>
      </c>
      <c r="B2" s="507" t="str">
        <f>CONCATENATE('KV_9.10.1.sz.mell'!B2)</f>
        <v>8 kvi név</v>
      </c>
      <c r="C2" s="319" t="s">
        <v>571</v>
      </c>
    </row>
    <row r="3" spans="1:3" s="403" customFormat="1" ht="24.75" thickBot="1">
      <c r="A3" s="397" t="s">
        <v>191</v>
      </c>
      <c r="B3" s="508" t="s">
        <v>399</v>
      </c>
      <c r="C3" s="320" t="s">
        <v>56</v>
      </c>
    </row>
    <row r="4" spans="1:3" s="404" customFormat="1" ht="15.75" customHeight="1" thickBot="1">
      <c r="A4" s="196"/>
      <c r="B4" s="196"/>
      <c r="C4" s="197" t="str">
        <f>'KV_9.10.1.sz.mell'!C4</f>
        <v>Forintban!</v>
      </c>
    </row>
    <row r="5" spans="1:3" ht="13.5" thickBot="1">
      <c r="A5" s="358" t="s">
        <v>193</v>
      </c>
      <c r="B5" s="198" t="s">
        <v>530</v>
      </c>
      <c r="C5" s="199" t="s">
        <v>51</v>
      </c>
    </row>
    <row r="6" spans="1:3" s="405" customFormat="1" ht="12.75" customHeight="1" thickBot="1">
      <c r="A6" s="175"/>
      <c r="B6" s="176" t="s">
        <v>474</v>
      </c>
      <c r="C6" s="177" t="s">
        <v>475</v>
      </c>
    </row>
    <row r="7" spans="1:3" s="405" customFormat="1" ht="15.75" customHeight="1" thickBot="1">
      <c r="A7" s="200"/>
      <c r="B7" s="201" t="s">
        <v>52</v>
      </c>
      <c r="C7" s="202"/>
    </row>
    <row r="8" spans="1:3" s="321" customFormat="1" ht="12" customHeight="1" thickBot="1">
      <c r="A8" s="175" t="s">
        <v>16</v>
      </c>
      <c r="B8" s="203" t="s">
        <v>497</v>
      </c>
      <c r="C8" s="270">
        <f>SUM(C9:C19)</f>
        <v>0</v>
      </c>
    </row>
    <row r="9" spans="1:3" s="321" customFormat="1" ht="12" customHeight="1">
      <c r="A9" s="398" t="s">
        <v>90</v>
      </c>
      <c r="B9" s="10" t="s">
        <v>258</v>
      </c>
      <c r="C9" s="311"/>
    </row>
    <row r="10" spans="1:3" s="321" customFormat="1" ht="12" customHeight="1">
      <c r="A10" s="399" t="s">
        <v>91</v>
      </c>
      <c r="B10" s="8" t="s">
        <v>259</v>
      </c>
      <c r="C10" s="268"/>
    </row>
    <row r="11" spans="1:3" s="321" customFormat="1" ht="12" customHeight="1">
      <c r="A11" s="399" t="s">
        <v>92</v>
      </c>
      <c r="B11" s="8" t="s">
        <v>260</v>
      </c>
      <c r="C11" s="268"/>
    </row>
    <row r="12" spans="1:3" s="321" customFormat="1" ht="12" customHeight="1">
      <c r="A12" s="399" t="s">
        <v>93</v>
      </c>
      <c r="B12" s="8" t="s">
        <v>261</v>
      </c>
      <c r="C12" s="268"/>
    </row>
    <row r="13" spans="1:3" s="321" customFormat="1" ht="12" customHeight="1">
      <c r="A13" s="399" t="s">
        <v>137</v>
      </c>
      <c r="B13" s="8" t="s">
        <v>262</v>
      </c>
      <c r="C13" s="268"/>
    </row>
    <row r="14" spans="1:3" s="321" customFormat="1" ht="12" customHeight="1">
      <c r="A14" s="399" t="s">
        <v>94</v>
      </c>
      <c r="B14" s="8" t="s">
        <v>380</v>
      </c>
      <c r="C14" s="268"/>
    </row>
    <row r="15" spans="1:3" s="321" customFormat="1" ht="12" customHeight="1">
      <c r="A15" s="399" t="s">
        <v>95</v>
      </c>
      <c r="B15" s="7" t="s">
        <v>381</v>
      </c>
      <c r="C15" s="268"/>
    </row>
    <row r="16" spans="1:3" s="321" customFormat="1" ht="12" customHeight="1">
      <c r="A16" s="399" t="s">
        <v>105</v>
      </c>
      <c r="B16" s="8" t="s">
        <v>265</v>
      </c>
      <c r="C16" s="312"/>
    </row>
    <row r="17" spans="1:3" s="406" customFormat="1" ht="12" customHeight="1">
      <c r="A17" s="399" t="s">
        <v>106</v>
      </c>
      <c r="B17" s="8" t="s">
        <v>266</v>
      </c>
      <c r="C17" s="268"/>
    </row>
    <row r="18" spans="1:3" s="406" customFormat="1" ht="12" customHeight="1">
      <c r="A18" s="399" t="s">
        <v>107</v>
      </c>
      <c r="B18" s="8" t="s">
        <v>417</v>
      </c>
      <c r="C18" s="269"/>
    </row>
    <row r="19" spans="1:3" s="406" customFormat="1" ht="12" customHeight="1" thickBot="1">
      <c r="A19" s="399" t="s">
        <v>108</v>
      </c>
      <c r="B19" s="7" t="s">
        <v>267</v>
      </c>
      <c r="C19" s="269"/>
    </row>
    <row r="20" spans="1:3" s="321" customFormat="1" ht="12" customHeight="1" thickBot="1">
      <c r="A20" s="175" t="s">
        <v>17</v>
      </c>
      <c r="B20" s="203" t="s">
        <v>382</v>
      </c>
      <c r="C20" s="270">
        <f>SUM(C21:C23)</f>
        <v>0</v>
      </c>
    </row>
    <row r="21" spans="1:3" s="406" customFormat="1" ht="12" customHeight="1">
      <c r="A21" s="399" t="s">
        <v>96</v>
      </c>
      <c r="B21" s="9" t="s">
        <v>241</v>
      </c>
      <c r="C21" s="268"/>
    </row>
    <row r="22" spans="1:3" s="406" customFormat="1" ht="12" customHeight="1">
      <c r="A22" s="399" t="s">
        <v>97</v>
      </c>
      <c r="B22" s="8" t="s">
        <v>383</v>
      </c>
      <c r="C22" s="268"/>
    </row>
    <row r="23" spans="1:3" s="406" customFormat="1" ht="12" customHeight="1">
      <c r="A23" s="399" t="s">
        <v>98</v>
      </c>
      <c r="B23" s="8" t="s">
        <v>384</v>
      </c>
      <c r="C23" s="268"/>
    </row>
    <row r="24" spans="1:3" s="406" customFormat="1" ht="12" customHeight="1" thickBot="1">
      <c r="A24" s="399" t="s">
        <v>99</v>
      </c>
      <c r="B24" s="8" t="s">
        <v>502</v>
      </c>
      <c r="C24" s="268"/>
    </row>
    <row r="25" spans="1:3" s="406" customFormat="1" ht="12" customHeight="1" thickBot="1">
      <c r="A25" s="183" t="s">
        <v>18</v>
      </c>
      <c r="B25" s="109" t="s">
        <v>163</v>
      </c>
      <c r="C25" s="296"/>
    </row>
    <row r="26" spans="1:3" s="406" customFormat="1" ht="12" customHeight="1" thickBot="1">
      <c r="A26" s="183" t="s">
        <v>19</v>
      </c>
      <c r="B26" s="109" t="s">
        <v>385</v>
      </c>
      <c r="C26" s="270">
        <f>+C27+C28</f>
        <v>0</v>
      </c>
    </row>
    <row r="27" spans="1:3" s="406" customFormat="1" ht="12" customHeight="1">
      <c r="A27" s="400" t="s">
        <v>251</v>
      </c>
      <c r="B27" s="401" t="s">
        <v>383</v>
      </c>
      <c r="C27" s="68"/>
    </row>
    <row r="28" spans="1:3" s="406" customFormat="1" ht="12" customHeight="1">
      <c r="A28" s="400" t="s">
        <v>252</v>
      </c>
      <c r="B28" s="402" t="s">
        <v>386</v>
      </c>
      <c r="C28" s="271"/>
    </row>
    <row r="29" spans="1:3" s="406" customFormat="1" ht="12" customHeight="1" thickBot="1">
      <c r="A29" s="399" t="s">
        <v>253</v>
      </c>
      <c r="B29" s="126" t="s">
        <v>503</v>
      </c>
      <c r="C29" s="75"/>
    </row>
    <row r="30" spans="1:3" s="406" customFormat="1" ht="12" customHeight="1" thickBot="1">
      <c r="A30" s="183" t="s">
        <v>20</v>
      </c>
      <c r="B30" s="109" t="s">
        <v>387</v>
      </c>
      <c r="C30" s="270">
        <f>+C31+C32+C33</f>
        <v>0</v>
      </c>
    </row>
    <row r="31" spans="1:3" s="406" customFormat="1" ht="12" customHeight="1">
      <c r="A31" s="400" t="s">
        <v>83</v>
      </c>
      <c r="B31" s="401" t="s">
        <v>272</v>
      </c>
      <c r="C31" s="68"/>
    </row>
    <row r="32" spans="1:3" s="406" customFormat="1" ht="12" customHeight="1">
      <c r="A32" s="400" t="s">
        <v>84</v>
      </c>
      <c r="B32" s="402" t="s">
        <v>273</v>
      </c>
      <c r="C32" s="271"/>
    </row>
    <row r="33" spans="1:3" s="406" customFormat="1" ht="12" customHeight="1" thickBot="1">
      <c r="A33" s="399" t="s">
        <v>85</v>
      </c>
      <c r="B33" s="126" t="s">
        <v>274</v>
      </c>
      <c r="C33" s="75"/>
    </row>
    <row r="34" spans="1:3" s="321" customFormat="1" ht="12" customHeight="1" thickBot="1">
      <c r="A34" s="183" t="s">
        <v>21</v>
      </c>
      <c r="B34" s="109" t="s">
        <v>357</v>
      </c>
      <c r="C34" s="296"/>
    </row>
    <row r="35" spans="1:3" s="321" customFormat="1" ht="12" customHeight="1" thickBot="1">
      <c r="A35" s="183" t="s">
        <v>22</v>
      </c>
      <c r="B35" s="109" t="s">
        <v>388</v>
      </c>
      <c r="C35" s="313"/>
    </row>
    <row r="36" spans="1:3" s="321" customFormat="1" ht="12" customHeight="1" thickBot="1">
      <c r="A36" s="175" t="s">
        <v>23</v>
      </c>
      <c r="B36" s="109" t="s">
        <v>504</v>
      </c>
      <c r="C36" s="314">
        <f>+C8+C20+C25+C26+C30+C34+C35</f>
        <v>0</v>
      </c>
    </row>
    <row r="37" spans="1:3" s="321" customFormat="1" ht="12" customHeight="1" thickBot="1">
      <c r="A37" s="204" t="s">
        <v>24</v>
      </c>
      <c r="B37" s="109" t="s">
        <v>390</v>
      </c>
      <c r="C37" s="314">
        <f>+C38+C39+C40</f>
        <v>0</v>
      </c>
    </row>
    <row r="38" spans="1:3" s="321" customFormat="1" ht="12" customHeight="1">
      <c r="A38" s="400" t="s">
        <v>391</v>
      </c>
      <c r="B38" s="401" t="s">
        <v>219</v>
      </c>
      <c r="C38" s="68"/>
    </row>
    <row r="39" spans="1:3" s="321" customFormat="1" ht="12" customHeight="1">
      <c r="A39" s="400" t="s">
        <v>392</v>
      </c>
      <c r="B39" s="402" t="s">
        <v>2</v>
      </c>
      <c r="C39" s="271"/>
    </row>
    <row r="40" spans="1:3" s="406" customFormat="1" ht="12" customHeight="1" thickBot="1">
      <c r="A40" s="399" t="s">
        <v>393</v>
      </c>
      <c r="B40" s="126" t="s">
        <v>394</v>
      </c>
      <c r="C40" s="75"/>
    </row>
    <row r="41" spans="1:3" s="406" customFormat="1" ht="15" customHeight="1" thickBot="1">
      <c r="A41" s="204" t="s">
        <v>25</v>
      </c>
      <c r="B41" s="205" t="s">
        <v>395</v>
      </c>
      <c r="C41" s="317">
        <f>+C36+C37</f>
        <v>0</v>
      </c>
    </row>
    <row r="42" spans="1:3" s="406" customFormat="1" ht="15" customHeight="1">
      <c r="A42" s="206"/>
      <c r="B42" s="207"/>
      <c r="C42" s="315"/>
    </row>
    <row r="43" spans="1:3" ht="13.5" thickBot="1">
      <c r="A43" s="208"/>
      <c r="B43" s="209"/>
      <c r="C43" s="316"/>
    </row>
    <row r="44" spans="1:3" s="405" customFormat="1" ht="16.5" customHeight="1" thickBot="1">
      <c r="A44" s="210"/>
      <c r="B44" s="211" t="s">
        <v>53</v>
      </c>
      <c r="C44" s="317"/>
    </row>
    <row r="45" spans="1:3" s="407" customFormat="1" ht="12" customHeight="1" thickBot="1">
      <c r="A45" s="183" t="s">
        <v>16</v>
      </c>
      <c r="B45" s="109" t="s">
        <v>396</v>
      </c>
      <c r="C45" s="270">
        <f>SUM(C46:C50)</f>
        <v>0</v>
      </c>
    </row>
    <row r="46" spans="1:3" ht="12" customHeight="1">
      <c r="A46" s="399" t="s">
        <v>90</v>
      </c>
      <c r="B46" s="9" t="s">
        <v>47</v>
      </c>
      <c r="C46" s="68"/>
    </row>
    <row r="47" spans="1:3" ht="12" customHeight="1">
      <c r="A47" s="399" t="s">
        <v>91</v>
      </c>
      <c r="B47" s="8" t="s">
        <v>172</v>
      </c>
      <c r="C47" s="71"/>
    </row>
    <row r="48" spans="1:3" ht="12" customHeight="1">
      <c r="A48" s="399" t="s">
        <v>92</v>
      </c>
      <c r="B48" s="8" t="s">
        <v>130</v>
      </c>
      <c r="C48" s="71"/>
    </row>
    <row r="49" spans="1:3" ht="12" customHeight="1">
      <c r="A49" s="399" t="s">
        <v>93</v>
      </c>
      <c r="B49" s="8" t="s">
        <v>173</v>
      </c>
      <c r="C49" s="71"/>
    </row>
    <row r="50" spans="1:3" ht="12" customHeight="1" thickBot="1">
      <c r="A50" s="399" t="s">
        <v>137</v>
      </c>
      <c r="B50" s="8" t="s">
        <v>174</v>
      </c>
      <c r="C50" s="71"/>
    </row>
    <row r="51" spans="1:3" ht="12" customHeight="1" thickBot="1">
      <c r="A51" s="183" t="s">
        <v>17</v>
      </c>
      <c r="B51" s="109" t="s">
        <v>397</v>
      </c>
      <c r="C51" s="270">
        <f>SUM(C52:C54)</f>
        <v>0</v>
      </c>
    </row>
    <row r="52" spans="1:3" s="407" customFormat="1" ht="12" customHeight="1">
      <c r="A52" s="399" t="s">
        <v>96</v>
      </c>
      <c r="B52" s="9" t="s">
        <v>213</v>
      </c>
      <c r="C52" s="68"/>
    </row>
    <row r="53" spans="1:3" ht="12" customHeight="1">
      <c r="A53" s="399" t="s">
        <v>97</v>
      </c>
      <c r="B53" s="8" t="s">
        <v>176</v>
      </c>
      <c r="C53" s="71"/>
    </row>
    <row r="54" spans="1:3" ht="12" customHeight="1">
      <c r="A54" s="399" t="s">
        <v>98</v>
      </c>
      <c r="B54" s="8" t="s">
        <v>54</v>
      </c>
      <c r="C54" s="71"/>
    </row>
    <row r="55" spans="1:3" ht="12" customHeight="1" thickBot="1">
      <c r="A55" s="399" t="s">
        <v>99</v>
      </c>
      <c r="B55" s="8" t="s">
        <v>501</v>
      </c>
      <c r="C55" s="71"/>
    </row>
    <row r="56" spans="1:3" ht="15" customHeight="1" thickBot="1">
      <c r="A56" s="183" t="s">
        <v>18</v>
      </c>
      <c r="B56" s="109" t="s">
        <v>11</v>
      </c>
      <c r="C56" s="296"/>
    </row>
    <row r="57" spans="1:3" ht="13.5" thickBot="1">
      <c r="A57" s="183" t="s">
        <v>19</v>
      </c>
      <c r="B57" s="212" t="s">
        <v>506</v>
      </c>
      <c r="C57" s="318">
        <f>+C45+C51+C56</f>
        <v>0</v>
      </c>
    </row>
    <row r="58" ht="15" customHeight="1" thickBot="1">
      <c r="C58" s="542">
        <f>C41-C57</f>
        <v>0</v>
      </c>
    </row>
    <row r="59" spans="1:3" ht="14.25" customHeight="1" thickBot="1">
      <c r="A59" s="215" t="s">
        <v>496</v>
      </c>
      <c r="B59" s="216"/>
      <c r="C59" s="106"/>
    </row>
    <row r="60" spans="1:3" ht="13.5" thickBot="1">
      <c r="A60" s="215" t="s">
        <v>194</v>
      </c>
      <c r="B60" s="216"/>
      <c r="C60" s="106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13" customWidth="1"/>
    <col min="2" max="2" width="79.125" style="214" customWidth="1"/>
    <col min="3" max="3" width="25.00390625" style="214" customWidth="1"/>
    <col min="4" max="16384" width="9.375" style="214" customWidth="1"/>
  </cols>
  <sheetData>
    <row r="1" spans="1:3" s="194" customFormat="1" ht="21" customHeight="1" thickBot="1">
      <c r="A1" s="193"/>
      <c r="B1" s="195"/>
      <c r="C1" s="509" t="str">
        <f>CONCATENATE(ALAPADATOK!P27,"3. melléklet ",ALAPADATOK!A7," ",ALAPADATOK!B7," ",ALAPADATOK!C7," ",ALAPADATOK!D7," ",ALAPADATOK!E7," ",ALAPADATOK!F7," ",ALAPADATOK!G7," ",ALAPADATOK!H7)</f>
        <v>9.10.3. melléklet a 2 / 2020 ( II.14. ) önkormányzati rendelethez</v>
      </c>
    </row>
    <row r="2" spans="1:3" s="403" customFormat="1" ht="36">
      <c r="A2" s="357" t="s">
        <v>192</v>
      </c>
      <c r="B2" s="507" t="str">
        <f>CONCATENATE('KV_9.10.2.sz.mell'!B2)</f>
        <v>8 kvi név</v>
      </c>
      <c r="C2" s="319" t="s">
        <v>571</v>
      </c>
    </row>
    <row r="3" spans="1:3" s="403" customFormat="1" ht="24.75" thickBot="1">
      <c r="A3" s="397" t="s">
        <v>191</v>
      </c>
      <c r="B3" s="508" t="s">
        <v>507</v>
      </c>
      <c r="C3" s="320" t="s">
        <v>412</v>
      </c>
    </row>
    <row r="4" spans="1:3" s="404" customFormat="1" ht="15.75" customHeight="1" thickBot="1">
      <c r="A4" s="196"/>
      <c r="B4" s="196"/>
      <c r="C4" s="197" t="str">
        <f>'KV_9.10.2.sz.mell'!C4</f>
        <v>Forintban!</v>
      </c>
    </row>
    <row r="5" spans="1:3" ht="13.5" thickBot="1">
      <c r="A5" s="358" t="s">
        <v>193</v>
      </c>
      <c r="B5" s="198" t="s">
        <v>530</v>
      </c>
      <c r="C5" s="471" t="s">
        <v>51</v>
      </c>
    </row>
    <row r="6" spans="1:3" s="405" customFormat="1" ht="12.75" customHeight="1" thickBot="1">
      <c r="A6" s="175"/>
      <c r="B6" s="176" t="s">
        <v>474</v>
      </c>
      <c r="C6" s="177" t="s">
        <v>475</v>
      </c>
    </row>
    <row r="7" spans="1:3" s="405" customFormat="1" ht="15.75" customHeight="1" thickBot="1">
      <c r="A7" s="200"/>
      <c r="B7" s="201" t="s">
        <v>52</v>
      </c>
      <c r="C7" s="202"/>
    </row>
    <row r="8" spans="1:3" s="321" customFormat="1" ht="12" customHeight="1" thickBot="1">
      <c r="A8" s="175" t="s">
        <v>16</v>
      </c>
      <c r="B8" s="203" t="s">
        <v>497</v>
      </c>
      <c r="C8" s="270">
        <f>SUM(C9:C19)</f>
        <v>0</v>
      </c>
    </row>
    <row r="9" spans="1:3" s="321" customFormat="1" ht="12" customHeight="1">
      <c r="A9" s="398" t="s">
        <v>90</v>
      </c>
      <c r="B9" s="10" t="s">
        <v>258</v>
      </c>
      <c r="C9" s="311"/>
    </row>
    <row r="10" spans="1:3" s="321" customFormat="1" ht="12" customHeight="1">
      <c r="A10" s="399" t="s">
        <v>91</v>
      </c>
      <c r="B10" s="8" t="s">
        <v>259</v>
      </c>
      <c r="C10" s="268"/>
    </row>
    <row r="11" spans="1:3" s="321" customFormat="1" ht="12" customHeight="1">
      <c r="A11" s="399" t="s">
        <v>92</v>
      </c>
      <c r="B11" s="8" t="s">
        <v>260</v>
      </c>
      <c r="C11" s="268"/>
    </row>
    <row r="12" spans="1:3" s="321" customFormat="1" ht="12" customHeight="1">
      <c r="A12" s="399" t="s">
        <v>93</v>
      </c>
      <c r="B12" s="8" t="s">
        <v>261</v>
      </c>
      <c r="C12" s="268"/>
    </row>
    <row r="13" spans="1:3" s="321" customFormat="1" ht="12" customHeight="1">
      <c r="A13" s="399" t="s">
        <v>137</v>
      </c>
      <c r="B13" s="8" t="s">
        <v>262</v>
      </c>
      <c r="C13" s="268"/>
    </row>
    <row r="14" spans="1:3" s="321" customFormat="1" ht="12" customHeight="1">
      <c r="A14" s="399" t="s">
        <v>94</v>
      </c>
      <c r="B14" s="8" t="s">
        <v>380</v>
      </c>
      <c r="C14" s="268"/>
    </row>
    <row r="15" spans="1:3" s="321" customFormat="1" ht="12" customHeight="1">
      <c r="A15" s="399" t="s">
        <v>95</v>
      </c>
      <c r="B15" s="7" t="s">
        <v>381</v>
      </c>
      <c r="C15" s="268"/>
    </row>
    <row r="16" spans="1:3" s="321" customFormat="1" ht="12" customHeight="1">
      <c r="A16" s="399" t="s">
        <v>105</v>
      </c>
      <c r="B16" s="8" t="s">
        <v>265</v>
      </c>
      <c r="C16" s="312"/>
    </row>
    <row r="17" spans="1:3" s="406" customFormat="1" ht="12" customHeight="1">
      <c r="A17" s="399" t="s">
        <v>106</v>
      </c>
      <c r="B17" s="8" t="s">
        <v>266</v>
      </c>
      <c r="C17" s="268"/>
    </row>
    <row r="18" spans="1:3" s="406" customFormat="1" ht="12" customHeight="1">
      <c r="A18" s="399" t="s">
        <v>107</v>
      </c>
      <c r="B18" s="8" t="s">
        <v>417</v>
      </c>
      <c r="C18" s="269"/>
    </row>
    <row r="19" spans="1:3" s="406" customFormat="1" ht="12" customHeight="1" thickBot="1">
      <c r="A19" s="399" t="s">
        <v>108</v>
      </c>
      <c r="B19" s="7" t="s">
        <v>267</v>
      </c>
      <c r="C19" s="269"/>
    </row>
    <row r="20" spans="1:3" s="321" customFormat="1" ht="12" customHeight="1" thickBot="1">
      <c r="A20" s="175" t="s">
        <v>17</v>
      </c>
      <c r="B20" s="203" t="s">
        <v>382</v>
      </c>
      <c r="C20" s="270">
        <f>SUM(C21:C23)</f>
        <v>0</v>
      </c>
    </row>
    <row r="21" spans="1:3" s="406" customFormat="1" ht="12" customHeight="1">
      <c r="A21" s="399" t="s">
        <v>96</v>
      </c>
      <c r="B21" s="9" t="s">
        <v>241</v>
      </c>
      <c r="C21" s="268"/>
    </row>
    <row r="22" spans="1:3" s="406" customFormat="1" ht="12" customHeight="1">
      <c r="A22" s="399" t="s">
        <v>97</v>
      </c>
      <c r="B22" s="8" t="s">
        <v>383</v>
      </c>
      <c r="C22" s="268"/>
    </row>
    <row r="23" spans="1:3" s="406" customFormat="1" ht="12" customHeight="1">
      <c r="A23" s="399" t="s">
        <v>98</v>
      </c>
      <c r="B23" s="8" t="s">
        <v>384</v>
      </c>
      <c r="C23" s="268"/>
    </row>
    <row r="24" spans="1:3" s="406" customFormat="1" ht="12" customHeight="1" thickBot="1">
      <c r="A24" s="399" t="s">
        <v>99</v>
      </c>
      <c r="B24" s="8" t="s">
        <v>502</v>
      </c>
      <c r="C24" s="268"/>
    </row>
    <row r="25" spans="1:3" s="406" customFormat="1" ht="12" customHeight="1" thickBot="1">
      <c r="A25" s="183" t="s">
        <v>18</v>
      </c>
      <c r="B25" s="109" t="s">
        <v>163</v>
      </c>
      <c r="C25" s="296"/>
    </row>
    <row r="26" spans="1:3" s="406" customFormat="1" ht="12" customHeight="1" thickBot="1">
      <c r="A26" s="183" t="s">
        <v>19</v>
      </c>
      <c r="B26" s="109" t="s">
        <v>385</v>
      </c>
      <c r="C26" s="270">
        <f>+C27+C28</f>
        <v>0</v>
      </c>
    </row>
    <row r="27" spans="1:3" s="406" customFormat="1" ht="12" customHeight="1">
      <c r="A27" s="400" t="s">
        <v>251</v>
      </c>
      <c r="B27" s="401" t="s">
        <v>383</v>
      </c>
      <c r="C27" s="68"/>
    </row>
    <row r="28" spans="1:3" s="406" customFormat="1" ht="12" customHeight="1">
      <c r="A28" s="400" t="s">
        <v>252</v>
      </c>
      <c r="B28" s="402" t="s">
        <v>386</v>
      </c>
      <c r="C28" s="271"/>
    </row>
    <row r="29" spans="1:3" s="406" customFormat="1" ht="12" customHeight="1" thickBot="1">
      <c r="A29" s="399" t="s">
        <v>253</v>
      </c>
      <c r="B29" s="126" t="s">
        <v>503</v>
      </c>
      <c r="C29" s="75"/>
    </row>
    <row r="30" spans="1:3" s="406" customFormat="1" ht="12" customHeight="1" thickBot="1">
      <c r="A30" s="183" t="s">
        <v>20</v>
      </c>
      <c r="B30" s="109" t="s">
        <v>387</v>
      </c>
      <c r="C30" s="270">
        <f>+C31+C32+C33</f>
        <v>0</v>
      </c>
    </row>
    <row r="31" spans="1:3" s="406" customFormat="1" ht="12" customHeight="1">
      <c r="A31" s="400" t="s">
        <v>83</v>
      </c>
      <c r="B31" s="401" t="s">
        <v>272</v>
      </c>
      <c r="C31" s="68"/>
    </row>
    <row r="32" spans="1:3" s="406" customFormat="1" ht="12" customHeight="1">
      <c r="A32" s="400" t="s">
        <v>84</v>
      </c>
      <c r="B32" s="402" t="s">
        <v>273</v>
      </c>
      <c r="C32" s="271"/>
    </row>
    <row r="33" spans="1:3" s="406" customFormat="1" ht="12" customHeight="1" thickBot="1">
      <c r="A33" s="399" t="s">
        <v>85</v>
      </c>
      <c r="B33" s="126" t="s">
        <v>274</v>
      </c>
      <c r="C33" s="75"/>
    </row>
    <row r="34" spans="1:3" s="321" customFormat="1" ht="12" customHeight="1" thickBot="1">
      <c r="A34" s="183" t="s">
        <v>21</v>
      </c>
      <c r="B34" s="109" t="s">
        <v>357</v>
      </c>
      <c r="C34" s="296"/>
    </row>
    <row r="35" spans="1:3" s="321" customFormat="1" ht="12" customHeight="1" thickBot="1">
      <c r="A35" s="183" t="s">
        <v>22</v>
      </c>
      <c r="B35" s="109" t="s">
        <v>388</v>
      </c>
      <c r="C35" s="313"/>
    </row>
    <row r="36" spans="1:3" s="321" customFormat="1" ht="12" customHeight="1" thickBot="1">
      <c r="A36" s="175" t="s">
        <v>23</v>
      </c>
      <c r="B36" s="109" t="s">
        <v>504</v>
      </c>
      <c r="C36" s="314">
        <f>+C8+C20+C25+C26+C30+C34+C35</f>
        <v>0</v>
      </c>
    </row>
    <row r="37" spans="1:3" s="321" customFormat="1" ht="12" customHeight="1" thickBot="1">
      <c r="A37" s="204" t="s">
        <v>24</v>
      </c>
      <c r="B37" s="109" t="s">
        <v>390</v>
      </c>
      <c r="C37" s="314">
        <f>+C38+C39+C40</f>
        <v>0</v>
      </c>
    </row>
    <row r="38" spans="1:3" s="321" customFormat="1" ht="12" customHeight="1">
      <c r="A38" s="400" t="s">
        <v>391</v>
      </c>
      <c r="B38" s="401" t="s">
        <v>219</v>
      </c>
      <c r="C38" s="68"/>
    </row>
    <row r="39" spans="1:3" s="321" customFormat="1" ht="12" customHeight="1">
      <c r="A39" s="400" t="s">
        <v>392</v>
      </c>
      <c r="B39" s="402" t="s">
        <v>2</v>
      </c>
      <c r="C39" s="271"/>
    </row>
    <row r="40" spans="1:3" s="406" customFormat="1" ht="12" customHeight="1" thickBot="1">
      <c r="A40" s="399" t="s">
        <v>393</v>
      </c>
      <c r="B40" s="126" t="s">
        <v>394</v>
      </c>
      <c r="C40" s="75"/>
    </row>
    <row r="41" spans="1:3" s="406" customFormat="1" ht="15" customHeight="1" thickBot="1">
      <c r="A41" s="204" t="s">
        <v>25</v>
      </c>
      <c r="B41" s="205" t="s">
        <v>395</v>
      </c>
      <c r="C41" s="317">
        <f>+C36+C37</f>
        <v>0</v>
      </c>
    </row>
    <row r="42" spans="1:3" s="406" customFormat="1" ht="15" customHeight="1">
      <c r="A42" s="206"/>
      <c r="B42" s="207"/>
      <c r="C42" s="315"/>
    </row>
    <row r="43" spans="1:3" ht="13.5" thickBot="1">
      <c r="A43" s="208"/>
      <c r="B43" s="209"/>
      <c r="C43" s="316"/>
    </row>
    <row r="44" spans="1:3" s="405" customFormat="1" ht="16.5" customHeight="1" thickBot="1">
      <c r="A44" s="210"/>
      <c r="B44" s="211" t="s">
        <v>53</v>
      </c>
      <c r="C44" s="317"/>
    </row>
    <row r="45" spans="1:3" s="407" customFormat="1" ht="12" customHeight="1" thickBot="1">
      <c r="A45" s="183" t="s">
        <v>16</v>
      </c>
      <c r="B45" s="109" t="s">
        <v>396</v>
      </c>
      <c r="C45" s="270">
        <f>SUM(C46:C50)</f>
        <v>0</v>
      </c>
    </row>
    <row r="46" spans="1:3" ht="12" customHeight="1">
      <c r="A46" s="399" t="s">
        <v>90</v>
      </c>
      <c r="B46" s="9" t="s">
        <v>47</v>
      </c>
      <c r="C46" s="68"/>
    </row>
    <row r="47" spans="1:3" ht="12" customHeight="1">
      <c r="A47" s="399" t="s">
        <v>91</v>
      </c>
      <c r="B47" s="8" t="s">
        <v>172</v>
      </c>
      <c r="C47" s="71"/>
    </row>
    <row r="48" spans="1:3" ht="12" customHeight="1">
      <c r="A48" s="399" t="s">
        <v>92</v>
      </c>
      <c r="B48" s="8" t="s">
        <v>130</v>
      </c>
      <c r="C48" s="71"/>
    </row>
    <row r="49" spans="1:3" ht="12" customHeight="1">
      <c r="A49" s="399" t="s">
        <v>93</v>
      </c>
      <c r="B49" s="8" t="s">
        <v>173</v>
      </c>
      <c r="C49" s="71"/>
    </row>
    <row r="50" spans="1:3" ht="12" customHeight="1" thickBot="1">
      <c r="A50" s="399" t="s">
        <v>137</v>
      </c>
      <c r="B50" s="8" t="s">
        <v>174</v>
      </c>
      <c r="C50" s="71"/>
    </row>
    <row r="51" spans="1:3" ht="12" customHeight="1" thickBot="1">
      <c r="A51" s="183" t="s">
        <v>17</v>
      </c>
      <c r="B51" s="109" t="s">
        <v>397</v>
      </c>
      <c r="C51" s="270">
        <f>SUM(C52:C54)</f>
        <v>0</v>
      </c>
    </row>
    <row r="52" spans="1:3" s="407" customFormat="1" ht="12" customHeight="1">
      <c r="A52" s="399" t="s">
        <v>96</v>
      </c>
      <c r="B52" s="9" t="s">
        <v>213</v>
      </c>
      <c r="C52" s="68"/>
    </row>
    <row r="53" spans="1:3" ht="12" customHeight="1">
      <c r="A53" s="399" t="s">
        <v>97</v>
      </c>
      <c r="B53" s="8" t="s">
        <v>176</v>
      </c>
      <c r="C53" s="71"/>
    </row>
    <row r="54" spans="1:3" ht="12" customHeight="1">
      <c r="A54" s="399" t="s">
        <v>98</v>
      </c>
      <c r="B54" s="8" t="s">
        <v>54</v>
      </c>
      <c r="C54" s="71"/>
    </row>
    <row r="55" spans="1:3" ht="12" customHeight="1" thickBot="1">
      <c r="A55" s="399" t="s">
        <v>99</v>
      </c>
      <c r="B55" s="8" t="s">
        <v>501</v>
      </c>
      <c r="C55" s="71"/>
    </row>
    <row r="56" spans="1:3" ht="15" customHeight="1" thickBot="1">
      <c r="A56" s="183" t="s">
        <v>18</v>
      </c>
      <c r="B56" s="109" t="s">
        <v>11</v>
      </c>
      <c r="C56" s="296"/>
    </row>
    <row r="57" spans="1:3" ht="13.5" thickBot="1">
      <c r="A57" s="183" t="s">
        <v>19</v>
      </c>
      <c r="B57" s="212" t="s">
        <v>506</v>
      </c>
      <c r="C57" s="318">
        <f>+C45+C51+C56</f>
        <v>0</v>
      </c>
    </row>
    <row r="58" ht="15" customHeight="1" thickBot="1">
      <c r="C58" s="542">
        <f>C41-C57</f>
        <v>0</v>
      </c>
    </row>
    <row r="59" spans="1:3" ht="14.25" customHeight="1" thickBot="1">
      <c r="A59" s="215" t="s">
        <v>496</v>
      </c>
      <c r="B59" s="216"/>
      <c r="C59" s="106"/>
    </row>
    <row r="60" spans="1:3" ht="13.5" thickBot="1">
      <c r="A60" s="215" t="s">
        <v>194</v>
      </c>
      <c r="B60" s="216"/>
      <c r="C60" s="106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13" customWidth="1"/>
    <col min="2" max="2" width="79.125" style="214" customWidth="1"/>
    <col min="3" max="3" width="25.00390625" style="214" customWidth="1"/>
    <col min="4" max="16384" width="9.375" style="214" customWidth="1"/>
  </cols>
  <sheetData>
    <row r="1" spans="1:3" s="194" customFormat="1" ht="21" customHeight="1" thickBot="1">
      <c r="A1" s="193"/>
      <c r="B1" s="195"/>
      <c r="C1" s="509" t="str">
        <f>CONCATENATE(ALAPADATOK!P29," melléklet ",ALAPADATOK!A7," ",ALAPADATOK!B7," ",ALAPADATOK!C7," ",ALAPADATOK!D7," ",ALAPADATOK!E7," ",ALAPADATOK!F7," ",ALAPADATOK!G7," ",ALAPADATOK!H7)</f>
        <v>9.11. melléklet a 2 / 2020 ( II.14. ) önkormányzati rendelethez</v>
      </c>
    </row>
    <row r="2" spans="1:3" s="403" customFormat="1" ht="36">
      <c r="A2" s="357" t="s">
        <v>192</v>
      </c>
      <c r="B2" s="507" t="str">
        <f>CONCATENATE(ALAPADATOK!B29)</f>
        <v>9 kvi név</v>
      </c>
      <c r="C2" s="319" t="s">
        <v>572</v>
      </c>
    </row>
    <row r="3" spans="1:3" s="403" customFormat="1" ht="24.75" thickBot="1">
      <c r="A3" s="397" t="s">
        <v>191</v>
      </c>
      <c r="B3" s="508" t="s">
        <v>379</v>
      </c>
      <c r="C3" s="320" t="s">
        <v>50</v>
      </c>
    </row>
    <row r="4" spans="1:3" s="404" customFormat="1" ht="15.75" customHeight="1" thickBot="1">
      <c r="A4" s="196"/>
      <c r="B4" s="196"/>
      <c r="C4" s="197" t="str">
        <f>'KV_9.2.3.sz.mell'!C4</f>
        <v>Forintban!</v>
      </c>
    </row>
    <row r="5" spans="1:3" ht="13.5" thickBot="1">
      <c r="A5" s="358" t="s">
        <v>193</v>
      </c>
      <c r="B5" s="198" t="s">
        <v>530</v>
      </c>
      <c r="C5" s="199" t="s">
        <v>51</v>
      </c>
    </row>
    <row r="6" spans="1:3" s="405" customFormat="1" ht="12.75" customHeight="1" thickBot="1">
      <c r="A6" s="175"/>
      <c r="B6" s="176" t="s">
        <v>474</v>
      </c>
      <c r="C6" s="177" t="s">
        <v>475</v>
      </c>
    </row>
    <row r="7" spans="1:3" s="405" customFormat="1" ht="15.75" customHeight="1" thickBot="1">
      <c r="A7" s="200"/>
      <c r="B7" s="201" t="s">
        <v>52</v>
      </c>
      <c r="C7" s="202"/>
    </row>
    <row r="8" spans="1:3" s="321" customFormat="1" ht="12" customHeight="1" thickBot="1">
      <c r="A8" s="175" t="s">
        <v>16</v>
      </c>
      <c r="B8" s="203" t="s">
        <v>497</v>
      </c>
      <c r="C8" s="270">
        <f>SUM(C9:C19)</f>
        <v>0</v>
      </c>
    </row>
    <row r="9" spans="1:3" s="321" customFormat="1" ht="12" customHeight="1">
      <c r="A9" s="398" t="s">
        <v>90</v>
      </c>
      <c r="B9" s="10" t="s">
        <v>258</v>
      </c>
      <c r="C9" s="311"/>
    </row>
    <row r="10" spans="1:3" s="321" customFormat="1" ht="12" customHeight="1">
      <c r="A10" s="399" t="s">
        <v>91</v>
      </c>
      <c r="B10" s="8" t="s">
        <v>259</v>
      </c>
      <c r="C10" s="268"/>
    </row>
    <row r="11" spans="1:3" s="321" customFormat="1" ht="12" customHeight="1">
      <c r="A11" s="399" t="s">
        <v>92</v>
      </c>
      <c r="B11" s="8" t="s">
        <v>260</v>
      </c>
      <c r="C11" s="268"/>
    </row>
    <row r="12" spans="1:3" s="321" customFormat="1" ht="12" customHeight="1">
      <c r="A12" s="399" t="s">
        <v>93</v>
      </c>
      <c r="B12" s="8" t="s">
        <v>261</v>
      </c>
      <c r="C12" s="268"/>
    </row>
    <row r="13" spans="1:3" s="321" customFormat="1" ht="12" customHeight="1">
      <c r="A13" s="399" t="s">
        <v>137</v>
      </c>
      <c r="B13" s="8" t="s">
        <v>262</v>
      </c>
      <c r="C13" s="268"/>
    </row>
    <row r="14" spans="1:3" s="321" customFormat="1" ht="12" customHeight="1">
      <c r="A14" s="399" t="s">
        <v>94</v>
      </c>
      <c r="B14" s="8" t="s">
        <v>380</v>
      </c>
      <c r="C14" s="268"/>
    </row>
    <row r="15" spans="1:3" s="321" customFormat="1" ht="12" customHeight="1">
      <c r="A15" s="399" t="s">
        <v>95</v>
      </c>
      <c r="B15" s="7" t="s">
        <v>381</v>
      </c>
      <c r="C15" s="268"/>
    </row>
    <row r="16" spans="1:3" s="321" customFormat="1" ht="12" customHeight="1">
      <c r="A16" s="399" t="s">
        <v>105</v>
      </c>
      <c r="B16" s="8" t="s">
        <v>265</v>
      </c>
      <c r="C16" s="312"/>
    </row>
    <row r="17" spans="1:3" s="406" customFormat="1" ht="12" customHeight="1">
      <c r="A17" s="399" t="s">
        <v>106</v>
      </c>
      <c r="B17" s="8" t="s">
        <v>266</v>
      </c>
      <c r="C17" s="268"/>
    </row>
    <row r="18" spans="1:3" s="406" customFormat="1" ht="12" customHeight="1">
      <c r="A18" s="399" t="s">
        <v>107</v>
      </c>
      <c r="B18" s="8" t="s">
        <v>417</v>
      </c>
      <c r="C18" s="269"/>
    </row>
    <row r="19" spans="1:3" s="406" customFormat="1" ht="12" customHeight="1" thickBot="1">
      <c r="A19" s="399" t="s">
        <v>108</v>
      </c>
      <c r="B19" s="7" t="s">
        <v>267</v>
      </c>
      <c r="C19" s="269"/>
    </row>
    <row r="20" spans="1:3" s="321" customFormat="1" ht="12" customHeight="1" thickBot="1">
      <c r="A20" s="175" t="s">
        <v>17</v>
      </c>
      <c r="B20" s="203" t="s">
        <v>382</v>
      </c>
      <c r="C20" s="270">
        <f>SUM(C21:C23)</f>
        <v>0</v>
      </c>
    </row>
    <row r="21" spans="1:3" s="406" customFormat="1" ht="12" customHeight="1">
      <c r="A21" s="399" t="s">
        <v>96</v>
      </c>
      <c r="B21" s="9" t="s">
        <v>241</v>
      </c>
      <c r="C21" s="268"/>
    </row>
    <row r="22" spans="1:3" s="406" customFormat="1" ht="12" customHeight="1">
      <c r="A22" s="399" t="s">
        <v>97</v>
      </c>
      <c r="B22" s="8" t="s">
        <v>383</v>
      </c>
      <c r="C22" s="268"/>
    </row>
    <row r="23" spans="1:3" s="406" customFormat="1" ht="12" customHeight="1">
      <c r="A23" s="399" t="s">
        <v>98</v>
      </c>
      <c r="B23" s="8" t="s">
        <v>384</v>
      </c>
      <c r="C23" s="268"/>
    </row>
    <row r="24" spans="1:3" s="406" customFormat="1" ht="12" customHeight="1" thickBot="1">
      <c r="A24" s="399" t="s">
        <v>99</v>
      </c>
      <c r="B24" s="8" t="s">
        <v>502</v>
      </c>
      <c r="C24" s="268"/>
    </row>
    <row r="25" spans="1:3" s="406" customFormat="1" ht="12" customHeight="1" thickBot="1">
      <c r="A25" s="183" t="s">
        <v>18</v>
      </c>
      <c r="B25" s="109" t="s">
        <v>163</v>
      </c>
      <c r="C25" s="296"/>
    </row>
    <row r="26" spans="1:3" s="406" customFormat="1" ht="12" customHeight="1" thickBot="1">
      <c r="A26" s="183" t="s">
        <v>19</v>
      </c>
      <c r="B26" s="109" t="s">
        <v>385</v>
      </c>
      <c r="C26" s="270">
        <f>+C27+C28</f>
        <v>0</v>
      </c>
    </row>
    <row r="27" spans="1:3" s="406" customFormat="1" ht="12" customHeight="1">
      <c r="A27" s="400" t="s">
        <v>251</v>
      </c>
      <c r="B27" s="401" t="s">
        <v>383</v>
      </c>
      <c r="C27" s="68"/>
    </row>
    <row r="28" spans="1:3" s="406" customFormat="1" ht="12" customHeight="1">
      <c r="A28" s="400" t="s">
        <v>252</v>
      </c>
      <c r="B28" s="402" t="s">
        <v>386</v>
      </c>
      <c r="C28" s="271"/>
    </row>
    <row r="29" spans="1:3" s="406" customFormat="1" ht="12" customHeight="1" thickBot="1">
      <c r="A29" s="399" t="s">
        <v>253</v>
      </c>
      <c r="B29" s="126" t="s">
        <v>503</v>
      </c>
      <c r="C29" s="75"/>
    </row>
    <row r="30" spans="1:3" s="406" customFormat="1" ht="12" customHeight="1" thickBot="1">
      <c r="A30" s="183" t="s">
        <v>20</v>
      </c>
      <c r="B30" s="109" t="s">
        <v>387</v>
      </c>
      <c r="C30" s="270">
        <f>+C31+C32+C33</f>
        <v>0</v>
      </c>
    </row>
    <row r="31" spans="1:3" s="406" customFormat="1" ht="12" customHeight="1">
      <c r="A31" s="400" t="s">
        <v>83</v>
      </c>
      <c r="B31" s="401" t="s">
        <v>272</v>
      </c>
      <c r="C31" s="68"/>
    </row>
    <row r="32" spans="1:3" s="406" customFormat="1" ht="12" customHeight="1">
      <c r="A32" s="400" t="s">
        <v>84</v>
      </c>
      <c r="B32" s="402" t="s">
        <v>273</v>
      </c>
      <c r="C32" s="271"/>
    </row>
    <row r="33" spans="1:3" s="406" customFormat="1" ht="12" customHeight="1" thickBot="1">
      <c r="A33" s="399" t="s">
        <v>85</v>
      </c>
      <c r="B33" s="126" t="s">
        <v>274</v>
      </c>
      <c r="C33" s="75"/>
    </row>
    <row r="34" spans="1:3" s="321" customFormat="1" ht="12" customHeight="1" thickBot="1">
      <c r="A34" s="183" t="s">
        <v>21</v>
      </c>
      <c r="B34" s="109" t="s">
        <v>357</v>
      </c>
      <c r="C34" s="296"/>
    </row>
    <row r="35" spans="1:3" s="321" customFormat="1" ht="12" customHeight="1" thickBot="1">
      <c r="A35" s="183" t="s">
        <v>22</v>
      </c>
      <c r="B35" s="109" t="s">
        <v>388</v>
      </c>
      <c r="C35" s="313"/>
    </row>
    <row r="36" spans="1:3" s="321" customFormat="1" ht="12" customHeight="1" thickBot="1">
      <c r="A36" s="175" t="s">
        <v>23</v>
      </c>
      <c r="B36" s="109" t="s">
        <v>504</v>
      </c>
      <c r="C36" s="314">
        <f>+C8+C20+C25+C26+C30+C34+C35</f>
        <v>0</v>
      </c>
    </row>
    <row r="37" spans="1:3" s="321" customFormat="1" ht="12" customHeight="1" thickBot="1">
      <c r="A37" s="204" t="s">
        <v>24</v>
      </c>
      <c r="B37" s="109" t="s">
        <v>390</v>
      </c>
      <c r="C37" s="314">
        <f>+C38+C39+C40</f>
        <v>0</v>
      </c>
    </row>
    <row r="38" spans="1:3" s="321" customFormat="1" ht="12" customHeight="1">
      <c r="A38" s="400" t="s">
        <v>391</v>
      </c>
      <c r="B38" s="401" t="s">
        <v>219</v>
      </c>
      <c r="C38" s="68"/>
    </row>
    <row r="39" spans="1:3" s="321" customFormat="1" ht="12" customHeight="1">
      <c r="A39" s="400" t="s">
        <v>392</v>
      </c>
      <c r="B39" s="402" t="s">
        <v>2</v>
      </c>
      <c r="C39" s="271"/>
    </row>
    <row r="40" spans="1:3" s="406" customFormat="1" ht="12" customHeight="1" thickBot="1">
      <c r="A40" s="399" t="s">
        <v>393</v>
      </c>
      <c r="B40" s="126" t="s">
        <v>394</v>
      </c>
      <c r="C40" s="75"/>
    </row>
    <row r="41" spans="1:3" s="406" customFormat="1" ht="15" customHeight="1" thickBot="1">
      <c r="A41" s="204" t="s">
        <v>25</v>
      </c>
      <c r="B41" s="205" t="s">
        <v>395</v>
      </c>
      <c r="C41" s="317">
        <f>+C36+C37</f>
        <v>0</v>
      </c>
    </row>
    <row r="42" spans="1:3" s="406" customFormat="1" ht="15" customHeight="1">
      <c r="A42" s="206"/>
      <c r="B42" s="207"/>
      <c r="C42" s="315"/>
    </row>
    <row r="43" spans="1:3" ht="13.5" thickBot="1">
      <c r="A43" s="208"/>
      <c r="B43" s="209"/>
      <c r="C43" s="316"/>
    </row>
    <row r="44" spans="1:3" s="405" customFormat="1" ht="16.5" customHeight="1" thickBot="1">
      <c r="A44" s="210"/>
      <c r="B44" s="211" t="s">
        <v>53</v>
      </c>
      <c r="C44" s="317"/>
    </row>
    <row r="45" spans="1:3" s="407" customFormat="1" ht="12" customHeight="1" thickBot="1">
      <c r="A45" s="183" t="s">
        <v>16</v>
      </c>
      <c r="B45" s="109" t="s">
        <v>396</v>
      </c>
      <c r="C45" s="270">
        <f>SUM(C46:C50)</f>
        <v>0</v>
      </c>
    </row>
    <row r="46" spans="1:3" ht="12" customHeight="1">
      <c r="A46" s="399" t="s">
        <v>90</v>
      </c>
      <c r="B46" s="9" t="s">
        <v>47</v>
      </c>
      <c r="C46" s="68"/>
    </row>
    <row r="47" spans="1:3" ht="12" customHeight="1">
      <c r="A47" s="399" t="s">
        <v>91</v>
      </c>
      <c r="B47" s="8" t="s">
        <v>172</v>
      </c>
      <c r="C47" s="71"/>
    </row>
    <row r="48" spans="1:3" ht="12" customHeight="1">
      <c r="A48" s="399" t="s">
        <v>92</v>
      </c>
      <c r="B48" s="8" t="s">
        <v>130</v>
      </c>
      <c r="C48" s="71"/>
    </row>
    <row r="49" spans="1:3" ht="12" customHeight="1">
      <c r="A49" s="399" t="s">
        <v>93</v>
      </c>
      <c r="B49" s="8" t="s">
        <v>173</v>
      </c>
      <c r="C49" s="71"/>
    </row>
    <row r="50" spans="1:3" ht="12" customHeight="1" thickBot="1">
      <c r="A50" s="399" t="s">
        <v>137</v>
      </c>
      <c r="B50" s="8" t="s">
        <v>174</v>
      </c>
      <c r="C50" s="71"/>
    </row>
    <row r="51" spans="1:3" ht="12" customHeight="1" thickBot="1">
      <c r="A51" s="183" t="s">
        <v>17</v>
      </c>
      <c r="B51" s="109" t="s">
        <v>397</v>
      </c>
      <c r="C51" s="270">
        <f>SUM(C52:C54)</f>
        <v>0</v>
      </c>
    </row>
    <row r="52" spans="1:3" s="407" customFormat="1" ht="12" customHeight="1">
      <c r="A52" s="399" t="s">
        <v>96</v>
      </c>
      <c r="B52" s="9" t="s">
        <v>213</v>
      </c>
      <c r="C52" s="68"/>
    </row>
    <row r="53" spans="1:3" ht="12" customHeight="1">
      <c r="A53" s="399" t="s">
        <v>97</v>
      </c>
      <c r="B53" s="8" t="s">
        <v>176</v>
      </c>
      <c r="C53" s="71"/>
    </row>
    <row r="54" spans="1:3" ht="12" customHeight="1">
      <c r="A54" s="399" t="s">
        <v>98</v>
      </c>
      <c r="B54" s="8" t="s">
        <v>54</v>
      </c>
      <c r="C54" s="71"/>
    </row>
    <row r="55" spans="1:3" ht="12" customHeight="1" thickBot="1">
      <c r="A55" s="399" t="s">
        <v>99</v>
      </c>
      <c r="B55" s="8" t="s">
        <v>501</v>
      </c>
      <c r="C55" s="71"/>
    </row>
    <row r="56" spans="1:3" ht="15" customHeight="1" thickBot="1">
      <c r="A56" s="183" t="s">
        <v>18</v>
      </c>
      <c r="B56" s="109" t="s">
        <v>11</v>
      </c>
      <c r="C56" s="296"/>
    </row>
    <row r="57" spans="1:3" ht="13.5" thickBot="1">
      <c r="A57" s="183" t="s">
        <v>19</v>
      </c>
      <c r="B57" s="212" t="s">
        <v>506</v>
      </c>
      <c r="C57" s="318">
        <f>+C45+C51+C56</f>
        <v>0</v>
      </c>
    </row>
    <row r="58" ht="15" customHeight="1" thickBot="1">
      <c r="C58" s="542">
        <f>C41-C57</f>
        <v>0</v>
      </c>
    </row>
    <row r="59" spans="1:3" ht="14.25" customHeight="1" thickBot="1">
      <c r="A59" s="215" t="s">
        <v>496</v>
      </c>
      <c r="B59" s="216"/>
      <c r="C59" s="106"/>
    </row>
    <row r="60" spans="1:3" ht="13.5" thickBot="1">
      <c r="A60" s="215" t="s">
        <v>194</v>
      </c>
      <c r="B60" s="216"/>
      <c r="C60" s="106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13" customWidth="1"/>
    <col min="2" max="2" width="79.125" style="214" customWidth="1"/>
    <col min="3" max="3" width="25.00390625" style="214" customWidth="1"/>
    <col min="4" max="16384" width="9.375" style="214" customWidth="1"/>
  </cols>
  <sheetData>
    <row r="1" spans="1:3" s="194" customFormat="1" ht="21" customHeight="1" thickBot="1">
      <c r="A1" s="193"/>
      <c r="B1" s="195"/>
      <c r="C1" s="509" t="str">
        <f>CONCATENATE(ALAPADATOK!P29,"1. melléklet ",ALAPADATOK!A7," ",ALAPADATOK!B7," ",ALAPADATOK!C7," ",ALAPADATOK!D7," ",ALAPADATOK!E7," ",ALAPADATOK!F7," ",ALAPADATOK!G7," ",ALAPADATOK!H7)</f>
        <v>9.11.1. melléklet a 2 / 2020 ( II.14. ) önkormányzati rendelethez</v>
      </c>
    </row>
    <row r="2" spans="1:3" s="403" customFormat="1" ht="25.5" customHeight="1">
      <c r="A2" s="357" t="s">
        <v>192</v>
      </c>
      <c r="B2" s="507" t="str">
        <f>CONCATENATE('KV_9.11.sz.mell'!B2)</f>
        <v>9 kvi név</v>
      </c>
      <c r="C2" s="319" t="s">
        <v>572</v>
      </c>
    </row>
    <row r="3" spans="1:3" s="403" customFormat="1" ht="24.75" thickBot="1">
      <c r="A3" s="397" t="s">
        <v>191</v>
      </c>
      <c r="B3" s="508" t="s">
        <v>398</v>
      </c>
      <c r="C3" s="320" t="s">
        <v>55</v>
      </c>
    </row>
    <row r="4" spans="1:3" s="404" customFormat="1" ht="15.75" customHeight="1" thickBot="1">
      <c r="A4" s="196"/>
      <c r="B4" s="196"/>
      <c r="C4" s="197" t="str">
        <f>'KV_9.11.sz.mell'!C4</f>
        <v>Forintban!</v>
      </c>
    </row>
    <row r="5" spans="1:3" ht="13.5" thickBot="1">
      <c r="A5" s="358" t="s">
        <v>193</v>
      </c>
      <c r="B5" s="198" t="s">
        <v>530</v>
      </c>
      <c r="C5" s="199" t="s">
        <v>51</v>
      </c>
    </row>
    <row r="6" spans="1:3" s="405" customFormat="1" ht="12.75" customHeight="1" thickBot="1">
      <c r="A6" s="175"/>
      <c r="B6" s="176" t="s">
        <v>474</v>
      </c>
      <c r="C6" s="177" t="s">
        <v>475</v>
      </c>
    </row>
    <row r="7" spans="1:3" s="405" customFormat="1" ht="15.75" customHeight="1" thickBot="1">
      <c r="A7" s="200"/>
      <c r="B7" s="201" t="s">
        <v>52</v>
      </c>
      <c r="C7" s="202"/>
    </row>
    <row r="8" spans="1:3" s="321" customFormat="1" ht="12" customHeight="1" thickBot="1">
      <c r="A8" s="175" t="s">
        <v>16</v>
      </c>
      <c r="B8" s="203" t="s">
        <v>497</v>
      </c>
      <c r="C8" s="270">
        <f>SUM(C9:C19)</f>
        <v>0</v>
      </c>
    </row>
    <row r="9" spans="1:3" s="321" customFormat="1" ht="12" customHeight="1">
      <c r="A9" s="398" t="s">
        <v>90</v>
      </c>
      <c r="B9" s="10" t="s">
        <v>258</v>
      </c>
      <c r="C9" s="311"/>
    </row>
    <row r="10" spans="1:3" s="321" customFormat="1" ht="12" customHeight="1">
      <c r="A10" s="399" t="s">
        <v>91</v>
      </c>
      <c r="B10" s="8" t="s">
        <v>259</v>
      </c>
      <c r="C10" s="268"/>
    </row>
    <row r="11" spans="1:3" s="321" customFormat="1" ht="12" customHeight="1">
      <c r="A11" s="399" t="s">
        <v>92</v>
      </c>
      <c r="B11" s="8" t="s">
        <v>260</v>
      </c>
      <c r="C11" s="268"/>
    </row>
    <row r="12" spans="1:3" s="321" customFormat="1" ht="12" customHeight="1">
      <c r="A12" s="399" t="s">
        <v>93</v>
      </c>
      <c r="B12" s="8" t="s">
        <v>261</v>
      </c>
      <c r="C12" s="268"/>
    </row>
    <row r="13" spans="1:3" s="321" customFormat="1" ht="12" customHeight="1">
      <c r="A13" s="399" t="s">
        <v>137</v>
      </c>
      <c r="B13" s="8" t="s">
        <v>262</v>
      </c>
      <c r="C13" s="268"/>
    </row>
    <row r="14" spans="1:3" s="321" customFormat="1" ht="12" customHeight="1">
      <c r="A14" s="399" t="s">
        <v>94</v>
      </c>
      <c r="B14" s="8" t="s">
        <v>380</v>
      </c>
      <c r="C14" s="268"/>
    </row>
    <row r="15" spans="1:3" s="321" customFormat="1" ht="12" customHeight="1">
      <c r="A15" s="399" t="s">
        <v>95</v>
      </c>
      <c r="B15" s="7" t="s">
        <v>381</v>
      </c>
      <c r="C15" s="268"/>
    </row>
    <row r="16" spans="1:3" s="321" customFormat="1" ht="12" customHeight="1">
      <c r="A16" s="399" t="s">
        <v>105</v>
      </c>
      <c r="B16" s="8" t="s">
        <v>265</v>
      </c>
      <c r="C16" s="312"/>
    </row>
    <row r="17" spans="1:3" s="406" customFormat="1" ht="12" customHeight="1">
      <c r="A17" s="399" t="s">
        <v>106</v>
      </c>
      <c r="B17" s="8" t="s">
        <v>266</v>
      </c>
      <c r="C17" s="268"/>
    </row>
    <row r="18" spans="1:3" s="406" customFormat="1" ht="12" customHeight="1">
      <c r="A18" s="399" t="s">
        <v>107</v>
      </c>
      <c r="B18" s="8" t="s">
        <v>417</v>
      </c>
      <c r="C18" s="269"/>
    </row>
    <row r="19" spans="1:3" s="406" customFormat="1" ht="12" customHeight="1" thickBot="1">
      <c r="A19" s="399" t="s">
        <v>108</v>
      </c>
      <c r="B19" s="7" t="s">
        <v>267</v>
      </c>
      <c r="C19" s="269"/>
    </row>
    <row r="20" spans="1:3" s="321" customFormat="1" ht="12" customHeight="1" thickBot="1">
      <c r="A20" s="175" t="s">
        <v>17</v>
      </c>
      <c r="B20" s="203" t="s">
        <v>382</v>
      </c>
      <c r="C20" s="270">
        <f>SUM(C21:C23)</f>
        <v>0</v>
      </c>
    </row>
    <row r="21" spans="1:3" s="406" customFormat="1" ht="12" customHeight="1">
      <c r="A21" s="399" t="s">
        <v>96</v>
      </c>
      <c r="B21" s="9" t="s">
        <v>241</v>
      </c>
      <c r="C21" s="268"/>
    </row>
    <row r="22" spans="1:3" s="406" customFormat="1" ht="12" customHeight="1">
      <c r="A22" s="399" t="s">
        <v>97</v>
      </c>
      <c r="B22" s="8" t="s">
        <v>383</v>
      </c>
      <c r="C22" s="268"/>
    </row>
    <row r="23" spans="1:3" s="406" customFormat="1" ht="12" customHeight="1">
      <c r="A23" s="399" t="s">
        <v>98</v>
      </c>
      <c r="B23" s="8" t="s">
        <v>384</v>
      </c>
      <c r="C23" s="268"/>
    </row>
    <row r="24" spans="1:3" s="406" customFormat="1" ht="12" customHeight="1" thickBot="1">
      <c r="A24" s="399" t="s">
        <v>99</v>
      </c>
      <c r="B24" s="8" t="s">
        <v>502</v>
      </c>
      <c r="C24" s="268"/>
    </row>
    <row r="25" spans="1:3" s="406" customFormat="1" ht="12" customHeight="1" thickBot="1">
      <c r="A25" s="183" t="s">
        <v>18</v>
      </c>
      <c r="B25" s="109" t="s">
        <v>163</v>
      </c>
      <c r="C25" s="296"/>
    </row>
    <row r="26" spans="1:3" s="406" customFormat="1" ht="12" customHeight="1" thickBot="1">
      <c r="A26" s="183" t="s">
        <v>19</v>
      </c>
      <c r="B26" s="109" t="s">
        <v>385</v>
      </c>
      <c r="C26" s="270">
        <f>+C27+C28</f>
        <v>0</v>
      </c>
    </row>
    <row r="27" spans="1:3" s="406" customFormat="1" ht="12" customHeight="1">
      <c r="A27" s="400" t="s">
        <v>251</v>
      </c>
      <c r="B27" s="401" t="s">
        <v>383</v>
      </c>
      <c r="C27" s="68"/>
    </row>
    <row r="28" spans="1:3" s="406" customFormat="1" ht="12" customHeight="1">
      <c r="A28" s="400" t="s">
        <v>252</v>
      </c>
      <c r="B28" s="402" t="s">
        <v>386</v>
      </c>
      <c r="C28" s="271"/>
    </row>
    <row r="29" spans="1:3" s="406" customFormat="1" ht="12" customHeight="1" thickBot="1">
      <c r="A29" s="399" t="s">
        <v>253</v>
      </c>
      <c r="B29" s="126" t="s">
        <v>503</v>
      </c>
      <c r="C29" s="75"/>
    </row>
    <row r="30" spans="1:3" s="406" customFormat="1" ht="12" customHeight="1" thickBot="1">
      <c r="A30" s="183" t="s">
        <v>20</v>
      </c>
      <c r="B30" s="109" t="s">
        <v>387</v>
      </c>
      <c r="C30" s="270">
        <f>+C31+C32+C33</f>
        <v>0</v>
      </c>
    </row>
    <row r="31" spans="1:3" s="406" customFormat="1" ht="12" customHeight="1">
      <c r="A31" s="400" t="s">
        <v>83</v>
      </c>
      <c r="B31" s="401" t="s">
        <v>272</v>
      </c>
      <c r="C31" s="68"/>
    </row>
    <row r="32" spans="1:3" s="406" customFormat="1" ht="12" customHeight="1">
      <c r="A32" s="400" t="s">
        <v>84</v>
      </c>
      <c r="B32" s="402" t="s">
        <v>273</v>
      </c>
      <c r="C32" s="271"/>
    </row>
    <row r="33" spans="1:3" s="406" customFormat="1" ht="12" customHeight="1" thickBot="1">
      <c r="A33" s="399" t="s">
        <v>85</v>
      </c>
      <c r="B33" s="126" t="s">
        <v>274</v>
      </c>
      <c r="C33" s="75"/>
    </row>
    <row r="34" spans="1:3" s="321" customFormat="1" ht="12" customHeight="1" thickBot="1">
      <c r="A34" s="183" t="s">
        <v>21</v>
      </c>
      <c r="B34" s="109" t="s">
        <v>357</v>
      </c>
      <c r="C34" s="296"/>
    </row>
    <row r="35" spans="1:3" s="321" customFormat="1" ht="12" customHeight="1" thickBot="1">
      <c r="A35" s="183" t="s">
        <v>22</v>
      </c>
      <c r="B35" s="109" t="s">
        <v>388</v>
      </c>
      <c r="C35" s="313"/>
    </row>
    <row r="36" spans="1:3" s="321" customFormat="1" ht="12" customHeight="1" thickBot="1">
      <c r="A36" s="175" t="s">
        <v>23</v>
      </c>
      <c r="B36" s="109" t="s">
        <v>504</v>
      </c>
      <c r="C36" s="314">
        <f>+C8+C20+C25+C26+C30+C34+C35</f>
        <v>0</v>
      </c>
    </row>
    <row r="37" spans="1:3" s="321" customFormat="1" ht="12" customHeight="1" thickBot="1">
      <c r="A37" s="204" t="s">
        <v>24</v>
      </c>
      <c r="B37" s="109" t="s">
        <v>390</v>
      </c>
      <c r="C37" s="314">
        <f>+C38+C39+C40</f>
        <v>0</v>
      </c>
    </row>
    <row r="38" spans="1:3" s="321" customFormat="1" ht="12" customHeight="1">
      <c r="A38" s="400" t="s">
        <v>391</v>
      </c>
      <c r="B38" s="401" t="s">
        <v>219</v>
      </c>
      <c r="C38" s="68"/>
    </row>
    <row r="39" spans="1:3" s="321" customFormat="1" ht="12" customHeight="1">
      <c r="A39" s="400" t="s">
        <v>392</v>
      </c>
      <c r="B39" s="402" t="s">
        <v>2</v>
      </c>
      <c r="C39" s="271"/>
    </row>
    <row r="40" spans="1:3" s="406" customFormat="1" ht="12" customHeight="1" thickBot="1">
      <c r="A40" s="399" t="s">
        <v>393</v>
      </c>
      <c r="B40" s="126" t="s">
        <v>394</v>
      </c>
      <c r="C40" s="75"/>
    </row>
    <row r="41" spans="1:3" s="406" customFormat="1" ht="15" customHeight="1" thickBot="1">
      <c r="A41" s="204" t="s">
        <v>25</v>
      </c>
      <c r="B41" s="205" t="s">
        <v>395</v>
      </c>
      <c r="C41" s="317">
        <f>+C36+C37</f>
        <v>0</v>
      </c>
    </row>
    <row r="42" spans="1:3" s="406" customFormat="1" ht="15" customHeight="1">
      <c r="A42" s="206"/>
      <c r="B42" s="207"/>
      <c r="C42" s="315"/>
    </row>
    <row r="43" spans="1:3" ht="13.5" thickBot="1">
      <c r="A43" s="208"/>
      <c r="B43" s="209"/>
      <c r="C43" s="316"/>
    </row>
    <row r="44" spans="1:3" s="405" customFormat="1" ht="16.5" customHeight="1" thickBot="1">
      <c r="A44" s="210"/>
      <c r="B44" s="211" t="s">
        <v>53</v>
      </c>
      <c r="C44" s="317"/>
    </row>
    <row r="45" spans="1:3" s="407" customFormat="1" ht="12" customHeight="1" thickBot="1">
      <c r="A45" s="183" t="s">
        <v>16</v>
      </c>
      <c r="B45" s="109" t="s">
        <v>396</v>
      </c>
      <c r="C45" s="270">
        <f>SUM(C46:C50)</f>
        <v>0</v>
      </c>
    </row>
    <row r="46" spans="1:3" ht="12" customHeight="1">
      <c r="A46" s="399" t="s">
        <v>90</v>
      </c>
      <c r="B46" s="9" t="s">
        <v>47</v>
      </c>
      <c r="C46" s="68"/>
    </row>
    <row r="47" spans="1:3" ht="12" customHeight="1">
      <c r="A47" s="399" t="s">
        <v>91</v>
      </c>
      <c r="B47" s="8" t="s">
        <v>172</v>
      </c>
      <c r="C47" s="71"/>
    </row>
    <row r="48" spans="1:3" ht="12" customHeight="1">
      <c r="A48" s="399" t="s">
        <v>92</v>
      </c>
      <c r="B48" s="8" t="s">
        <v>130</v>
      </c>
      <c r="C48" s="71"/>
    </row>
    <row r="49" spans="1:3" ht="12" customHeight="1">
      <c r="A49" s="399" t="s">
        <v>93</v>
      </c>
      <c r="B49" s="8" t="s">
        <v>173</v>
      </c>
      <c r="C49" s="71"/>
    </row>
    <row r="50" spans="1:3" ht="12" customHeight="1" thickBot="1">
      <c r="A50" s="399" t="s">
        <v>137</v>
      </c>
      <c r="B50" s="8" t="s">
        <v>174</v>
      </c>
      <c r="C50" s="71"/>
    </row>
    <row r="51" spans="1:3" ht="12" customHeight="1" thickBot="1">
      <c r="A51" s="183" t="s">
        <v>17</v>
      </c>
      <c r="B51" s="109" t="s">
        <v>397</v>
      </c>
      <c r="C51" s="270">
        <f>SUM(C52:C54)</f>
        <v>0</v>
      </c>
    </row>
    <row r="52" spans="1:3" s="407" customFormat="1" ht="12" customHeight="1">
      <c r="A52" s="399" t="s">
        <v>96</v>
      </c>
      <c r="B52" s="9" t="s">
        <v>213</v>
      </c>
      <c r="C52" s="68"/>
    </row>
    <row r="53" spans="1:3" ht="12" customHeight="1">
      <c r="A53" s="399" t="s">
        <v>97</v>
      </c>
      <c r="B53" s="8" t="s">
        <v>176</v>
      </c>
      <c r="C53" s="71"/>
    </row>
    <row r="54" spans="1:3" ht="12" customHeight="1">
      <c r="A54" s="399" t="s">
        <v>98</v>
      </c>
      <c r="B54" s="8" t="s">
        <v>54</v>
      </c>
      <c r="C54" s="71"/>
    </row>
    <row r="55" spans="1:3" ht="12" customHeight="1" thickBot="1">
      <c r="A55" s="399" t="s">
        <v>99</v>
      </c>
      <c r="B55" s="8" t="s">
        <v>501</v>
      </c>
      <c r="C55" s="71"/>
    </row>
    <row r="56" spans="1:3" ht="15" customHeight="1" thickBot="1">
      <c r="A56" s="183" t="s">
        <v>18</v>
      </c>
      <c r="B56" s="109" t="s">
        <v>11</v>
      </c>
      <c r="C56" s="296"/>
    </row>
    <row r="57" spans="1:3" ht="13.5" thickBot="1">
      <c r="A57" s="183" t="s">
        <v>19</v>
      </c>
      <c r="B57" s="212" t="s">
        <v>506</v>
      </c>
      <c r="C57" s="318">
        <f>+C45+C51+C56</f>
        <v>0</v>
      </c>
    </row>
    <row r="58" ht="15" customHeight="1" thickBot="1">
      <c r="C58" s="542">
        <f>C41-C57</f>
        <v>0</v>
      </c>
    </row>
    <row r="59" spans="1:3" ht="14.25" customHeight="1" thickBot="1">
      <c r="A59" s="215" t="s">
        <v>496</v>
      </c>
      <c r="B59" s="216"/>
      <c r="C59" s="106"/>
    </row>
    <row r="60" spans="1:3" ht="13.5" thickBot="1">
      <c r="A60" s="215" t="s">
        <v>194</v>
      </c>
      <c r="B60" s="216"/>
      <c r="C60" s="106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13" customWidth="1"/>
    <col min="2" max="2" width="79.125" style="214" customWidth="1"/>
    <col min="3" max="3" width="25.00390625" style="214" customWidth="1"/>
    <col min="4" max="16384" width="9.375" style="214" customWidth="1"/>
  </cols>
  <sheetData>
    <row r="1" spans="1:3" s="194" customFormat="1" ht="21" customHeight="1" thickBot="1">
      <c r="A1" s="193"/>
      <c r="B1" s="195"/>
      <c r="C1" s="509" t="str">
        <f>CONCATENATE(ALAPADATOK!P29,"2. melléklet ",ALAPADATOK!A7," ",ALAPADATOK!B7," ",ALAPADATOK!C7," ",ALAPADATOK!D7," ",ALAPADATOK!E7," ",ALAPADATOK!F7," ",ALAPADATOK!G7," ",ALAPADATOK!H7)</f>
        <v>9.11.2. melléklet a 2 / 2020 ( II.14. ) önkormányzati rendelethez</v>
      </c>
    </row>
    <row r="2" spans="1:3" s="403" customFormat="1" ht="25.5" customHeight="1">
      <c r="A2" s="357" t="s">
        <v>192</v>
      </c>
      <c r="B2" s="507" t="str">
        <f>CONCATENATE('KV_9.11.1.sz.mell'!B2)</f>
        <v>9 kvi név</v>
      </c>
      <c r="C2" s="319" t="s">
        <v>572</v>
      </c>
    </row>
    <row r="3" spans="1:3" s="403" customFormat="1" ht="24.75" thickBot="1">
      <c r="A3" s="397" t="s">
        <v>191</v>
      </c>
      <c r="B3" s="508" t="s">
        <v>399</v>
      </c>
      <c r="C3" s="320" t="s">
        <v>56</v>
      </c>
    </row>
    <row r="4" spans="1:3" s="404" customFormat="1" ht="15.75" customHeight="1" thickBot="1">
      <c r="A4" s="196"/>
      <c r="B4" s="196"/>
      <c r="C4" s="197" t="str">
        <f>'KV_9.11.1.sz.mell'!C4</f>
        <v>Forintban!</v>
      </c>
    </row>
    <row r="5" spans="1:3" ht="13.5" thickBot="1">
      <c r="A5" s="358" t="s">
        <v>193</v>
      </c>
      <c r="B5" s="198" t="s">
        <v>530</v>
      </c>
      <c r="C5" s="199" t="s">
        <v>51</v>
      </c>
    </row>
    <row r="6" spans="1:3" s="405" customFormat="1" ht="12.75" customHeight="1" thickBot="1">
      <c r="A6" s="175"/>
      <c r="B6" s="176" t="s">
        <v>474</v>
      </c>
      <c r="C6" s="177" t="s">
        <v>475</v>
      </c>
    </row>
    <row r="7" spans="1:3" s="405" customFormat="1" ht="15.75" customHeight="1" thickBot="1">
      <c r="A7" s="200"/>
      <c r="B7" s="201" t="s">
        <v>52</v>
      </c>
      <c r="C7" s="202"/>
    </row>
    <row r="8" spans="1:3" s="321" customFormat="1" ht="12" customHeight="1" thickBot="1">
      <c r="A8" s="175" t="s">
        <v>16</v>
      </c>
      <c r="B8" s="203" t="s">
        <v>497</v>
      </c>
      <c r="C8" s="270">
        <f>SUM(C9:C19)</f>
        <v>0</v>
      </c>
    </row>
    <row r="9" spans="1:3" s="321" customFormat="1" ht="12" customHeight="1">
      <c r="A9" s="398" t="s">
        <v>90</v>
      </c>
      <c r="B9" s="10" t="s">
        <v>258</v>
      </c>
      <c r="C9" s="311"/>
    </row>
    <row r="10" spans="1:3" s="321" customFormat="1" ht="12" customHeight="1">
      <c r="A10" s="399" t="s">
        <v>91</v>
      </c>
      <c r="B10" s="8" t="s">
        <v>259</v>
      </c>
      <c r="C10" s="268"/>
    </row>
    <row r="11" spans="1:3" s="321" customFormat="1" ht="12" customHeight="1">
      <c r="A11" s="399" t="s">
        <v>92</v>
      </c>
      <c r="B11" s="8" t="s">
        <v>260</v>
      </c>
      <c r="C11" s="268"/>
    </row>
    <row r="12" spans="1:3" s="321" customFormat="1" ht="12" customHeight="1">
      <c r="A12" s="399" t="s">
        <v>93</v>
      </c>
      <c r="B12" s="8" t="s">
        <v>261</v>
      </c>
      <c r="C12" s="268"/>
    </row>
    <row r="13" spans="1:3" s="321" customFormat="1" ht="12" customHeight="1">
      <c r="A13" s="399" t="s">
        <v>137</v>
      </c>
      <c r="B13" s="8" t="s">
        <v>262</v>
      </c>
      <c r="C13" s="268"/>
    </row>
    <row r="14" spans="1:3" s="321" customFormat="1" ht="12" customHeight="1">
      <c r="A14" s="399" t="s">
        <v>94</v>
      </c>
      <c r="B14" s="8" t="s">
        <v>380</v>
      </c>
      <c r="C14" s="268"/>
    </row>
    <row r="15" spans="1:3" s="321" customFormat="1" ht="12" customHeight="1">
      <c r="A15" s="399" t="s">
        <v>95</v>
      </c>
      <c r="B15" s="7" t="s">
        <v>381</v>
      </c>
      <c r="C15" s="268"/>
    </row>
    <row r="16" spans="1:3" s="321" customFormat="1" ht="12" customHeight="1">
      <c r="A16" s="399" t="s">
        <v>105</v>
      </c>
      <c r="B16" s="8" t="s">
        <v>265</v>
      </c>
      <c r="C16" s="312"/>
    </row>
    <row r="17" spans="1:3" s="406" customFormat="1" ht="12" customHeight="1">
      <c r="A17" s="399" t="s">
        <v>106</v>
      </c>
      <c r="B17" s="8" t="s">
        <v>266</v>
      </c>
      <c r="C17" s="268"/>
    </row>
    <row r="18" spans="1:3" s="406" customFormat="1" ht="12" customHeight="1">
      <c r="A18" s="399" t="s">
        <v>107</v>
      </c>
      <c r="B18" s="8" t="s">
        <v>417</v>
      </c>
      <c r="C18" s="269"/>
    </row>
    <row r="19" spans="1:3" s="406" customFormat="1" ht="12" customHeight="1" thickBot="1">
      <c r="A19" s="399" t="s">
        <v>108</v>
      </c>
      <c r="B19" s="7" t="s">
        <v>267</v>
      </c>
      <c r="C19" s="269"/>
    </row>
    <row r="20" spans="1:3" s="321" customFormat="1" ht="12" customHeight="1" thickBot="1">
      <c r="A20" s="175" t="s">
        <v>17</v>
      </c>
      <c r="B20" s="203" t="s">
        <v>382</v>
      </c>
      <c r="C20" s="270">
        <f>SUM(C21:C23)</f>
        <v>0</v>
      </c>
    </row>
    <row r="21" spans="1:3" s="406" customFormat="1" ht="12" customHeight="1">
      <c r="A21" s="399" t="s">
        <v>96</v>
      </c>
      <c r="B21" s="9" t="s">
        <v>241</v>
      </c>
      <c r="C21" s="268"/>
    </row>
    <row r="22" spans="1:3" s="406" customFormat="1" ht="12" customHeight="1">
      <c r="A22" s="399" t="s">
        <v>97</v>
      </c>
      <c r="B22" s="8" t="s">
        <v>383</v>
      </c>
      <c r="C22" s="268"/>
    </row>
    <row r="23" spans="1:3" s="406" customFormat="1" ht="12" customHeight="1">
      <c r="A23" s="399" t="s">
        <v>98</v>
      </c>
      <c r="B23" s="8" t="s">
        <v>384</v>
      </c>
      <c r="C23" s="268"/>
    </row>
    <row r="24" spans="1:3" s="406" customFormat="1" ht="12" customHeight="1" thickBot="1">
      <c r="A24" s="399" t="s">
        <v>99</v>
      </c>
      <c r="B24" s="8" t="s">
        <v>502</v>
      </c>
      <c r="C24" s="268"/>
    </row>
    <row r="25" spans="1:3" s="406" customFormat="1" ht="12" customHeight="1" thickBot="1">
      <c r="A25" s="183" t="s">
        <v>18</v>
      </c>
      <c r="B25" s="109" t="s">
        <v>163</v>
      </c>
      <c r="C25" s="296"/>
    </row>
    <row r="26" spans="1:3" s="406" customFormat="1" ht="12" customHeight="1" thickBot="1">
      <c r="A26" s="183" t="s">
        <v>19</v>
      </c>
      <c r="B26" s="109" t="s">
        <v>385</v>
      </c>
      <c r="C26" s="270">
        <f>+C27+C28</f>
        <v>0</v>
      </c>
    </row>
    <row r="27" spans="1:3" s="406" customFormat="1" ht="12" customHeight="1">
      <c r="A27" s="400" t="s">
        <v>251</v>
      </c>
      <c r="B27" s="401" t="s">
        <v>383</v>
      </c>
      <c r="C27" s="68"/>
    </row>
    <row r="28" spans="1:3" s="406" customFormat="1" ht="12" customHeight="1">
      <c r="A28" s="400" t="s">
        <v>252</v>
      </c>
      <c r="B28" s="402" t="s">
        <v>386</v>
      </c>
      <c r="C28" s="271"/>
    </row>
    <row r="29" spans="1:3" s="406" customFormat="1" ht="12" customHeight="1" thickBot="1">
      <c r="A29" s="399" t="s">
        <v>253</v>
      </c>
      <c r="B29" s="126" t="s">
        <v>503</v>
      </c>
      <c r="C29" s="75"/>
    </row>
    <row r="30" spans="1:3" s="406" customFormat="1" ht="12" customHeight="1" thickBot="1">
      <c r="A30" s="183" t="s">
        <v>20</v>
      </c>
      <c r="B30" s="109" t="s">
        <v>387</v>
      </c>
      <c r="C30" s="270">
        <f>+C31+C32+C33</f>
        <v>0</v>
      </c>
    </row>
    <row r="31" spans="1:3" s="406" customFormat="1" ht="12" customHeight="1">
      <c r="A31" s="400" t="s">
        <v>83</v>
      </c>
      <c r="B31" s="401" t="s">
        <v>272</v>
      </c>
      <c r="C31" s="68"/>
    </row>
    <row r="32" spans="1:3" s="406" customFormat="1" ht="12" customHeight="1">
      <c r="A32" s="400" t="s">
        <v>84</v>
      </c>
      <c r="B32" s="402" t="s">
        <v>273</v>
      </c>
      <c r="C32" s="271"/>
    </row>
    <row r="33" spans="1:3" s="406" customFormat="1" ht="12" customHeight="1" thickBot="1">
      <c r="A33" s="399" t="s">
        <v>85</v>
      </c>
      <c r="B33" s="126" t="s">
        <v>274</v>
      </c>
      <c r="C33" s="75"/>
    </row>
    <row r="34" spans="1:3" s="321" customFormat="1" ht="12" customHeight="1" thickBot="1">
      <c r="A34" s="183" t="s">
        <v>21</v>
      </c>
      <c r="B34" s="109" t="s">
        <v>357</v>
      </c>
      <c r="C34" s="296"/>
    </row>
    <row r="35" spans="1:3" s="321" customFormat="1" ht="12" customHeight="1" thickBot="1">
      <c r="A35" s="183" t="s">
        <v>22</v>
      </c>
      <c r="B35" s="109" t="s">
        <v>388</v>
      </c>
      <c r="C35" s="313"/>
    </row>
    <row r="36" spans="1:3" s="321" customFormat="1" ht="12" customHeight="1" thickBot="1">
      <c r="A36" s="175" t="s">
        <v>23</v>
      </c>
      <c r="B36" s="109" t="s">
        <v>504</v>
      </c>
      <c r="C36" s="314">
        <f>+C8+C20+C25+C26+C30+C34+C35</f>
        <v>0</v>
      </c>
    </row>
    <row r="37" spans="1:3" s="321" customFormat="1" ht="12" customHeight="1" thickBot="1">
      <c r="A37" s="204" t="s">
        <v>24</v>
      </c>
      <c r="B37" s="109" t="s">
        <v>390</v>
      </c>
      <c r="C37" s="314">
        <f>+C38+C39+C40</f>
        <v>0</v>
      </c>
    </row>
    <row r="38" spans="1:3" s="321" customFormat="1" ht="12" customHeight="1">
      <c r="A38" s="400" t="s">
        <v>391</v>
      </c>
      <c r="B38" s="401" t="s">
        <v>219</v>
      </c>
      <c r="C38" s="68"/>
    </row>
    <row r="39" spans="1:3" s="321" customFormat="1" ht="12" customHeight="1">
      <c r="A39" s="400" t="s">
        <v>392</v>
      </c>
      <c r="B39" s="402" t="s">
        <v>2</v>
      </c>
      <c r="C39" s="271"/>
    </row>
    <row r="40" spans="1:3" s="406" customFormat="1" ht="12" customHeight="1" thickBot="1">
      <c r="A40" s="399" t="s">
        <v>393</v>
      </c>
      <c r="B40" s="126" t="s">
        <v>394</v>
      </c>
      <c r="C40" s="75"/>
    </row>
    <row r="41" spans="1:3" s="406" customFormat="1" ht="15" customHeight="1" thickBot="1">
      <c r="A41" s="204" t="s">
        <v>25</v>
      </c>
      <c r="B41" s="205" t="s">
        <v>395</v>
      </c>
      <c r="C41" s="317">
        <f>+C36+C37</f>
        <v>0</v>
      </c>
    </row>
    <row r="42" spans="1:3" s="406" customFormat="1" ht="15" customHeight="1">
      <c r="A42" s="206"/>
      <c r="B42" s="207"/>
      <c r="C42" s="315"/>
    </row>
    <row r="43" spans="1:3" ht="13.5" thickBot="1">
      <c r="A43" s="208"/>
      <c r="B43" s="209"/>
      <c r="C43" s="316"/>
    </row>
    <row r="44" spans="1:3" s="405" customFormat="1" ht="16.5" customHeight="1" thickBot="1">
      <c r="A44" s="210"/>
      <c r="B44" s="211" t="s">
        <v>53</v>
      </c>
      <c r="C44" s="317"/>
    </row>
    <row r="45" spans="1:3" s="407" customFormat="1" ht="12" customHeight="1" thickBot="1">
      <c r="A45" s="183" t="s">
        <v>16</v>
      </c>
      <c r="B45" s="109" t="s">
        <v>396</v>
      </c>
      <c r="C45" s="270">
        <f>SUM(C46:C50)</f>
        <v>0</v>
      </c>
    </row>
    <row r="46" spans="1:3" ht="12" customHeight="1">
      <c r="A46" s="399" t="s">
        <v>90</v>
      </c>
      <c r="B46" s="9" t="s">
        <v>47</v>
      </c>
      <c r="C46" s="68"/>
    </row>
    <row r="47" spans="1:3" ht="12" customHeight="1">
      <c r="A47" s="399" t="s">
        <v>91</v>
      </c>
      <c r="B47" s="8" t="s">
        <v>172</v>
      </c>
      <c r="C47" s="71"/>
    </row>
    <row r="48" spans="1:3" ht="12" customHeight="1">
      <c r="A48" s="399" t="s">
        <v>92</v>
      </c>
      <c r="B48" s="8" t="s">
        <v>130</v>
      </c>
      <c r="C48" s="71"/>
    </row>
    <row r="49" spans="1:3" ht="12" customHeight="1">
      <c r="A49" s="399" t="s">
        <v>93</v>
      </c>
      <c r="B49" s="8" t="s">
        <v>173</v>
      </c>
      <c r="C49" s="71"/>
    </row>
    <row r="50" spans="1:3" ht="12" customHeight="1" thickBot="1">
      <c r="A50" s="399" t="s">
        <v>137</v>
      </c>
      <c r="B50" s="8" t="s">
        <v>174</v>
      </c>
      <c r="C50" s="71"/>
    </row>
    <row r="51" spans="1:3" ht="12" customHeight="1" thickBot="1">
      <c r="A51" s="183" t="s">
        <v>17</v>
      </c>
      <c r="B51" s="109" t="s">
        <v>397</v>
      </c>
      <c r="C51" s="270">
        <f>SUM(C52:C54)</f>
        <v>0</v>
      </c>
    </row>
    <row r="52" spans="1:3" s="407" customFormat="1" ht="12" customHeight="1">
      <c r="A52" s="399" t="s">
        <v>96</v>
      </c>
      <c r="B52" s="9" t="s">
        <v>213</v>
      </c>
      <c r="C52" s="68"/>
    </row>
    <row r="53" spans="1:3" ht="12" customHeight="1">
      <c r="A53" s="399" t="s">
        <v>97</v>
      </c>
      <c r="B53" s="8" t="s">
        <v>176</v>
      </c>
      <c r="C53" s="71"/>
    </row>
    <row r="54" spans="1:3" ht="12" customHeight="1">
      <c r="A54" s="399" t="s">
        <v>98</v>
      </c>
      <c r="B54" s="8" t="s">
        <v>54</v>
      </c>
      <c r="C54" s="71"/>
    </row>
    <row r="55" spans="1:3" ht="12" customHeight="1" thickBot="1">
      <c r="A55" s="399" t="s">
        <v>99</v>
      </c>
      <c r="B55" s="8" t="s">
        <v>501</v>
      </c>
      <c r="C55" s="71"/>
    </row>
    <row r="56" spans="1:3" ht="15" customHeight="1" thickBot="1">
      <c r="A56" s="183" t="s">
        <v>18</v>
      </c>
      <c r="B56" s="109" t="s">
        <v>11</v>
      </c>
      <c r="C56" s="296"/>
    </row>
    <row r="57" spans="1:3" ht="13.5" thickBot="1">
      <c r="A57" s="183" t="s">
        <v>19</v>
      </c>
      <c r="B57" s="212" t="s">
        <v>506</v>
      </c>
      <c r="C57" s="318">
        <f>+C45+C51+C56</f>
        <v>0</v>
      </c>
    </row>
    <row r="58" ht="15" customHeight="1" thickBot="1">
      <c r="C58" s="542">
        <f>C41-C57</f>
        <v>0</v>
      </c>
    </row>
    <row r="59" spans="1:3" ht="14.25" customHeight="1" thickBot="1">
      <c r="A59" s="215" t="s">
        <v>496</v>
      </c>
      <c r="B59" s="216"/>
      <c r="C59" s="106"/>
    </row>
    <row r="60" spans="1:3" ht="13.5" thickBot="1">
      <c r="A60" s="215" t="s">
        <v>194</v>
      </c>
      <c r="B60" s="216"/>
      <c r="C60" s="106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164"/>
  <sheetViews>
    <sheetView zoomScale="120" zoomScaleNormal="120" zoomScaleSheetLayoutView="100" workbookViewId="0" topLeftCell="A142">
      <selection activeCell="C36" sqref="C36"/>
    </sheetView>
  </sheetViews>
  <sheetFormatPr defaultColWidth="9.00390625" defaultRowHeight="12.75"/>
  <cols>
    <col min="1" max="1" width="9.50390625" style="333" customWidth="1"/>
    <col min="2" max="2" width="99.375" style="333" customWidth="1"/>
    <col min="3" max="3" width="21.625" style="334" customWidth="1"/>
    <col min="4" max="4" width="9.00390625" style="361" customWidth="1"/>
    <col min="5" max="16384" width="9.375" style="361" customWidth="1"/>
  </cols>
  <sheetData>
    <row r="1" spans="1:3" ht="18.75" customHeight="1">
      <c r="A1" s="544"/>
      <c r="B1" s="646" t="str">
        <f>CONCATENATE("1.3. melléklet ",ALAPADATOK!A7," ",ALAPADATOK!B7," ",ALAPADATOK!C7," ",ALAPADATOK!D7," ",ALAPADATOK!E7," ",ALAPADATOK!F7," ",ALAPADATOK!G7," ",ALAPADATOK!H7)</f>
        <v>1.3. melléklet a 2 / 2020 ( II.14. ) önkormányzati rendelethez</v>
      </c>
      <c r="C1" s="647"/>
    </row>
    <row r="2" spans="1:3" ht="21.75" customHeight="1">
      <c r="A2" s="545"/>
      <c r="B2" s="546" t="str">
        <f>CONCATENATE(ALAPADATOK!A3)</f>
        <v>BORSODNÁDASD VÁROS ÖNKORMÁNYZATA</v>
      </c>
      <c r="C2" s="547"/>
    </row>
    <row r="3" spans="1:3" ht="21.75" customHeight="1">
      <c r="A3" s="547"/>
      <c r="B3" s="546" t="str">
        <f>'KV_1.2.sz.mell.'!B3</f>
        <v>2020. ÉVI KÖLTSÉGVETÉS</v>
      </c>
      <c r="C3" s="547"/>
    </row>
    <row r="4" spans="1:3" ht="21.75" customHeight="1">
      <c r="A4" s="547"/>
      <c r="B4" s="546" t="s">
        <v>546</v>
      </c>
      <c r="C4" s="547"/>
    </row>
    <row r="5" spans="1:3" ht="21.75" customHeight="1">
      <c r="A5" s="544"/>
      <c r="B5" s="544"/>
      <c r="C5" s="548"/>
    </row>
    <row r="6" spans="1:3" ht="15" customHeight="1">
      <c r="A6" s="648" t="s">
        <v>13</v>
      </c>
      <c r="B6" s="648"/>
      <c r="C6" s="648"/>
    </row>
    <row r="7" spans="1:3" ht="15" customHeight="1" thickBot="1">
      <c r="A7" s="649" t="s">
        <v>141</v>
      </c>
      <c r="B7" s="649"/>
      <c r="C7" s="496" t="str">
        <f>CONCATENATE('KV_1.1.sz.mell.'!C7)</f>
        <v>Forintban!</v>
      </c>
    </row>
    <row r="8" spans="1:3" ht="24" customHeight="1" thickBot="1">
      <c r="A8" s="549" t="s">
        <v>64</v>
      </c>
      <c r="B8" s="550" t="s">
        <v>15</v>
      </c>
      <c r="C8" s="551" t="str">
        <f>+CONCATENATE(LEFT(KV_ÖSSZEFÜGGÉSEK!A5,4),". évi előirányzat")</f>
        <v>2020. évi előirányzat</v>
      </c>
    </row>
    <row r="9" spans="1:3" s="362" customFormat="1" ht="12" customHeight="1" thickBot="1">
      <c r="A9" s="481"/>
      <c r="B9" s="482" t="s">
        <v>474</v>
      </c>
      <c r="C9" s="483" t="s">
        <v>475</v>
      </c>
    </row>
    <row r="10" spans="1:3" s="363" customFormat="1" ht="12" customHeight="1" thickBot="1">
      <c r="A10" s="20" t="s">
        <v>16</v>
      </c>
      <c r="B10" s="21" t="s">
        <v>235</v>
      </c>
      <c r="C10" s="250">
        <f>+C11+C12+C13+C14+C15+C16</f>
        <v>0</v>
      </c>
    </row>
    <row r="11" spans="1:3" s="363" customFormat="1" ht="12" customHeight="1">
      <c r="A11" s="15" t="s">
        <v>90</v>
      </c>
      <c r="B11" s="364" t="s">
        <v>236</v>
      </c>
      <c r="C11" s="253"/>
    </row>
    <row r="12" spans="1:3" s="363" customFormat="1" ht="12" customHeight="1">
      <c r="A12" s="14" t="s">
        <v>91</v>
      </c>
      <c r="B12" s="365" t="s">
        <v>237</v>
      </c>
      <c r="C12" s="252"/>
    </row>
    <row r="13" spans="1:3" s="363" customFormat="1" ht="12" customHeight="1">
      <c r="A13" s="14" t="s">
        <v>92</v>
      </c>
      <c r="B13" s="365" t="s">
        <v>517</v>
      </c>
      <c r="C13" s="252"/>
    </row>
    <row r="14" spans="1:3" s="363" customFormat="1" ht="12" customHeight="1">
      <c r="A14" s="14" t="s">
        <v>93</v>
      </c>
      <c r="B14" s="365" t="s">
        <v>239</v>
      </c>
      <c r="C14" s="252"/>
    </row>
    <row r="15" spans="1:3" s="363" customFormat="1" ht="12" customHeight="1">
      <c r="A15" s="14" t="s">
        <v>137</v>
      </c>
      <c r="B15" s="246" t="s">
        <v>413</v>
      </c>
      <c r="C15" s="252"/>
    </row>
    <row r="16" spans="1:3" s="363" customFormat="1" ht="12" customHeight="1" thickBot="1">
      <c r="A16" s="16" t="s">
        <v>94</v>
      </c>
      <c r="B16" s="247" t="s">
        <v>414</v>
      </c>
      <c r="C16" s="252"/>
    </row>
    <row r="17" spans="1:3" s="363" customFormat="1" ht="12" customHeight="1" thickBot="1">
      <c r="A17" s="20" t="s">
        <v>17</v>
      </c>
      <c r="B17" s="245" t="s">
        <v>240</v>
      </c>
      <c r="C17" s="250">
        <f>+C18+C19+C20+C21+C22</f>
        <v>0</v>
      </c>
    </row>
    <row r="18" spans="1:3" s="363" customFormat="1" ht="12" customHeight="1">
      <c r="A18" s="15" t="s">
        <v>96</v>
      </c>
      <c r="B18" s="364" t="s">
        <v>241</v>
      </c>
      <c r="C18" s="253"/>
    </row>
    <row r="19" spans="1:3" s="363" customFormat="1" ht="12" customHeight="1">
      <c r="A19" s="14" t="s">
        <v>97</v>
      </c>
      <c r="B19" s="365" t="s">
        <v>242</v>
      </c>
      <c r="C19" s="252"/>
    </row>
    <row r="20" spans="1:3" s="363" customFormat="1" ht="12" customHeight="1">
      <c r="A20" s="14" t="s">
        <v>98</v>
      </c>
      <c r="B20" s="365" t="s">
        <v>403</v>
      </c>
      <c r="C20" s="252"/>
    </row>
    <row r="21" spans="1:3" s="363" customFormat="1" ht="12" customHeight="1">
      <c r="A21" s="14" t="s">
        <v>99</v>
      </c>
      <c r="B21" s="365" t="s">
        <v>404</v>
      </c>
      <c r="C21" s="252"/>
    </row>
    <row r="22" spans="1:3" s="363" customFormat="1" ht="12" customHeight="1">
      <c r="A22" s="14" t="s">
        <v>100</v>
      </c>
      <c r="B22" s="365" t="s">
        <v>539</v>
      </c>
      <c r="C22" s="252"/>
    </row>
    <row r="23" spans="1:3" s="363" customFormat="1" ht="12" customHeight="1" thickBot="1">
      <c r="A23" s="16" t="s">
        <v>109</v>
      </c>
      <c r="B23" s="247" t="s">
        <v>244</v>
      </c>
      <c r="C23" s="254"/>
    </row>
    <row r="24" spans="1:3" s="363" customFormat="1" ht="12" customHeight="1" thickBot="1">
      <c r="A24" s="20" t="s">
        <v>18</v>
      </c>
      <c r="B24" s="21" t="s">
        <v>245</v>
      </c>
      <c r="C24" s="250">
        <f>+C25+C26+C27+C28+C29</f>
        <v>0</v>
      </c>
    </row>
    <row r="25" spans="1:3" s="363" customFormat="1" ht="12" customHeight="1">
      <c r="A25" s="15" t="s">
        <v>79</v>
      </c>
      <c r="B25" s="364" t="s">
        <v>246</v>
      </c>
      <c r="C25" s="253"/>
    </row>
    <row r="26" spans="1:3" s="363" customFormat="1" ht="12" customHeight="1">
      <c r="A26" s="14" t="s">
        <v>80</v>
      </c>
      <c r="B26" s="365" t="s">
        <v>247</v>
      </c>
      <c r="C26" s="252"/>
    </row>
    <row r="27" spans="1:3" s="363" customFormat="1" ht="12" customHeight="1">
      <c r="A27" s="14" t="s">
        <v>81</v>
      </c>
      <c r="B27" s="365" t="s">
        <v>405</v>
      </c>
      <c r="C27" s="252"/>
    </row>
    <row r="28" spans="1:3" s="363" customFormat="1" ht="12" customHeight="1">
      <c r="A28" s="14" t="s">
        <v>82</v>
      </c>
      <c r="B28" s="365" t="s">
        <v>406</v>
      </c>
      <c r="C28" s="252"/>
    </row>
    <row r="29" spans="1:3" s="363" customFormat="1" ht="12" customHeight="1">
      <c r="A29" s="14" t="s">
        <v>160</v>
      </c>
      <c r="B29" s="365" t="s">
        <v>248</v>
      </c>
      <c r="C29" s="252"/>
    </row>
    <row r="30" spans="1:3" s="474" customFormat="1" ht="12" customHeight="1" thickBot="1">
      <c r="A30" s="484" t="s">
        <v>161</v>
      </c>
      <c r="B30" s="472" t="s">
        <v>534</v>
      </c>
      <c r="C30" s="473"/>
    </row>
    <row r="31" spans="1:3" s="363" customFormat="1" ht="12" customHeight="1" thickBot="1">
      <c r="A31" s="20" t="s">
        <v>162</v>
      </c>
      <c r="B31" s="21" t="s">
        <v>518</v>
      </c>
      <c r="C31" s="256">
        <f>SUM(C32:C38)</f>
        <v>8835140</v>
      </c>
    </row>
    <row r="32" spans="1:3" s="363" customFormat="1" ht="12" customHeight="1">
      <c r="A32" s="15" t="s">
        <v>251</v>
      </c>
      <c r="B32" s="364" t="str">
        <f>'KV_1.1.sz.mell.'!B32</f>
        <v>Építményadó</v>
      </c>
      <c r="C32" s="253"/>
    </row>
    <row r="33" spans="1:3" s="363" customFormat="1" ht="12" customHeight="1">
      <c r="A33" s="14" t="s">
        <v>252</v>
      </c>
      <c r="B33" s="364" t="str">
        <f>'KV_1.1.sz.mell.'!B33</f>
        <v>Idegenforgalmi adó</v>
      </c>
      <c r="C33" s="252"/>
    </row>
    <row r="34" spans="1:3" s="363" customFormat="1" ht="12" customHeight="1">
      <c r="A34" s="14" t="s">
        <v>253</v>
      </c>
      <c r="B34" s="364" t="str">
        <f>'KV_1.1.sz.mell.'!B34</f>
        <v>Iparűzési adó</v>
      </c>
      <c r="C34" s="252">
        <v>8835140</v>
      </c>
    </row>
    <row r="35" spans="1:3" s="363" customFormat="1" ht="12" customHeight="1">
      <c r="A35" s="14" t="s">
        <v>254</v>
      </c>
      <c r="B35" s="364" t="str">
        <f>'KV_1.1.sz.mell.'!B35</f>
        <v>Talajterhelési díj</v>
      </c>
      <c r="C35" s="252"/>
    </row>
    <row r="36" spans="1:3" s="363" customFormat="1" ht="12" customHeight="1">
      <c r="A36" s="14" t="s">
        <v>519</v>
      </c>
      <c r="B36" s="364" t="str">
        <f>'KV_1.1.sz.mell.'!B36</f>
        <v>Gépjárműadó</v>
      </c>
      <c r="C36" s="252"/>
    </row>
    <row r="37" spans="1:3" s="363" customFormat="1" ht="12" customHeight="1">
      <c r="A37" s="14" t="s">
        <v>520</v>
      </c>
      <c r="B37" s="364" t="str">
        <f>'KV_1.1.sz.mell.'!B37</f>
        <v>Telekadó</v>
      </c>
      <c r="C37" s="252"/>
    </row>
    <row r="38" spans="1:3" s="363" customFormat="1" ht="12" customHeight="1" thickBot="1">
      <c r="A38" s="16" t="s">
        <v>521</v>
      </c>
      <c r="B38" s="364" t="str">
        <f>'KV_1.1.sz.mell.'!B38</f>
        <v>Kommunális adó</v>
      </c>
      <c r="C38" s="254"/>
    </row>
    <row r="39" spans="1:3" s="363" customFormat="1" ht="12" customHeight="1" thickBot="1">
      <c r="A39" s="20" t="s">
        <v>20</v>
      </c>
      <c r="B39" s="21" t="s">
        <v>415</v>
      </c>
      <c r="C39" s="250">
        <f>SUM(C40:C50)</f>
        <v>0</v>
      </c>
    </row>
    <row r="40" spans="1:3" s="363" customFormat="1" ht="12" customHeight="1">
      <c r="A40" s="15" t="s">
        <v>83</v>
      </c>
      <c r="B40" s="364" t="s">
        <v>258</v>
      </c>
      <c r="C40" s="253"/>
    </row>
    <row r="41" spans="1:3" s="363" customFormat="1" ht="12" customHeight="1">
      <c r="A41" s="14" t="s">
        <v>84</v>
      </c>
      <c r="B41" s="365" t="s">
        <v>259</v>
      </c>
      <c r="C41" s="252"/>
    </row>
    <row r="42" spans="1:3" s="363" customFormat="1" ht="12" customHeight="1">
      <c r="A42" s="14" t="s">
        <v>85</v>
      </c>
      <c r="B42" s="365" t="s">
        <v>260</v>
      </c>
      <c r="C42" s="252"/>
    </row>
    <row r="43" spans="1:3" s="363" customFormat="1" ht="12" customHeight="1">
      <c r="A43" s="14" t="s">
        <v>164</v>
      </c>
      <c r="B43" s="365" t="s">
        <v>261</v>
      </c>
      <c r="C43" s="252"/>
    </row>
    <row r="44" spans="1:3" s="363" customFormat="1" ht="12" customHeight="1">
      <c r="A44" s="14" t="s">
        <v>165</v>
      </c>
      <c r="B44" s="365" t="s">
        <v>262</v>
      </c>
      <c r="C44" s="252"/>
    </row>
    <row r="45" spans="1:3" s="363" customFormat="1" ht="12" customHeight="1">
      <c r="A45" s="14" t="s">
        <v>166</v>
      </c>
      <c r="B45" s="365" t="s">
        <v>263</v>
      </c>
      <c r="C45" s="252"/>
    </row>
    <row r="46" spans="1:3" s="363" customFormat="1" ht="12" customHeight="1">
      <c r="A46" s="14" t="s">
        <v>167</v>
      </c>
      <c r="B46" s="365" t="s">
        <v>264</v>
      </c>
      <c r="C46" s="252"/>
    </row>
    <row r="47" spans="1:3" s="363" customFormat="1" ht="12" customHeight="1">
      <c r="A47" s="14" t="s">
        <v>168</v>
      </c>
      <c r="B47" s="365" t="s">
        <v>526</v>
      </c>
      <c r="C47" s="252"/>
    </row>
    <row r="48" spans="1:3" s="363" customFormat="1" ht="12" customHeight="1">
      <c r="A48" s="14" t="s">
        <v>256</v>
      </c>
      <c r="B48" s="365" t="s">
        <v>266</v>
      </c>
      <c r="C48" s="255"/>
    </row>
    <row r="49" spans="1:3" s="363" customFormat="1" ht="12" customHeight="1">
      <c r="A49" s="16" t="s">
        <v>257</v>
      </c>
      <c r="B49" s="366" t="s">
        <v>417</v>
      </c>
      <c r="C49" s="355"/>
    </row>
    <row r="50" spans="1:3" s="363" customFormat="1" ht="12" customHeight="1" thickBot="1">
      <c r="A50" s="16" t="s">
        <v>416</v>
      </c>
      <c r="B50" s="247" t="s">
        <v>267</v>
      </c>
      <c r="C50" s="355"/>
    </row>
    <row r="51" spans="1:3" s="363" customFormat="1" ht="12" customHeight="1" thickBot="1">
      <c r="A51" s="20" t="s">
        <v>21</v>
      </c>
      <c r="B51" s="21" t="s">
        <v>268</v>
      </c>
      <c r="C51" s="250">
        <f>SUM(C52:C56)</f>
        <v>0</v>
      </c>
    </row>
    <row r="52" spans="1:3" s="363" customFormat="1" ht="12" customHeight="1">
      <c r="A52" s="15" t="s">
        <v>86</v>
      </c>
      <c r="B52" s="364" t="s">
        <v>272</v>
      </c>
      <c r="C52" s="408"/>
    </row>
    <row r="53" spans="1:3" s="363" customFormat="1" ht="12" customHeight="1">
      <c r="A53" s="14" t="s">
        <v>87</v>
      </c>
      <c r="B53" s="365" t="s">
        <v>273</v>
      </c>
      <c r="C53" s="255"/>
    </row>
    <row r="54" spans="1:3" s="363" customFormat="1" ht="12" customHeight="1">
      <c r="A54" s="14" t="s">
        <v>269</v>
      </c>
      <c r="B54" s="365" t="s">
        <v>274</v>
      </c>
      <c r="C54" s="255"/>
    </row>
    <row r="55" spans="1:3" s="363" customFormat="1" ht="12" customHeight="1">
      <c r="A55" s="14" t="s">
        <v>270</v>
      </c>
      <c r="B55" s="365" t="s">
        <v>275</v>
      </c>
      <c r="C55" s="255"/>
    </row>
    <row r="56" spans="1:3" s="363" customFormat="1" ht="12" customHeight="1" thickBot="1">
      <c r="A56" s="16" t="s">
        <v>271</v>
      </c>
      <c r="B56" s="247" t="s">
        <v>276</v>
      </c>
      <c r="C56" s="355"/>
    </row>
    <row r="57" spans="1:3" s="363" customFormat="1" ht="12" customHeight="1" thickBot="1">
      <c r="A57" s="20" t="s">
        <v>169</v>
      </c>
      <c r="B57" s="21" t="s">
        <v>277</v>
      </c>
      <c r="C57" s="250">
        <f>SUM(C58:C60)</f>
        <v>0</v>
      </c>
    </row>
    <row r="58" spans="1:3" s="363" customFormat="1" ht="12" customHeight="1">
      <c r="A58" s="15" t="s">
        <v>88</v>
      </c>
      <c r="B58" s="364" t="s">
        <v>278</v>
      </c>
      <c r="C58" s="253"/>
    </row>
    <row r="59" spans="1:3" s="363" customFormat="1" ht="12" customHeight="1">
      <c r="A59" s="14" t="s">
        <v>89</v>
      </c>
      <c r="B59" s="365" t="s">
        <v>407</v>
      </c>
      <c r="C59" s="252"/>
    </row>
    <row r="60" spans="1:3" s="363" customFormat="1" ht="12" customHeight="1">
      <c r="A60" s="14" t="s">
        <v>281</v>
      </c>
      <c r="B60" s="365" t="s">
        <v>279</v>
      </c>
      <c r="C60" s="252"/>
    </row>
    <row r="61" spans="1:3" s="363" customFormat="1" ht="12" customHeight="1" thickBot="1">
      <c r="A61" s="16" t="s">
        <v>282</v>
      </c>
      <c r="B61" s="247" t="s">
        <v>280</v>
      </c>
      <c r="C61" s="254"/>
    </row>
    <row r="62" spans="1:3" s="363" customFormat="1" ht="12" customHeight="1" thickBot="1">
      <c r="A62" s="20" t="s">
        <v>23</v>
      </c>
      <c r="B62" s="245" t="s">
        <v>283</v>
      </c>
      <c r="C62" s="250">
        <f>SUM(C63:C65)</f>
        <v>0</v>
      </c>
    </row>
    <row r="63" spans="1:3" s="363" customFormat="1" ht="12" customHeight="1">
      <c r="A63" s="15" t="s">
        <v>170</v>
      </c>
      <c r="B63" s="364" t="s">
        <v>285</v>
      </c>
      <c r="C63" s="255"/>
    </row>
    <row r="64" spans="1:3" s="363" customFormat="1" ht="12" customHeight="1">
      <c r="A64" s="14" t="s">
        <v>171</v>
      </c>
      <c r="B64" s="365" t="s">
        <v>408</v>
      </c>
      <c r="C64" s="255"/>
    </row>
    <row r="65" spans="1:3" s="363" customFormat="1" ht="12" customHeight="1">
      <c r="A65" s="14" t="s">
        <v>214</v>
      </c>
      <c r="B65" s="365" t="s">
        <v>286</v>
      </c>
      <c r="C65" s="255"/>
    </row>
    <row r="66" spans="1:3" s="363" customFormat="1" ht="12" customHeight="1" thickBot="1">
      <c r="A66" s="16" t="s">
        <v>284</v>
      </c>
      <c r="B66" s="247" t="s">
        <v>287</v>
      </c>
      <c r="C66" s="255"/>
    </row>
    <row r="67" spans="1:3" s="363" customFormat="1" ht="12" customHeight="1" thickBot="1">
      <c r="A67" s="432" t="s">
        <v>457</v>
      </c>
      <c r="B67" s="21" t="s">
        <v>288</v>
      </c>
      <c r="C67" s="256">
        <f>+C10+C17+C24+C31+C39+C51+C57+C62</f>
        <v>8835140</v>
      </c>
    </row>
    <row r="68" spans="1:3" s="363" customFormat="1" ht="12" customHeight="1" thickBot="1">
      <c r="A68" s="411" t="s">
        <v>289</v>
      </c>
      <c r="B68" s="245" t="s">
        <v>290</v>
      </c>
      <c r="C68" s="250">
        <f>SUM(C69:C71)</f>
        <v>0</v>
      </c>
    </row>
    <row r="69" spans="1:3" s="363" customFormat="1" ht="12" customHeight="1">
      <c r="A69" s="15" t="s">
        <v>318</v>
      </c>
      <c r="B69" s="364" t="s">
        <v>291</v>
      </c>
      <c r="C69" s="255"/>
    </row>
    <row r="70" spans="1:3" s="363" customFormat="1" ht="12" customHeight="1">
      <c r="A70" s="14" t="s">
        <v>327</v>
      </c>
      <c r="B70" s="365" t="s">
        <v>292</v>
      </c>
      <c r="C70" s="255"/>
    </row>
    <row r="71" spans="1:3" s="363" customFormat="1" ht="12" customHeight="1" thickBot="1">
      <c r="A71" s="16" t="s">
        <v>328</v>
      </c>
      <c r="B71" s="426" t="s">
        <v>535</v>
      </c>
      <c r="C71" s="255"/>
    </row>
    <row r="72" spans="1:3" s="363" customFormat="1" ht="12" customHeight="1" thickBot="1">
      <c r="A72" s="411" t="s">
        <v>294</v>
      </c>
      <c r="B72" s="245" t="s">
        <v>295</v>
      </c>
      <c r="C72" s="250">
        <f>SUM(C73:C76)</f>
        <v>0</v>
      </c>
    </row>
    <row r="73" spans="1:3" s="363" customFormat="1" ht="12" customHeight="1">
      <c r="A73" s="15" t="s">
        <v>138</v>
      </c>
      <c r="B73" s="364" t="s">
        <v>296</v>
      </c>
      <c r="C73" s="255"/>
    </row>
    <row r="74" spans="1:3" s="363" customFormat="1" ht="12" customHeight="1">
      <c r="A74" s="14" t="s">
        <v>139</v>
      </c>
      <c r="B74" s="365" t="s">
        <v>536</v>
      </c>
      <c r="C74" s="255"/>
    </row>
    <row r="75" spans="1:3" s="363" customFormat="1" ht="12" customHeight="1" thickBot="1">
      <c r="A75" s="16" t="s">
        <v>319</v>
      </c>
      <c r="B75" s="366" t="s">
        <v>297</v>
      </c>
      <c r="C75" s="355"/>
    </row>
    <row r="76" spans="1:3" s="363" customFormat="1" ht="12" customHeight="1" thickBot="1">
      <c r="A76" s="486" t="s">
        <v>320</v>
      </c>
      <c r="B76" s="487" t="s">
        <v>537</v>
      </c>
      <c r="C76" s="488"/>
    </row>
    <row r="77" spans="1:3" s="363" customFormat="1" ht="12" customHeight="1" thickBot="1">
      <c r="A77" s="411" t="s">
        <v>298</v>
      </c>
      <c r="B77" s="245" t="s">
        <v>299</v>
      </c>
      <c r="C77" s="250">
        <f>SUM(C78:C79)</f>
        <v>0</v>
      </c>
    </row>
    <row r="78" spans="1:3" s="363" customFormat="1" ht="12" customHeight="1" thickBot="1">
      <c r="A78" s="13" t="s">
        <v>321</v>
      </c>
      <c r="B78" s="485" t="s">
        <v>300</v>
      </c>
      <c r="C78" s="355"/>
    </row>
    <row r="79" spans="1:3" s="363" customFormat="1" ht="12" customHeight="1" thickBot="1">
      <c r="A79" s="486" t="s">
        <v>322</v>
      </c>
      <c r="B79" s="487" t="s">
        <v>301</v>
      </c>
      <c r="C79" s="488"/>
    </row>
    <row r="80" spans="1:3" s="363" customFormat="1" ht="12" customHeight="1" thickBot="1">
      <c r="A80" s="411" t="s">
        <v>302</v>
      </c>
      <c r="B80" s="245" t="s">
        <v>303</v>
      </c>
      <c r="C80" s="250">
        <f>SUM(C81:C83)</f>
        <v>0</v>
      </c>
    </row>
    <row r="81" spans="1:3" s="363" customFormat="1" ht="12" customHeight="1">
      <c r="A81" s="15" t="s">
        <v>323</v>
      </c>
      <c r="B81" s="364" t="s">
        <v>304</v>
      </c>
      <c r="C81" s="255"/>
    </row>
    <row r="82" spans="1:3" s="363" customFormat="1" ht="12" customHeight="1">
      <c r="A82" s="14" t="s">
        <v>324</v>
      </c>
      <c r="B82" s="365" t="s">
        <v>305</v>
      </c>
      <c r="C82" s="255"/>
    </row>
    <row r="83" spans="1:3" s="363" customFormat="1" ht="12" customHeight="1" thickBot="1">
      <c r="A83" s="18" t="s">
        <v>325</v>
      </c>
      <c r="B83" s="489" t="s">
        <v>538</v>
      </c>
      <c r="C83" s="490"/>
    </row>
    <row r="84" spans="1:3" s="363" customFormat="1" ht="12" customHeight="1" thickBot="1">
      <c r="A84" s="411" t="s">
        <v>306</v>
      </c>
      <c r="B84" s="245" t="s">
        <v>326</v>
      </c>
      <c r="C84" s="250">
        <f>SUM(C85:C88)</f>
        <v>0</v>
      </c>
    </row>
    <row r="85" spans="1:3" s="363" customFormat="1" ht="12" customHeight="1">
      <c r="A85" s="368" t="s">
        <v>307</v>
      </c>
      <c r="B85" s="364" t="s">
        <v>308</v>
      </c>
      <c r="C85" s="255"/>
    </row>
    <row r="86" spans="1:3" s="363" customFormat="1" ht="12" customHeight="1">
      <c r="A86" s="369" t="s">
        <v>309</v>
      </c>
      <c r="B86" s="365" t="s">
        <v>310</v>
      </c>
      <c r="C86" s="255"/>
    </row>
    <row r="87" spans="1:3" s="363" customFormat="1" ht="12" customHeight="1">
      <c r="A87" s="369" t="s">
        <v>311</v>
      </c>
      <c r="B87" s="365" t="s">
        <v>312</v>
      </c>
      <c r="C87" s="255"/>
    </row>
    <row r="88" spans="1:3" s="363" customFormat="1" ht="12" customHeight="1" thickBot="1">
      <c r="A88" s="370" t="s">
        <v>313</v>
      </c>
      <c r="B88" s="247" t="s">
        <v>314</v>
      </c>
      <c r="C88" s="255"/>
    </row>
    <row r="89" spans="1:3" s="363" customFormat="1" ht="12" customHeight="1" thickBot="1">
      <c r="A89" s="411" t="s">
        <v>315</v>
      </c>
      <c r="B89" s="245" t="s">
        <v>456</v>
      </c>
      <c r="C89" s="409"/>
    </row>
    <row r="90" spans="1:3" s="363" customFormat="1" ht="13.5" customHeight="1" thickBot="1">
      <c r="A90" s="411" t="s">
        <v>317</v>
      </c>
      <c r="B90" s="245" t="s">
        <v>316</v>
      </c>
      <c r="C90" s="409"/>
    </row>
    <row r="91" spans="1:3" s="363" customFormat="1" ht="15.75" customHeight="1" thickBot="1">
      <c r="A91" s="411" t="s">
        <v>329</v>
      </c>
      <c r="B91" s="371" t="s">
        <v>459</v>
      </c>
      <c r="C91" s="256">
        <f>+C68+C72+C77+C80+C84+C90+C89</f>
        <v>0</v>
      </c>
    </row>
    <row r="92" spans="1:3" s="363" customFormat="1" ht="16.5" customHeight="1" thickBot="1">
      <c r="A92" s="412" t="s">
        <v>458</v>
      </c>
      <c r="B92" s="372" t="s">
        <v>460</v>
      </c>
      <c r="C92" s="256">
        <f>+C67+C91</f>
        <v>8835140</v>
      </c>
    </row>
    <row r="93" spans="1:3" s="363" customFormat="1" ht="10.5" customHeight="1">
      <c r="A93" s="5"/>
      <c r="B93" s="6"/>
      <c r="C93" s="257"/>
    </row>
    <row r="94" spans="1:3" ht="16.5" customHeight="1">
      <c r="A94" s="653" t="s">
        <v>45</v>
      </c>
      <c r="B94" s="653"/>
      <c r="C94" s="653"/>
    </row>
    <row r="95" spans="1:3" s="373" customFormat="1" ht="16.5" customHeight="1" thickBot="1">
      <c r="A95" s="650" t="s">
        <v>142</v>
      </c>
      <c r="B95" s="650"/>
      <c r="C95" s="497" t="str">
        <f>C7</f>
        <v>Forintban!</v>
      </c>
    </row>
    <row r="96" spans="1:3" ht="30" customHeight="1" thickBot="1">
      <c r="A96" s="478" t="s">
        <v>64</v>
      </c>
      <c r="B96" s="479" t="s">
        <v>46</v>
      </c>
      <c r="C96" s="480" t="str">
        <f>+C8</f>
        <v>2020. évi előirányzat</v>
      </c>
    </row>
    <row r="97" spans="1:3" s="362" customFormat="1" ht="12" customHeight="1" thickBot="1">
      <c r="A97" s="478"/>
      <c r="B97" s="479" t="s">
        <v>474</v>
      </c>
      <c r="C97" s="480" t="s">
        <v>475</v>
      </c>
    </row>
    <row r="98" spans="1:3" ht="12" customHeight="1" thickBot="1">
      <c r="A98" s="22" t="s">
        <v>16</v>
      </c>
      <c r="B98" s="28" t="s">
        <v>418</v>
      </c>
      <c r="C98" s="249">
        <f>C99+C100+C101+C102+C103+C116</f>
        <v>8835140</v>
      </c>
    </row>
    <row r="99" spans="1:3" ht="12" customHeight="1">
      <c r="A99" s="17" t="s">
        <v>90</v>
      </c>
      <c r="B99" s="10" t="s">
        <v>47</v>
      </c>
      <c r="C99" s="251"/>
    </row>
    <row r="100" spans="1:3" ht="12" customHeight="1">
      <c r="A100" s="14" t="s">
        <v>91</v>
      </c>
      <c r="B100" s="8" t="s">
        <v>172</v>
      </c>
      <c r="C100" s="252"/>
    </row>
    <row r="101" spans="1:3" ht="12" customHeight="1">
      <c r="A101" s="14" t="s">
        <v>92</v>
      </c>
      <c r="B101" s="8" t="s">
        <v>130</v>
      </c>
      <c r="C101" s="254"/>
    </row>
    <row r="102" spans="1:3" ht="12" customHeight="1">
      <c r="A102" s="14" t="s">
        <v>93</v>
      </c>
      <c r="B102" s="11" t="s">
        <v>173</v>
      </c>
      <c r="C102" s="254"/>
    </row>
    <row r="103" spans="1:3" ht="12" customHeight="1">
      <c r="A103" s="14" t="s">
        <v>104</v>
      </c>
      <c r="B103" s="19" t="s">
        <v>174</v>
      </c>
      <c r="C103" s="254">
        <v>8835140</v>
      </c>
    </row>
    <row r="104" spans="1:3" ht="12" customHeight="1">
      <c r="A104" s="14" t="s">
        <v>94</v>
      </c>
      <c r="B104" s="8" t="s">
        <v>423</v>
      </c>
      <c r="C104" s="254"/>
    </row>
    <row r="105" spans="1:3" ht="12" customHeight="1">
      <c r="A105" s="14" t="s">
        <v>95</v>
      </c>
      <c r="B105" s="129" t="s">
        <v>422</v>
      </c>
      <c r="C105" s="254"/>
    </row>
    <row r="106" spans="1:3" ht="12" customHeight="1">
      <c r="A106" s="14" t="s">
        <v>105</v>
      </c>
      <c r="B106" s="129" t="s">
        <v>421</v>
      </c>
      <c r="C106" s="254"/>
    </row>
    <row r="107" spans="1:3" ht="12" customHeight="1">
      <c r="A107" s="14" t="s">
        <v>106</v>
      </c>
      <c r="B107" s="127" t="s">
        <v>332</v>
      </c>
      <c r="C107" s="254"/>
    </row>
    <row r="108" spans="1:3" ht="12" customHeight="1">
      <c r="A108" s="14" t="s">
        <v>107</v>
      </c>
      <c r="B108" s="128" t="s">
        <v>333</v>
      </c>
      <c r="C108" s="254"/>
    </row>
    <row r="109" spans="1:3" ht="12" customHeight="1">
      <c r="A109" s="14" t="s">
        <v>108</v>
      </c>
      <c r="B109" s="128" t="s">
        <v>334</v>
      </c>
      <c r="C109" s="254"/>
    </row>
    <row r="110" spans="1:3" ht="12" customHeight="1">
      <c r="A110" s="14" t="s">
        <v>110</v>
      </c>
      <c r="B110" s="127" t="s">
        <v>335</v>
      </c>
      <c r="C110" s="254">
        <v>1815400</v>
      </c>
    </row>
    <row r="111" spans="1:3" ht="12" customHeight="1">
      <c r="A111" s="14" t="s">
        <v>175</v>
      </c>
      <c r="B111" s="127" t="s">
        <v>336</v>
      </c>
      <c r="C111" s="254"/>
    </row>
    <row r="112" spans="1:3" ht="12" customHeight="1">
      <c r="A112" s="14" t="s">
        <v>330</v>
      </c>
      <c r="B112" s="128" t="s">
        <v>337</v>
      </c>
      <c r="C112" s="254"/>
    </row>
    <row r="113" spans="1:3" ht="12" customHeight="1">
      <c r="A113" s="13" t="s">
        <v>331</v>
      </c>
      <c r="B113" s="129" t="s">
        <v>338</v>
      </c>
      <c r="C113" s="254"/>
    </row>
    <row r="114" spans="1:3" ht="12" customHeight="1">
      <c r="A114" s="14" t="s">
        <v>419</v>
      </c>
      <c r="B114" s="129" t="s">
        <v>339</v>
      </c>
      <c r="C114" s="254"/>
    </row>
    <row r="115" spans="1:3" ht="12" customHeight="1">
      <c r="A115" s="16" t="s">
        <v>420</v>
      </c>
      <c r="B115" s="129" t="s">
        <v>340</v>
      </c>
      <c r="C115" s="254">
        <v>7019740</v>
      </c>
    </row>
    <row r="116" spans="1:3" ht="12" customHeight="1">
      <c r="A116" s="14" t="s">
        <v>424</v>
      </c>
      <c r="B116" s="11" t="s">
        <v>48</v>
      </c>
      <c r="C116" s="252"/>
    </row>
    <row r="117" spans="1:3" ht="12" customHeight="1">
      <c r="A117" s="14" t="s">
        <v>425</v>
      </c>
      <c r="B117" s="8" t="s">
        <v>427</v>
      </c>
      <c r="C117" s="252"/>
    </row>
    <row r="118" spans="1:3" ht="12" customHeight="1" thickBot="1">
      <c r="A118" s="18" t="s">
        <v>426</v>
      </c>
      <c r="B118" s="430" t="s">
        <v>428</v>
      </c>
      <c r="C118" s="258"/>
    </row>
    <row r="119" spans="1:3" ht="12" customHeight="1" thickBot="1">
      <c r="A119" s="427" t="s">
        <v>17</v>
      </c>
      <c r="B119" s="428" t="s">
        <v>341</v>
      </c>
      <c r="C119" s="429">
        <f>+C120+C122+C124</f>
        <v>0</v>
      </c>
    </row>
    <row r="120" spans="1:3" ht="12" customHeight="1">
      <c r="A120" s="15" t="s">
        <v>96</v>
      </c>
      <c r="B120" s="8" t="s">
        <v>213</v>
      </c>
      <c r="C120" s="253"/>
    </row>
    <row r="121" spans="1:3" ht="12" customHeight="1">
      <c r="A121" s="15" t="s">
        <v>97</v>
      </c>
      <c r="B121" s="12" t="s">
        <v>345</v>
      </c>
      <c r="C121" s="253"/>
    </row>
    <row r="122" spans="1:3" ht="12" customHeight="1">
      <c r="A122" s="15" t="s">
        <v>98</v>
      </c>
      <c r="B122" s="12" t="s">
        <v>176</v>
      </c>
      <c r="C122" s="252"/>
    </row>
    <row r="123" spans="1:3" ht="12" customHeight="1">
      <c r="A123" s="15" t="s">
        <v>99</v>
      </c>
      <c r="B123" s="12" t="s">
        <v>346</v>
      </c>
      <c r="C123" s="234"/>
    </row>
    <row r="124" spans="1:3" ht="12" customHeight="1">
      <c r="A124" s="15" t="s">
        <v>100</v>
      </c>
      <c r="B124" s="247" t="s">
        <v>540</v>
      </c>
      <c r="C124" s="234"/>
    </row>
    <row r="125" spans="1:3" ht="12" customHeight="1">
      <c r="A125" s="15" t="s">
        <v>109</v>
      </c>
      <c r="B125" s="246" t="s">
        <v>409</v>
      </c>
      <c r="C125" s="234"/>
    </row>
    <row r="126" spans="1:3" ht="12" customHeight="1">
      <c r="A126" s="15" t="s">
        <v>111</v>
      </c>
      <c r="B126" s="360" t="s">
        <v>351</v>
      </c>
      <c r="C126" s="234"/>
    </row>
    <row r="127" spans="1:3" ht="15.75">
      <c r="A127" s="15" t="s">
        <v>177</v>
      </c>
      <c r="B127" s="128" t="s">
        <v>334</v>
      </c>
      <c r="C127" s="234"/>
    </row>
    <row r="128" spans="1:3" ht="12" customHeight="1">
      <c r="A128" s="15" t="s">
        <v>178</v>
      </c>
      <c r="B128" s="128" t="s">
        <v>350</v>
      </c>
      <c r="C128" s="234"/>
    </row>
    <row r="129" spans="1:3" ht="12" customHeight="1">
      <c r="A129" s="15" t="s">
        <v>179</v>
      </c>
      <c r="B129" s="128" t="s">
        <v>349</v>
      </c>
      <c r="C129" s="234"/>
    </row>
    <row r="130" spans="1:3" ht="12" customHeight="1">
      <c r="A130" s="15" t="s">
        <v>342</v>
      </c>
      <c r="B130" s="128" t="s">
        <v>337</v>
      </c>
      <c r="C130" s="234"/>
    </row>
    <row r="131" spans="1:3" ht="12" customHeight="1">
      <c r="A131" s="15" t="s">
        <v>343</v>
      </c>
      <c r="B131" s="128" t="s">
        <v>348</v>
      </c>
      <c r="C131" s="234"/>
    </row>
    <row r="132" spans="1:3" ht="16.5" thickBot="1">
      <c r="A132" s="13" t="s">
        <v>344</v>
      </c>
      <c r="B132" s="128" t="s">
        <v>347</v>
      </c>
      <c r="C132" s="236"/>
    </row>
    <row r="133" spans="1:3" ht="12" customHeight="1" thickBot="1">
      <c r="A133" s="20" t="s">
        <v>18</v>
      </c>
      <c r="B133" s="109" t="s">
        <v>429</v>
      </c>
      <c r="C133" s="250">
        <f>+C98+C119</f>
        <v>8835140</v>
      </c>
    </row>
    <row r="134" spans="1:3" ht="12" customHeight="1" thickBot="1">
      <c r="A134" s="20" t="s">
        <v>19</v>
      </c>
      <c r="B134" s="109" t="s">
        <v>430</v>
      </c>
      <c r="C134" s="250">
        <f>+C135+C136+C137</f>
        <v>0</v>
      </c>
    </row>
    <row r="135" spans="1:3" ht="12" customHeight="1">
      <c r="A135" s="15" t="s">
        <v>251</v>
      </c>
      <c r="B135" s="12" t="s">
        <v>437</v>
      </c>
      <c r="C135" s="234"/>
    </row>
    <row r="136" spans="1:3" ht="12" customHeight="1">
      <c r="A136" s="15" t="s">
        <v>252</v>
      </c>
      <c r="B136" s="12" t="s">
        <v>438</v>
      </c>
      <c r="C136" s="234"/>
    </row>
    <row r="137" spans="1:3" ht="12" customHeight="1" thickBot="1">
      <c r="A137" s="13" t="s">
        <v>253</v>
      </c>
      <c r="B137" s="12" t="s">
        <v>439</v>
      </c>
      <c r="C137" s="234"/>
    </row>
    <row r="138" spans="1:3" ht="12" customHeight="1" thickBot="1">
      <c r="A138" s="20" t="s">
        <v>20</v>
      </c>
      <c r="B138" s="109" t="s">
        <v>431</v>
      </c>
      <c r="C138" s="250">
        <f>SUM(C139:C144)</f>
        <v>0</v>
      </c>
    </row>
    <row r="139" spans="1:3" ht="12" customHeight="1">
      <c r="A139" s="15" t="s">
        <v>83</v>
      </c>
      <c r="B139" s="9" t="s">
        <v>440</v>
      </c>
      <c r="C139" s="234"/>
    </row>
    <row r="140" spans="1:3" ht="12" customHeight="1">
      <c r="A140" s="15" t="s">
        <v>84</v>
      </c>
      <c r="B140" s="9" t="s">
        <v>432</v>
      </c>
      <c r="C140" s="234"/>
    </row>
    <row r="141" spans="1:3" ht="12" customHeight="1">
      <c r="A141" s="15" t="s">
        <v>85</v>
      </c>
      <c r="B141" s="9" t="s">
        <v>433</v>
      </c>
      <c r="C141" s="234"/>
    </row>
    <row r="142" spans="1:3" ht="12" customHeight="1">
      <c r="A142" s="15" t="s">
        <v>164</v>
      </c>
      <c r="B142" s="9" t="s">
        <v>434</v>
      </c>
      <c r="C142" s="234"/>
    </row>
    <row r="143" spans="1:3" ht="12" customHeight="1">
      <c r="A143" s="13" t="s">
        <v>165</v>
      </c>
      <c r="B143" s="7" t="s">
        <v>435</v>
      </c>
      <c r="C143" s="236"/>
    </row>
    <row r="144" spans="1:3" ht="12" customHeight="1" thickBot="1">
      <c r="A144" s="18" t="s">
        <v>166</v>
      </c>
      <c r="B144" s="628" t="s">
        <v>436</v>
      </c>
      <c r="C144" s="437"/>
    </row>
    <row r="145" spans="1:3" ht="12" customHeight="1" thickBot="1">
      <c r="A145" s="20" t="s">
        <v>21</v>
      </c>
      <c r="B145" s="109" t="s">
        <v>444</v>
      </c>
      <c r="C145" s="256">
        <f>+C146+C147+C148+C149</f>
        <v>0</v>
      </c>
    </row>
    <row r="146" spans="1:3" ht="12" customHeight="1">
      <c r="A146" s="15" t="s">
        <v>86</v>
      </c>
      <c r="B146" s="9" t="s">
        <v>352</v>
      </c>
      <c r="C146" s="234"/>
    </row>
    <row r="147" spans="1:3" ht="12" customHeight="1">
      <c r="A147" s="15" t="s">
        <v>87</v>
      </c>
      <c r="B147" s="9" t="s">
        <v>353</v>
      </c>
      <c r="C147" s="234"/>
    </row>
    <row r="148" spans="1:3" ht="12" customHeight="1" thickBot="1">
      <c r="A148" s="13" t="s">
        <v>269</v>
      </c>
      <c r="B148" s="7" t="s">
        <v>445</v>
      </c>
      <c r="C148" s="236"/>
    </row>
    <row r="149" spans="1:3" ht="12" customHeight="1" thickBot="1">
      <c r="A149" s="486" t="s">
        <v>270</v>
      </c>
      <c r="B149" s="491" t="s">
        <v>371</v>
      </c>
      <c r="C149" s="492"/>
    </row>
    <row r="150" spans="1:3" ht="12" customHeight="1" thickBot="1">
      <c r="A150" s="20" t="s">
        <v>22</v>
      </c>
      <c r="B150" s="109" t="s">
        <v>446</v>
      </c>
      <c r="C150" s="259">
        <f>SUM(C151:C155)</f>
        <v>0</v>
      </c>
    </row>
    <row r="151" spans="1:3" ht="12" customHeight="1">
      <c r="A151" s="15" t="s">
        <v>88</v>
      </c>
      <c r="B151" s="9" t="s">
        <v>441</v>
      </c>
      <c r="C151" s="234"/>
    </row>
    <row r="152" spans="1:3" ht="12" customHeight="1">
      <c r="A152" s="15" t="s">
        <v>89</v>
      </c>
      <c r="B152" s="9" t="s">
        <v>448</v>
      </c>
      <c r="C152" s="234"/>
    </row>
    <row r="153" spans="1:3" ht="12" customHeight="1">
      <c r="A153" s="15" t="s">
        <v>281</v>
      </c>
      <c r="B153" s="9" t="s">
        <v>443</v>
      </c>
      <c r="C153" s="234"/>
    </row>
    <row r="154" spans="1:3" ht="12" customHeight="1">
      <c r="A154" s="15" t="s">
        <v>282</v>
      </c>
      <c r="B154" s="9" t="s">
        <v>495</v>
      </c>
      <c r="C154" s="234"/>
    </row>
    <row r="155" spans="1:3" ht="12" customHeight="1" thickBot="1">
      <c r="A155" s="15" t="s">
        <v>447</v>
      </c>
      <c r="B155" s="9" t="s">
        <v>450</v>
      </c>
      <c r="C155" s="234"/>
    </row>
    <row r="156" spans="1:3" ht="12" customHeight="1" thickBot="1">
      <c r="A156" s="20" t="s">
        <v>23</v>
      </c>
      <c r="B156" s="109" t="s">
        <v>451</v>
      </c>
      <c r="C156" s="431"/>
    </row>
    <row r="157" spans="1:3" ht="12" customHeight="1" thickBot="1">
      <c r="A157" s="20" t="s">
        <v>24</v>
      </c>
      <c r="B157" s="109" t="s">
        <v>452</v>
      </c>
      <c r="C157" s="431"/>
    </row>
    <row r="158" spans="1:9" ht="15" customHeight="1" thickBot="1">
      <c r="A158" s="20" t="s">
        <v>25</v>
      </c>
      <c r="B158" s="109" t="s">
        <v>454</v>
      </c>
      <c r="C158" s="493">
        <f>+C134+C138+C145+C150+C156+C157</f>
        <v>0</v>
      </c>
      <c r="F158" s="375"/>
      <c r="G158" s="376"/>
      <c r="H158" s="376"/>
      <c r="I158" s="376"/>
    </row>
    <row r="159" spans="1:3" s="363" customFormat="1" ht="17.25" customHeight="1" thickBot="1">
      <c r="A159" s="248" t="s">
        <v>26</v>
      </c>
      <c r="B159" s="494" t="s">
        <v>453</v>
      </c>
      <c r="C159" s="493">
        <f>+C133+C158</f>
        <v>8835140</v>
      </c>
    </row>
    <row r="160" spans="1:3" ht="15.75" customHeight="1">
      <c r="A160" s="495"/>
      <c r="B160" s="495"/>
      <c r="C160" s="553">
        <f>C92-C159</f>
        <v>0</v>
      </c>
    </row>
    <row r="161" spans="1:3" ht="15.75">
      <c r="A161" s="651" t="s">
        <v>354</v>
      </c>
      <c r="B161" s="651"/>
      <c r="C161" s="651"/>
    </row>
    <row r="162" spans="1:3" ht="15" customHeight="1" thickBot="1">
      <c r="A162" s="652" t="s">
        <v>143</v>
      </c>
      <c r="B162" s="652"/>
      <c r="C162" s="498" t="str">
        <f>C95</f>
        <v>Forintban!</v>
      </c>
    </row>
    <row r="163" spans="1:4" ht="13.5" customHeight="1" thickBot="1">
      <c r="A163" s="20">
        <v>1</v>
      </c>
      <c r="B163" s="27" t="s">
        <v>455</v>
      </c>
      <c r="C163" s="250">
        <f>+C67-C133</f>
        <v>0</v>
      </c>
      <c r="D163" s="377"/>
    </row>
    <row r="164" spans="1:3" ht="27.75" customHeight="1" thickBot="1">
      <c r="A164" s="20" t="s">
        <v>17</v>
      </c>
      <c r="B164" s="27" t="s">
        <v>461</v>
      </c>
      <c r="C164" s="250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13" customWidth="1"/>
    <col min="2" max="2" width="79.125" style="214" customWidth="1"/>
    <col min="3" max="3" width="25.00390625" style="214" customWidth="1"/>
    <col min="4" max="16384" width="9.375" style="214" customWidth="1"/>
  </cols>
  <sheetData>
    <row r="1" spans="1:3" s="194" customFormat="1" ht="21" customHeight="1" thickBot="1">
      <c r="A1" s="193"/>
      <c r="B1" s="195"/>
      <c r="C1" s="509" t="str">
        <f>CONCATENATE(ALAPADATOK!P29,"3. melléklet ",ALAPADATOK!A7," ",ALAPADATOK!B7," ",ALAPADATOK!C7," ",ALAPADATOK!D7," ",ALAPADATOK!E7," ",ALAPADATOK!F7," ",ALAPADATOK!G7," ",ALAPADATOK!H7)</f>
        <v>9.11.3. melléklet a 2 / 2020 ( II.14. ) önkormányzati rendelethez</v>
      </c>
    </row>
    <row r="2" spans="1:3" s="403" customFormat="1" ht="25.5" customHeight="1">
      <c r="A2" s="357" t="s">
        <v>192</v>
      </c>
      <c r="B2" s="507" t="str">
        <f>CONCATENATE('KV_9.11.2.sz.mell'!B2)</f>
        <v>9 kvi név</v>
      </c>
      <c r="C2" s="319" t="s">
        <v>572</v>
      </c>
    </row>
    <row r="3" spans="1:3" s="403" customFormat="1" ht="24.75" thickBot="1">
      <c r="A3" s="397" t="s">
        <v>191</v>
      </c>
      <c r="B3" s="508" t="s">
        <v>507</v>
      </c>
      <c r="C3" s="320" t="s">
        <v>412</v>
      </c>
    </row>
    <row r="4" spans="1:3" s="404" customFormat="1" ht="15.75" customHeight="1" thickBot="1">
      <c r="A4" s="196"/>
      <c r="B4" s="196"/>
      <c r="C4" s="197" t="str">
        <f>'KV_9.11.2.sz.mell'!C4</f>
        <v>Forintban!</v>
      </c>
    </row>
    <row r="5" spans="1:3" ht="13.5" thickBot="1">
      <c r="A5" s="358" t="s">
        <v>193</v>
      </c>
      <c r="B5" s="198" t="s">
        <v>530</v>
      </c>
      <c r="C5" s="471" t="s">
        <v>51</v>
      </c>
    </row>
    <row r="6" spans="1:3" s="405" customFormat="1" ht="12.75" customHeight="1" thickBot="1">
      <c r="A6" s="175"/>
      <c r="B6" s="176" t="s">
        <v>474</v>
      </c>
      <c r="C6" s="177" t="s">
        <v>475</v>
      </c>
    </row>
    <row r="7" spans="1:3" s="405" customFormat="1" ht="15.75" customHeight="1" thickBot="1">
      <c r="A7" s="200"/>
      <c r="B7" s="201" t="s">
        <v>52</v>
      </c>
      <c r="C7" s="202"/>
    </row>
    <row r="8" spans="1:3" s="321" customFormat="1" ht="12" customHeight="1" thickBot="1">
      <c r="A8" s="175" t="s">
        <v>16</v>
      </c>
      <c r="B8" s="203" t="s">
        <v>497</v>
      </c>
      <c r="C8" s="270">
        <f>SUM(C9:C19)</f>
        <v>0</v>
      </c>
    </row>
    <row r="9" spans="1:3" s="321" customFormat="1" ht="12" customHeight="1">
      <c r="A9" s="398" t="s">
        <v>90</v>
      </c>
      <c r="B9" s="10" t="s">
        <v>258</v>
      </c>
      <c r="C9" s="311"/>
    </row>
    <row r="10" spans="1:3" s="321" customFormat="1" ht="12" customHeight="1">
      <c r="A10" s="399" t="s">
        <v>91</v>
      </c>
      <c r="B10" s="8" t="s">
        <v>259</v>
      </c>
      <c r="C10" s="268"/>
    </row>
    <row r="11" spans="1:3" s="321" customFormat="1" ht="12" customHeight="1">
      <c r="A11" s="399" t="s">
        <v>92</v>
      </c>
      <c r="B11" s="8" t="s">
        <v>260</v>
      </c>
      <c r="C11" s="268"/>
    </row>
    <row r="12" spans="1:3" s="321" customFormat="1" ht="12" customHeight="1">
      <c r="A12" s="399" t="s">
        <v>93</v>
      </c>
      <c r="B12" s="8" t="s">
        <v>261</v>
      </c>
      <c r="C12" s="268"/>
    </row>
    <row r="13" spans="1:3" s="321" customFormat="1" ht="12" customHeight="1">
      <c r="A13" s="399" t="s">
        <v>137</v>
      </c>
      <c r="B13" s="8" t="s">
        <v>262</v>
      </c>
      <c r="C13" s="268"/>
    </row>
    <row r="14" spans="1:3" s="321" customFormat="1" ht="12" customHeight="1">
      <c r="A14" s="399" t="s">
        <v>94</v>
      </c>
      <c r="B14" s="8" t="s">
        <v>380</v>
      </c>
      <c r="C14" s="268"/>
    </row>
    <row r="15" spans="1:3" s="321" customFormat="1" ht="12" customHeight="1">
      <c r="A15" s="399" t="s">
        <v>95</v>
      </c>
      <c r="B15" s="7" t="s">
        <v>381</v>
      </c>
      <c r="C15" s="268"/>
    </row>
    <row r="16" spans="1:3" s="321" customFormat="1" ht="12" customHeight="1">
      <c r="A16" s="399" t="s">
        <v>105</v>
      </c>
      <c r="B16" s="8" t="s">
        <v>265</v>
      </c>
      <c r="C16" s="312"/>
    </row>
    <row r="17" spans="1:3" s="406" customFormat="1" ht="12" customHeight="1">
      <c r="A17" s="399" t="s">
        <v>106</v>
      </c>
      <c r="B17" s="8" t="s">
        <v>266</v>
      </c>
      <c r="C17" s="268"/>
    </row>
    <row r="18" spans="1:3" s="406" customFormat="1" ht="12" customHeight="1">
      <c r="A18" s="399" t="s">
        <v>107</v>
      </c>
      <c r="B18" s="8" t="s">
        <v>417</v>
      </c>
      <c r="C18" s="269"/>
    </row>
    <row r="19" spans="1:3" s="406" customFormat="1" ht="12" customHeight="1" thickBot="1">
      <c r="A19" s="399" t="s">
        <v>108</v>
      </c>
      <c r="B19" s="7" t="s">
        <v>267</v>
      </c>
      <c r="C19" s="269"/>
    </row>
    <row r="20" spans="1:3" s="321" customFormat="1" ht="12" customHeight="1" thickBot="1">
      <c r="A20" s="175" t="s">
        <v>17</v>
      </c>
      <c r="B20" s="203" t="s">
        <v>382</v>
      </c>
      <c r="C20" s="270">
        <f>SUM(C21:C23)</f>
        <v>0</v>
      </c>
    </row>
    <row r="21" spans="1:3" s="406" customFormat="1" ht="12" customHeight="1">
      <c r="A21" s="399" t="s">
        <v>96</v>
      </c>
      <c r="B21" s="9" t="s">
        <v>241</v>
      </c>
      <c r="C21" s="268"/>
    </row>
    <row r="22" spans="1:3" s="406" customFormat="1" ht="12" customHeight="1">
      <c r="A22" s="399" t="s">
        <v>97</v>
      </c>
      <c r="B22" s="8" t="s">
        <v>383</v>
      </c>
      <c r="C22" s="268"/>
    </row>
    <row r="23" spans="1:3" s="406" customFormat="1" ht="12" customHeight="1">
      <c r="A23" s="399" t="s">
        <v>98</v>
      </c>
      <c r="B23" s="8" t="s">
        <v>384</v>
      </c>
      <c r="C23" s="268"/>
    </row>
    <row r="24" spans="1:3" s="406" customFormat="1" ht="12" customHeight="1" thickBot="1">
      <c r="A24" s="399" t="s">
        <v>99</v>
      </c>
      <c r="B24" s="8" t="s">
        <v>502</v>
      </c>
      <c r="C24" s="268"/>
    </row>
    <row r="25" spans="1:3" s="406" customFormat="1" ht="12" customHeight="1" thickBot="1">
      <c r="A25" s="183" t="s">
        <v>18</v>
      </c>
      <c r="B25" s="109" t="s">
        <v>163</v>
      </c>
      <c r="C25" s="296"/>
    </row>
    <row r="26" spans="1:3" s="406" customFormat="1" ht="12" customHeight="1" thickBot="1">
      <c r="A26" s="183" t="s">
        <v>19</v>
      </c>
      <c r="B26" s="109" t="s">
        <v>385</v>
      </c>
      <c r="C26" s="270">
        <f>+C27+C28</f>
        <v>0</v>
      </c>
    </row>
    <row r="27" spans="1:3" s="406" customFormat="1" ht="12" customHeight="1">
      <c r="A27" s="400" t="s">
        <v>251</v>
      </c>
      <c r="B27" s="401" t="s">
        <v>383</v>
      </c>
      <c r="C27" s="68"/>
    </row>
    <row r="28" spans="1:3" s="406" customFormat="1" ht="12" customHeight="1">
      <c r="A28" s="400" t="s">
        <v>252</v>
      </c>
      <c r="B28" s="402" t="s">
        <v>386</v>
      </c>
      <c r="C28" s="271"/>
    </row>
    <row r="29" spans="1:3" s="406" customFormat="1" ht="12" customHeight="1" thickBot="1">
      <c r="A29" s="399" t="s">
        <v>253</v>
      </c>
      <c r="B29" s="126" t="s">
        <v>503</v>
      </c>
      <c r="C29" s="75"/>
    </row>
    <row r="30" spans="1:3" s="406" customFormat="1" ht="12" customHeight="1" thickBot="1">
      <c r="A30" s="183" t="s">
        <v>20</v>
      </c>
      <c r="B30" s="109" t="s">
        <v>387</v>
      </c>
      <c r="C30" s="270">
        <f>+C31+C32+C33</f>
        <v>0</v>
      </c>
    </row>
    <row r="31" spans="1:3" s="406" customFormat="1" ht="12" customHeight="1">
      <c r="A31" s="400" t="s">
        <v>83</v>
      </c>
      <c r="B31" s="401" t="s">
        <v>272</v>
      </c>
      <c r="C31" s="68"/>
    </row>
    <row r="32" spans="1:3" s="406" customFormat="1" ht="12" customHeight="1">
      <c r="A32" s="400" t="s">
        <v>84</v>
      </c>
      <c r="B32" s="402" t="s">
        <v>273</v>
      </c>
      <c r="C32" s="271"/>
    </row>
    <row r="33" spans="1:3" s="406" customFormat="1" ht="12" customHeight="1" thickBot="1">
      <c r="A33" s="399" t="s">
        <v>85</v>
      </c>
      <c r="B33" s="126" t="s">
        <v>274</v>
      </c>
      <c r="C33" s="75"/>
    </row>
    <row r="34" spans="1:3" s="321" customFormat="1" ht="12" customHeight="1" thickBot="1">
      <c r="A34" s="183" t="s">
        <v>21</v>
      </c>
      <c r="B34" s="109" t="s">
        <v>357</v>
      </c>
      <c r="C34" s="296"/>
    </row>
    <row r="35" spans="1:3" s="321" customFormat="1" ht="12" customHeight="1" thickBot="1">
      <c r="A35" s="183" t="s">
        <v>22</v>
      </c>
      <c r="B35" s="109" t="s">
        <v>388</v>
      </c>
      <c r="C35" s="313"/>
    </row>
    <row r="36" spans="1:3" s="321" customFormat="1" ht="12" customHeight="1" thickBot="1">
      <c r="A36" s="175" t="s">
        <v>23</v>
      </c>
      <c r="B36" s="109" t="s">
        <v>504</v>
      </c>
      <c r="C36" s="314">
        <f>+C8+C20+C25+C26+C30+C34+C35</f>
        <v>0</v>
      </c>
    </row>
    <row r="37" spans="1:3" s="321" customFormat="1" ht="12" customHeight="1" thickBot="1">
      <c r="A37" s="204" t="s">
        <v>24</v>
      </c>
      <c r="B37" s="109" t="s">
        <v>390</v>
      </c>
      <c r="C37" s="314">
        <f>+C38+C39+C40</f>
        <v>0</v>
      </c>
    </row>
    <row r="38" spans="1:3" s="321" customFormat="1" ht="12" customHeight="1">
      <c r="A38" s="400" t="s">
        <v>391</v>
      </c>
      <c r="B38" s="401" t="s">
        <v>219</v>
      </c>
      <c r="C38" s="68"/>
    </row>
    <row r="39" spans="1:3" s="321" customFormat="1" ht="12" customHeight="1">
      <c r="A39" s="400" t="s">
        <v>392</v>
      </c>
      <c r="B39" s="402" t="s">
        <v>2</v>
      </c>
      <c r="C39" s="271"/>
    </row>
    <row r="40" spans="1:3" s="406" customFormat="1" ht="12" customHeight="1" thickBot="1">
      <c r="A40" s="399" t="s">
        <v>393</v>
      </c>
      <c r="B40" s="126" t="s">
        <v>394</v>
      </c>
      <c r="C40" s="75"/>
    </row>
    <row r="41" spans="1:3" s="406" customFormat="1" ht="15" customHeight="1" thickBot="1">
      <c r="A41" s="204" t="s">
        <v>25</v>
      </c>
      <c r="B41" s="205" t="s">
        <v>395</v>
      </c>
      <c r="C41" s="317">
        <f>+C36+C37</f>
        <v>0</v>
      </c>
    </row>
    <row r="42" spans="1:3" s="406" customFormat="1" ht="15" customHeight="1">
      <c r="A42" s="206"/>
      <c r="B42" s="207"/>
      <c r="C42" s="315"/>
    </row>
    <row r="43" spans="1:3" ht="13.5" thickBot="1">
      <c r="A43" s="208"/>
      <c r="B43" s="209"/>
      <c r="C43" s="316"/>
    </row>
    <row r="44" spans="1:3" s="405" customFormat="1" ht="16.5" customHeight="1" thickBot="1">
      <c r="A44" s="210"/>
      <c r="B44" s="211" t="s">
        <v>53</v>
      </c>
      <c r="C44" s="317"/>
    </row>
    <row r="45" spans="1:3" s="407" customFormat="1" ht="12" customHeight="1" thickBot="1">
      <c r="A45" s="183" t="s">
        <v>16</v>
      </c>
      <c r="B45" s="109" t="s">
        <v>396</v>
      </c>
      <c r="C45" s="270">
        <f>SUM(C46:C50)</f>
        <v>0</v>
      </c>
    </row>
    <row r="46" spans="1:3" ht="12" customHeight="1">
      <c r="A46" s="399" t="s">
        <v>90</v>
      </c>
      <c r="B46" s="9" t="s">
        <v>47</v>
      </c>
      <c r="C46" s="68"/>
    </row>
    <row r="47" spans="1:3" ht="12" customHeight="1">
      <c r="A47" s="399" t="s">
        <v>91</v>
      </c>
      <c r="B47" s="8" t="s">
        <v>172</v>
      </c>
      <c r="C47" s="71"/>
    </row>
    <row r="48" spans="1:3" ht="12" customHeight="1">
      <c r="A48" s="399" t="s">
        <v>92</v>
      </c>
      <c r="B48" s="8" t="s">
        <v>130</v>
      </c>
      <c r="C48" s="71"/>
    </row>
    <row r="49" spans="1:3" ht="12" customHeight="1">
      <c r="A49" s="399" t="s">
        <v>93</v>
      </c>
      <c r="B49" s="8" t="s">
        <v>173</v>
      </c>
      <c r="C49" s="71"/>
    </row>
    <row r="50" spans="1:3" ht="12" customHeight="1" thickBot="1">
      <c r="A50" s="399" t="s">
        <v>137</v>
      </c>
      <c r="B50" s="8" t="s">
        <v>174</v>
      </c>
      <c r="C50" s="71"/>
    </row>
    <row r="51" spans="1:3" ht="12" customHeight="1" thickBot="1">
      <c r="A51" s="183" t="s">
        <v>17</v>
      </c>
      <c r="B51" s="109" t="s">
        <v>397</v>
      </c>
      <c r="C51" s="270">
        <f>SUM(C52:C54)</f>
        <v>0</v>
      </c>
    </row>
    <row r="52" spans="1:3" s="407" customFormat="1" ht="12" customHeight="1">
      <c r="A52" s="399" t="s">
        <v>96</v>
      </c>
      <c r="B52" s="9" t="s">
        <v>213</v>
      </c>
      <c r="C52" s="68"/>
    </row>
    <row r="53" spans="1:3" ht="12" customHeight="1">
      <c r="A53" s="399" t="s">
        <v>97</v>
      </c>
      <c r="B53" s="8" t="s">
        <v>176</v>
      </c>
      <c r="C53" s="71"/>
    </row>
    <row r="54" spans="1:3" ht="12" customHeight="1">
      <c r="A54" s="399" t="s">
        <v>98</v>
      </c>
      <c r="B54" s="8" t="s">
        <v>54</v>
      </c>
      <c r="C54" s="71"/>
    </row>
    <row r="55" spans="1:3" ht="12" customHeight="1" thickBot="1">
      <c r="A55" s="399" t="s">
        <v>99</v>
      </c>
      <c r="B55" s="8" t="s">
        <v>501</v>
      </c>
      <c r="C55" s="71"/>
    </row>
    <row r="56" spans="1:3" ht="15" customHeight="1" thickBot="1">
      <c r="A56" s="183" t="s">
        <v>18</v>
      </c>
      <c r="B56" s="109" t="s">
        <v>11</v>
      </c>
      <c r="C56" s="296"/>
    </row>
    <row r="57" spans="1:3" ht="13.5" thickBot="1">
      <c r="A57" s="183" t="s">
        <v>19</v>
      </c>
      <c r="B57" s="212" t="s">
        <v>506</v>
      </c>
      <c r="C57" s="318">
        <f>+C45+C51+C56</f>
        <v>0</v>
      </c>
    </row>
    <row r="58" ht="15" customHeight="1" thickBot="1">
      <c r="C58" s="542">
        <f>C41-C57</f>
        <v>0</v>
      </c>
    </row>
    <row r="59" spans="1:3" ht="14.25" customHeight="1" thickBot="1">
      <c r="A59" s="215" t="s">
        <v>496</v>
      </c>
      <c r="B59" s="216"/>
      <c r="C59" s="106"/>
    </row>
    <row r="60" spans="1:3" ht="13.5" thickBot="1">
      <c r="A60" s="215" t="s">
        <v>194</v>
      </c>
      <c r="B60" s="216"/>
      <c r="C60" s="106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13" customWidth="1"/>
    <col min="2" max="2" width="79.125" style="214" customWidth="1"/>
    <col min="3" max="3" width="25.00390625" style="214" customWidth="1"/>
    <col min="4" max="16384" width="9.375" style="214" customWidth="1"/>
  </cols>
  <sheetData>
    <row r="1" spans="1:3" s="194" customFormat="1" ht="21" customHeight="1" thickBot="1">
      <c r="A1" s="193"/>
      <c r="B1" s="195"/>
      <c r="C1" s="509" t="str">
        <f>CONCATENATE(ALAPADATOK!P31," melléklet ",ALAPADATOK!A7," ",ALAPADATOK!B7," ",ALAPADATOK!C7," ",ALAPADATOK!D7," ",ALAPADATOK!E7," ",ALAPADATOK!F7," ",ALAPADATOK!G7," ",ALAPADATOK!H7)</f>
        <v>9.12. melléklet a 2 / 2020 ( II.14. ) önkormányzati rendelethez</v>
      </c>
    </row>
    <row r="2" spans="1:3" s="403" customFormat="1" ht="25.5" customHeight="1">
      <c r="A2" s="357" t="s">
        <v>192</v>
      </c>
      <c r="B2" s="507" t="str">
        <f>CONCATENATE(ALAPADATOK!B31)</f>
        <v>10 kvi név</v>
      </c>
      <c r="C2" s="319" t="s">
        <v>573</v>
      </c>
    </row>
    <row r="3" spans="1:3" s="403" customFormat="1" ht="24.75" thickBot="1">
      <c r="A3" s="397" t="s">
        <v>191</v>
      </c>
      <c r="B3" s="508" t="s">
        <v>379</v>
      </c>
      <c r="C3" s="320" t="s">
        <v>50</v>
      </c>
    </row>
    <row r="4" spans="1:3" s="404" customFormat="1" ht="15.75" customHeight="1" thickBot="1">
      <c r="A4" s="196"/>
      <c r="B4" s="196"/>
      <c r="C4" s="197" t="str">
        <f>'KV_9.2.3.sz.mell'!C4</f>
        <v>Forintban!</v>
      </c>
    </row>
    <row r="5" spans="1:3" ht="13.5" thickBot="1">
      <c r="A5" s="358" t="s">
        <v>193</v>
      </c>
      <c r="B5" s="198" t="s">
        <v>530</v>
      </c>
      <c r="C5" s="199" t="s">
        <v>51</v>
      </c>
    </row>
    <row r="6" spans="1:3" s="405" customFormat="1" ht="12.75" customHeight="1" thickBot="1">
      <c r="A6" s="175"/>
      <c r="B6" s="176" t="s">
        <v>474</v>
      </c>
      <c r="C6" s="177" t="s">
        <v>475</v>
      </c>
    </row>
    <row r="7" spans="1:3" s="405" customFormat="1" ht="15.75" customHeight="1" thickBot="1">
      <c r="A7" s="200"/>
      <c r="B7" s="201" t="s">
        <v>52</v>
      </c>
      <c r="C7" s="202"/>
    </row>
    <row r="8" spans="1:3" s="321" customFormat="1" ht="12" customHeight="1" thickBot="1">
      <c r="A8" s="175" t="s">
        <v>16</v>
      </c>
      <c r="B8" s="203" t="s">
        <v>497</v>
      </c>
      <c r="C8" s="270">
        <f>SUM(C9:C19)</f>
        <v>0</v>
      </c>
    </row>
    <row r="9" spans="1:3" s="321" customFormat="1" ht="12" customHeight="1">
      <c r="A9" s="398" t="s">
        <v>90</v>
      </c>
      <c r="B9" s="10" t="s">
        <v>258</v>
      </c>
      <c r="C9" s="311"/>
    </row>
    <row r="10" spans="1:3" s="321" customFormat="1" ht="12" customHeight="1">
      <c r="A10" s="399" t="s">
        <v>91</v>
      </c>
      <c r="B10" s="8" t="s">
        <v>259</v>
      </c>
      <c r="C10" s="268"/>
    </row>
    <row r="11" spans="1:3" s="321" customFormat="1" ht="12" customHeight="1">
      <c r="A11" s="399" t="s">
        <v>92</v>
      </c>
      <c r="B11" s="8" t="s">
        <v>260</v>
      </c>
      <c r="C11" s="268"/>
    </row>
    <row r="12" spans="1:3" s="321" customFormat="1" ht="12" customHeight="1">
      <c r="A12" s="399" t="s">
        <v>93</v>
      </c>
      <c r="B12" s="8" t="s">
        <v>261</v>
      </c>
      <c r="C12" s="268"/>
    </row>
    <row r="13" spans="1:3" s="321" customFormat="1" ht="12" customHeight="1">
      <c r="A13" s="399" t="s">
        <v>137</v>
      </c>
      <c r="B13" s="8" t="s">
        <v>262</v>
      </c>
      <c r="C13" s="268"/>
    </row>
    <row r="14" spans="1:3" s="321" customFormat="1" ht="12" customHeight="1">
      <c r="A14" s="399" t="s">
        <v>94</v>
      </c>
      <c r="B14" s="8" t="s">
        <v>380</v>
      </c>
      <c r="C14" s="268"/>
    </row>
    <row r="15" spans="1:3" s="321" customFormat="1" ht="12" customHeight="1">
      <c r="A15" s="399" t="s">
        <v>95</v>
      </c>
      <c r="B15" s="7" t="s">
        <v>381</v>
      </c>
      <c r="C15" s="268"/>
    </row>
    <row r="16" spans="1:3" s="321" customFormat="1" ht="12" customHeight="1">
      <c r="A16" s="399" t="s">
        <v>105</v>
      </c>
      <c r="B16" s="8" t="s">
        <v>265</v>
      </c>
      <c r="C16" s="312"/>
    </row>
    <row r="17" spans="1:3" s="406" customFormat="1" ht="12" customHeight="1">
      <c r="A17" s="399" t="s">
        <v>106</v>
      </c>
      <c r="B17" s="8" t="s">
        <v>266</v>
      </c>
      <c r="C17" s="268"/>
    </row>
    <row r="18" spans="1:3" s="406" customFormat="1" ht="12" customHeight="1">
      <c r="A18" s="399" t="s">
        <v>107</v>
      </c>
      <c r="B18" s="8" t="s">
        <v>417</v>
      </c>
      <c r="C18" s="269"/>
    </row>
    <row r="19" spans="1:3" s="406" customFormat="1" ht="12" customHeight="1" thickBot="1">
      <c r="A19" s="399" t="s">
        <v>108</v>
      </c>
      <c r="B19" s="7" t="s">
        <v>267</v>
      </c>
      <c r="C19" s="269"/>
    </row>
    <row r="20" spans="1:3" s="321" customFormat="1" ht="12" customHeight="1" thickBot="1">
      <c r="A20" s="175" t="s">
        <v>17</v>
      </c>
      <c r="B20" s="203" t="s">
        <v>382</v>
      </c>
      <c r="C20" s="270">
        <f>SUM(C21:C23)</f>
        <v>0</v>
      </c>
    </row>
    <row r="21" spans="1:3" s="406" customFormat="1" ht="12" customHeight="1">
      <c r="A21" s="399" t="s">
        <v>96</v>
      </c>
      <c r="B21" s="9" t="s">
        <v>241</v>
      </c>
      <c r="C21" s="268"/>
    </row>
    <row r="22" spans="1:3" s="406" customFormat="1" ht="12" customHeight="1">
      <c r="A22" s="399" t="s">
        <v>97</v>
      </c>
      <c r="B22" s="8" t="s">
        <v>383</v>
      </c>
      <c r="C22" s="268"/>
    </row>
    <row r="23" spans="1:3" s="406" customFormat="1" ht="12" customHeight="1">
      <c r="A23" s="399" t="s">
        <v>98</v>
      </c>
      <c r="B23" s="8" t="s">
        <v>384</v>
      </c>
      <c r="C23" s="268"/>
    </row>
    <row r="24" spans="1:3" s="406" customFormat="1" ht="12" customHeight="1" thickBot="1">
      <c r="A24" s="399" t="s">
        <v>99</v>
      </c>
      <c r="B24" s="8" t="s">
        <v>502</v>
      </c>
      <c r="C24" s="268"/>
    </row>
    <row r="25" spans="1:3" s="406" customFormat="1" ht="12" customHeight="1" thickBot="1">
      <c r="A25" s="183" t="s">
        <v>18</v>
      </c>
      <c r="B25" s="109" t="s">
        <v>163</v>
      </c>
      <c r="C25" s="296"/>
    </row>
    <row r="26" spans="1:3" s="406" customFormat="1" ht="12" customHeight="1" thickBot="1">
      <c r="A26" s="183" t="s">
        <v>19</v>
      </c>
      <c r="B26" s="109" t="s">
        <v>385</v>
      </c>
      <c r="C26" s="270">
        <f>+C27+C28</f>
        <v>0</v>
      </c>
    </row>
    <row r="27" spans="1:3" s="406" customFormat="1" ht="12" customHeight="1">
      <c r="A27" s="400" t="s">
        <v>251</v>
      </c>
      <c r="B27" s="401" t="s">
        <v>383</v>
      </c>
      <c r="C27" s="68"/>
    </row>
    <row r="28" spans="1:3" s="406" customFormat="1" ht="12" customHeight="1">
      <c r="A28" s="400" t="s">
        <v>252</v>
      </c>
      <c r="B28" s="402" t="s">
        <v>386</v>
      </c>
      <c r="C28" s="271"/>
    </row>
    <row r="29" spans="1:3" s="406" customFormat="1" ht="12" customHeight="1" thickBot="1">
      <c r="A29" s="399" t="s">
        <v>253</v>
      </c>
      <c r="B29" s="126" t="s">
        <v>503</v>
      </c>
      <c r="C29" s="75"/>
    </row>
    <row r="30" spans="1:3" s="406" customFormat="1" ht="12" customHeight="1" thickBot="1">
      <c r="A30" s="183" t="s">
        <v>20</v>
      </c>
      <c r="B30" s="109" t="s">
        <v>387</v>
      </c>
      <c r="C30" s="270">
        <f>+C31+C32+C33</f>
        <v>0</v>
      </c>
    </row>
    <row r="31" spans="1:3" s="406" customFormat="1" ht="12" customHeight="1">
      <c r="A31" s="400" t="s">
        <v>83</v>
      </c>
      <c r="B31" s="401" t="s">
        <v>272</v>
      </c>
      <c r="C31" s="68"/>
    </row>
    <row r="32" spans="1:3" s="406" customFormat="1" ht="12" customHeight="1">
      <c r="A32" s="400" t="s">
        <v>84</v>
      </c>
      <c r="B32" s="402" t="s">
        <v>273</v>
      </c>
      <c r="C32" s="271"/>
    </row>
    <row r="33" spans="1:3" s="406" customFormat="1" ht="12" customHeight="1" thickBot="1">
      <c r="A33" s="399" t="s">
        <v>85</v>
      </c>
      <c r="B33" s="126" t="s">
        <v>274</v>
      </c>
      <c r="C33" s="75"/>
    </row>
    <row r="34" spans="1:3" s="321" customFormat="1" ht="12" customHeight="1" thickBot="1">
      <c r="A34" s="183" t="s">
        <v>21</v>
      </c>
      <c r="B34" s="109" t="s">
        <v>357</v>
      </c>
      <c r="C34" s="296"/>
    </row>
    <row r="35" spans="1:3" s="321" customFormat="1" ht="12" customHeight="1" thickBot="1">
      <c r="A35" s="183" t="s">
        <v>22</v>
      </c>
      <c r="B35" s="109" t="s">
        <v>388</v>
      </c>
      <c r="C35" s="313"/>
    </row>
    <row r="36" spans="1:3" s="321" customFormat="1" ht="12" customHeight="1" thickBot="1">
      <c r="A36" s="175" t="s">
        <v>23</v>
      </c>
      <c r="B36" s="109" t="s">
        <v>504</v>
      </c>
      <c r="C36" s="314">
        <f>+C8+C20+C25+C26+C30+C34+C35</f>
        <v>0</v>
      </c>
    </row>
    <row r="37" spans="1:3" s="321" customFormat="1" ht="12" customHeight="1" thickBot="1">
      <c r="A37" s="204" t="s">
        <v>24</v>
      </c>
      <c r="B37" s="109" t="s">
        <v>390</v>
      </c>
      <c r="C37" s="314">
        <f>+C38+C39+C40</f>
        <v>0</v>
      </c>
    </row>
    <row r="38" spans="1:3" s="321" customFormat="1" ht="12" customHeight="1">
      <c r="A38" s="400" t="s">
        <v>391</v>
      </c>
      <c r="B38" s="401" t="s">
        <v>219</v>
      </c>
      <c r="C38" s="68"/>
    </row>
    <row r="39" spans="1:3" s="321" customFormat="1" ht="12" customHeight="1">
      <c r="A39" s="400" t="s">
        <v>392</v>
      </c>
      <c r="B39" s="402" t="s">
        <v>2</v>
      </c>
      <c r="C39" s="271"/>
    </row>
    <row r="40" spans="1:3" s="406" customFormat="1" ht="12" customHeight="1" thickBot="1">
      <c r="A40" s="399" t="s">
        <v>393</v>
      </c>
      <c r="B40" s="126" t="s">
        <v>394</v>
      </c>
      <c r="C40" s="75"/>
    </row>
    <row r="41" spans="1:3" s="406" customFormat="1" ht="15" customHeight="1" thickBot="1">
      <c r="A41" s="204" t="s">
        <v>25</v>
      </c>
      <c r="B41" s="205" t="s">
        <v>395</v>
      </c>
      <c r="C41" s="317">
        <f>+C36+C37</f>
        <v>0</v>
      </c>
    </row>
    <row r="42" spans="1:3" s="406" customFormat="1" ht="15" customHeight="1">
      <c r="A42" s="206"/>
      <c r="B42" s="207"/>
      <c r="C42" s="315"/>
    </row>
    <row r="43" spans="1:3" ht="13.5" thickBot="1">
      <c r="A43" s="208"/>
      <c r="B43" s="209"/>
      <c r="C43" s="316"/>
    </row>
    <row r="44" spans="1:3" s="405" customFormat="1" ht="16.5" customHeight="1" thickBot="1">
      <c r="A44" s="210"/>
      <c r="B44" s="211" t="s">
        <v>53</v>
      </c>
      <c r="C44" s="317"/>
    </row>
    <row r="45" spans="1:3" s="407" customFormat="1" ht="12" customHeight="1" thickBot="1">
      <c r="A45" s="183" t="s">
        <v>16</v>
      </c>
      <c r="B45" s="109" t="s">
        <v>396</v>
      </c>
      <c r="C45" s="270">
        <f>SUM(C46:C50)</f>
        <v>0</v>
      </c>
    </row>
    <row r="46" spans="1:3" ht="12" customHeight="1">
      <c r="A46" s="399" t="s">
        <v>90</v>
      </c>
      <c r="B46" s="9" t="s">
        <v>47</v>
      </c>
      <c r="C46" s="68"/>
    </row>
    <row r="47" spans="1:3" ht="12" customHeight="1">
      <c r="A47" s="399" t="s">
        <v>91</v>
      </c>
      <c r="B47" s="8" t="s">
        <v>172</v>
      </c>
      <c r="C47" s="71"/>
    </row>
    <row r="48" spans="1:3" ht="12" customHeight="1">
      <c r="A48" s="399" t="s">
        <v>92</v>
      </c>
      <c r="B48" s="8" t="s">
        <v>130</v>
      </c>
      <c r="C48" s="71"/>
    </row>
    <row r="49" spans="1:3" ht="12" customHeight="1">
      <c r="A49" s="399" t="s">
        <v>93</v>
      </c>
      <c r="B49" s="8" t="s">
        <v>173</v>
      </c>
      <c r="C49" s="71"/>
    </row>
    <row r="50" spans="1:3" ht="12" customHeight="1" thickBot="1">
      <c r="A50" s="399" t="s">
        <v>137</v>
      </c>
      <c r="B50" s="8" t="s">
        <v>174</v>
      </c>
      <c r="C50" s="71"/>
    </row>
    <row r="51" spans="1:3" ht="12" customHeight="1" thickBot="1">
      <c r="A51" s="183" t="s">
        <v>17</v>
      </c>
      <c r="B51" s="109" t="s">
        <v>397</v>
      </c>
      <c r="C51" s="270">
        <f>SUM(C52:C54)</f>
        <v>0</v>
      </c>
    </row>
    <row r="52" spans="1:3" s="407" customFormat="1" ht="12" customHeight="1">
      <c r="A52" s="399" t="s">
        <v>96</v>
      </c>
      <c r="B52" s="9" t="s">
        <v>213</v>
      </c>
      <c r="C52" s="68"/>
    </row>
    <row r="53" spans="1:3" ht="12" customHeight="1">
      <c r="A53" s="399" t="s">
        <v>97</v>
      </c>
      <c r="B53" s="8" t="s">
        <v>176</v>
      </c>
      <c r="C53" s="71"/>
    </row>
    <row r="54" spans="1:3" ht="12" customHeight="1">
      <c r="A54" s="399" t="s">
        <v>98</v>
      </c>
      <c r="B54" s="8" t="s">
        <v>54</v>
      </c>
      <c r="C54" s="71"/>
    </row>
    <row r="55" spans="1:3" ht="12" customHeight="1" thickBot="1">
      <c r="A55" s="399" t="s">
        <v>99</v>
      </c>
      <c r="B55" s="8" t="s">
        <v>501</v>
      </c>
      <c r="C55" s="71"/>
    </row>
    <row r="56" spans="1:3" ht="15" customHeight="1" thickBot="1">
      <c r="A56" s="183" t="s">
        <v>18</v>
      </c>
      <c r="B56" s="109" t="s">
        <v>11</v>
      </c>
      <c r="C56" s="296"/>
    </row>
    <row r="57" spans="1:3" ht="13.5" thickBot="1">
      <c r="A57" s="183" t="s">
        <v>19</v>
      </c>
      <c r="B57" s="212" t="s">
        <v>506</v>
      </c>
      <c r="C57" s="318">
        <f>+C45+C51+C56</f>
        <v>0</v>
      </c>
    </row>
    <row r="58" ht="15" customHeight="1" thickBot="1">
      <c r="C58" s="542">
        <f>C41-C57</f>
        <v>0</v>
      </c>
    </row>
    <row r="59" spans="1:3" ht="14.25" customHeight="1" thickBot="1">
      <c r="A59" s="215" t="s">
        <v>496</v>
      </c>
      <c r="B59" s="216"/>
      <c r="C59" s="106"/>
    </row>
    <row r="60" spans="1:3" ht="13.5" thickBot="1">
      <c r="A60" s="215" t="s">
        <v>194</v>
      </c>
      <c r="B60" s="216"/>
      <c r="C60" s="106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13" customWidth="1"/>
    <col min="2" max="2" width="79.125" style="214" customWidth="1"/>
    <col min="3" max="3" width="25.00390625" style="214" customWidth="1"/>
    <col min="4" max="16384" width="9.375" style="214" customWidth="1"/>
  </cols>
  <sheetData>
    <row r="1" spans="1:3" s="194" customFormat="1" ht="21" customHeight="1" thickBot="1">
      <c r="A1" s="193"/>
      <c r="B1" s="195"/>
      <c r="C1" s="509" t="str">
        <f>CONCATENATE(ALAPADATOK!P31,"1. melléklet ",ALAPADATOK!A7," ",ALAPADATOK!B7," ",ALAPADATOK!C7," ",ALAPADATOK!D7," ",ALAPADATOK!E7," ",ALAPADATOK!F7," ",ALAPADATOK!G7," ",ALAPADATOK!H7)</f>
        <v>9.12.1. melléklet a 2 / 2020 ( II.14. ) önkormányzati rendelethez</v>
      </c>
    </row>
    <row r="2" spans="1:3" s="403" customFormat="1" ht="25.5" customHeight="1">
      <c r="A2" s="357" t="s">
        <v>192</v>
      </c>
      <c r="B2" s="507" t="str">
        <f>CONCATENATE('KV_9.12.sz.mell'!B2)</f>
        <v>10 kvi név</v>
      </c>
      <c r="C2" s="319" t="s">
        <v>573</v>
      </c>
    </row>
    <row r="3" spans="1:3" s="403" customFormat="1" ht="24.75" thickBot="1">
      <c r="A3" s="397" t="s">
        <v>191</v>
      </c>
      <c r="B3" s="508" t="s">
        <v>398</v>
      </c>
      <c r="C3" s="320" t="s">
        <v>55</v>
      </c>
    </row>
    <row r="4" spans="1:3" s="404" customFormat="1" ht="15.75" customHeight="1" thickBot="1">
      <c r="A4" s="196"/>
      <c r="B4" s="196"/>
      <c r="C4" s="197" t="str">
        <f>'KV_9.12.sz.mell'!C4</f>
        <v>Forintban!</v>
      </c>
    </row>
    <row r="5" spans="1:3" ht="13.5" thickBot="1">
      <c r="A5" s="358" t="s">
        <v>193</v>
      </c>
      <c r="B5" s="198" t="s">
        <v>530</v>
      </c>
      <c r="C5" s="199" t="s">
        <v>51</v>
      </c>
    </row>
    <row r="6" spans="1:3" s="405" customFormat="1" ht="12.75" customHeight="1" thickBot="1">
      <c r="A6" s="175"/>
      <c r="B6" s="176" t="s">
        <v>474</v>
      </c>
      <c r="C6" s="177" t="s">
        <v>475</v>
      </c>
    </row>
    <row r="7" spans="1:3" s="405" customFormat="1" ht="15.75" customHeight="1" thickBot="1">
      <c r="A7" s="200"/>
      <c r="B7" s="201" t="s">
        <v>52</v>
      </c>
      <c r="C7" s="202"/>
    </row>
    <row r="8" spans="1:3" s="321" customFormat="1" ht="12" customHeight="1" thickBot="1">
      <c r="A8" s="175" t="s">
        <v>16</v>
      </c>
      <c r="B8" s="203" t="s">
        <v>497</v>
      </c>
      <c r="C8" s="270">
        <f>SUM(C9:C19)</f>
        <v>0</v>
      </c>
    </row>
    <row r="9" spans="1:3" s="321" customFormat="1" ht="12" customHeight="1">
      <c r="A9" s="398" t="s">
        <v>90</v>
      </c>
      <c r="B9" s="10" t="s">
        <v>258</v>
      </c>
      <c r="C9" s="311"/>
    </row>
    <row r="10" spans="1:3" s="321" customFormat="1" ht="12" customHeight="1">
      <c r="A10" s="399" t="s">
        <v>91</v>
      </c>
      <c r="B10" s="8" t="s">
        <v>259</v>
      </c>
      <c r="C10" s="268"/>
    </row>
    <row r="11" spans="1:3" s="321" customFormat="1" ht="12" customHeight="1">
      <c r="A11" s="399" t="s">
        <v>92</v>
      </c>
      <c r="B11" s="8" t="s">
        <v>260</v>
      </c>
      <c r="C11" s="268"/>
    </row>
    <row r="12" spans="1:3" s="321" customFormat="1" ht="12" customHeight="1">
      <c r="A12" s="399" t="s">
        <v>93</v>
      </c>
      <c r="B12" s="8" t="s">
        <v>261</v>
      </c>
      <c r="C12" s="268"/>
    </row>
    <row r="13" spans="1:3" s="321" customFormat="1" ht="12" customHeight="1">
      <c r="A13" s="399" t="s">
        <v>137</v>
      </c>
      <c r="B13" s="8" t="s">
        <v>262</v>
      </c>
      <c r="C13" s="268"/>
    </row>
    <row r="14" spans="1:3" s="321" customFormat="1" ht="12" customHeight="1">
      <c r="A14" s="399" t="s">
        <v>94</v>
      </c>
      <c r="B14" s="8" t="s">
        <v>380</v>
      </c>
      <c r="C14" s="268"/>
    </row>
    <row r="15" spans="1:3" s="321" customFormat="1" ht="12" customHeight="1">
      <c r="A15" s="399" t="s">
        <v>95</v>
      </c>
      <c r="B15" s="7" t="s">
        <v>381</v>
      </c>
      <c r="C15" s="268"/>
    </row>
    <row r="16" spans="1:3" s="321" customFormat="1" ht="12" customHeight="1">
      <c r="A16" s="399" t="s">
        <v>105</v>
      </c>
      <c r="B16" s="8" t="s">
        <v>265</v>
      </c>
      <c r="C16" s="312"/>
    </row>
    <row r="17" spans="1:3" s="406" customFormat="1" ht="12" customHeight="1">
      <c r="A17" s="399" t="s">
        <v>106</v>
      </c>
      <c r="B17" s="8" t="s">
        <v>266</v>
      </c>
      <c r="C17" s="268"/>
    </row>
    <row r="18" spans="1:3" s="406" customFormat="1" ht="12" customHeight="1">
      <c r="A18" s="399" t="s">
        <v>107</v>
      </c>
      <c r="B18" s="8" t="s">
        <v>417</v>
      </c>
      <c r="C18" s="269"/>
    </row>
    <row r="19" spans="1:3" s="406" customFormat="1" ht="12" customHeight="1" thickBot="1">
      <c r="A19" s="399" t="s">
        <v>108</v>
      </c>
      <c r="B19" s="7" t="s">
        <v>267</v>
      </c>
      <c r="C19" s="269"/>
    </row>
    <row r="20" spans="1:3" s="321" customFormat="1" ht="12" customHeight="1" thickBot="1">
      <c r="A20" s="175" t="s">
        <v>17</v>
      </c>
      <c r="B20" s="203" t="s">
        <v>382</v>
      </c>
      <c r="C20" s="270">
        <f>SUM(C21:C23)</f>
        <v>0</v>
      </c>
    </row>
    <row r="21" spans="1:3" s="406" customFormat="1" ht="12" customHeight="1">
      <c r="A21" s="399" t="s">
        <v>96</v>
      </c>
      <c r="B21" s="9" t="s">
        <v>241</v>
      </c>
      <c r="C21" s="268"/>
    </row>
    <row r="22" spans="1:3" s="406" customFormat="1" ht="12" customHeight="1">
      <c r="A22" s="399" t="s">
        <v>97</v>
      </c>
      <c r="B22" s="8" t="s">
        <v>383</v>
      </c>
      <c r="C22" s="268"/>
    </row>
    <row r="23" spans="1:3" s="406" customFormat="1" ht="12" customHeight="1">
      <c r="A23" s="399" t="s">
        <v>98</v>
      </c>
      <c r="B23" s="8" t="s">
        <v>384</v>
      </c>
      <c r="C23" s="268"/>
    </row>
    <row r="24" spans="1:3" s="406" customFormat="1" ht="12" customHeight="1" thickBot="1">
      <c r="A24" s="399" t="s">
        <v>99</v>
      </c>
      <c r="B24" s="8" t="s">
        <v>502</v>
      </c>
      <c r="C24" s="268"/>
    </row>
    <row r="25" spans="1:3" s="406" customFormat="1" ht="12" customHeight="1" thickBot="1">
      <c r="A25" s="183" t="s">
        <v>18</v>
      </c>
      <c r="B25" s="109" t="s">
        <v>163</v>
      </c>
      <c r="C25" s="296"/>
    </row>
    <row r="26" spans="1:3" s="406" customFormat="1" ht="12" customHeight="1" thickBot="1">
      <c r="A26" s="183" t="s">
        <v>19</v>
      </c>
      <c r="B26" s="109" t="s">
        <v>385</v>
      </c>
      <c r="C26" s="270">
        <f>+C27+C28</f>
        <v>0</v>
      </c>
    </row>
    <row r="27" spans="1:3" s="406" customFormat="1" ht="12" customHeight="1">
      <c r="A27" s="400" t="s">
        <v>251</v>
      </c>
      <c r="B27" s="401" t="s">
        <v>383</v>
      </c>
      <c r="C27" s="68"/>
    </row>
    <row r="28" spans="1:3" s="406" customFormat="1" ht="12" customHeight="1">
      <c r="A28" s="400" t="s">
        <v>252</v>
      </c>
      <c r="B28" s="402" t="s">
        <v>386</v>
      </c>
      <c r="C28" s="271"/>
    </row>
    <row r="29" spans="1:3" s="406" customFormat="1" ht="12" customHeight="1" thickBot="1">
      <c r="A29" s="399" t="s">
        <v>253</v>
      </c>
      <c r="B29" s="126" t="s">
        <v>503</v>
      </c>
      <c r="C29" s="75"/>
    </row>
    <row r="30" spans="1:3" s="406" customFormat="1" ht="12" customHeight="1" thickBot="1">
      <c r="A30" s="183" t="s">
        <v>20</v>
      </c>
      <c r="B30" s="109" t="s">
        <v>387</v>
      </c>
      <c r="C30" s="270">
        <f>+C31+C32+C33</f>
        <v>0</v>
      </c>
    </row>
    <row r="31" spans="1:3" s="406" customFormat="1" ht="12" customHeight="1">
      <c r="A31" s="400" t="s">
        <v>83</v>
      </c>
      <c r="B31" s="401" t="s">
        <v>272</v>
      </c>
      <c r="C31" s="68"/>
    </row>
    <row r="32" spans="1:3" s="406" customFormat="1" ht="12" customHeight="1">
      <c r="A32" s="400" t="s">
        <v>84</v>
      </c>
      <c r="B32" s="402" t="s">
        <v>273</v>
      </c>
      <c r="C32" s="271"/>
    </row>
    <row r="33" spans="1:3" s="406" customFormat="1" ht="12" customHeight="1" thickBot="1">
      <c r="A33" s="399" t="s">
        <v>85</v>
      </c>
      <c r="B33" s="126" t="s">
        <v>274</v>
      </c>
      <c r="C33" s="75"/>
    </row>
    <row r="34" spans="1:3" s="321" customFormat="1" ht="12" customHeight="1" thickBot="1">
      <c r="A34" s="183" t="s">
        <v>21</v>
      </c>
      <c r="B34" s="109" t="s">
        <v>357</v>
      </c>
      <c r="C34" s="296"/>
    </row>
    <row r="35" spans="1:3" s="321" customFormat="1" ht="12" customHeight="1" thickBot="1">
      <c r="A35" s="183" t="s">
        <v>22</v>
      </c>
      <c r="B35" s="109" t="s">
        <v>388</v>
      </c>
      <c r="C35" s="313"/>
    </row>
    <row r="36" spans="1:3" s="321" customFormat="1" ht="12" customHeight="1" thickBot="1">
      <c r="A36" s="175" t="s">
        <v>23</v>
      </c>
      <c r="B36" s="109" t="s">
        <v>504</v>
      </c>
      <c r="C36" s="314">
        <f>+C8+C20+C25+C26+C30+C34+C35</f>
        <v>0</v>
      </c>
    </row>
    <row r="37" spans="1:3" s="321" customFormat="1" ht="12" customHeight="1" thickBot="1">
      <c r="A37" s="204" t="s">
        <v>24</v>
      </c>
      <c r="B37" s="109" t="s">
        <v>390</v>
      </c>
      <c r="C37" s="314">
        <f>+C38+C39+C40</f>
        <v>0</v>
      </c>
    </row>
    <row r="38" spans="1:3" s="321" customFormat="1" ht="12" customHeight="1">
      <c r="A38" s="400" t="s">
        <v>391</v>
      </c>
      <c r="B38" s="401" t="s">
        <v>219</v>
      </c>
      <c r="C38" s="68"/>
    </row>
    <row r="39" spans="1:3" s="321" customFormat="1" ht="12" customHeight="1">
      <c r="A39" s="400" t="s">
        <v>392</v>
      </c>
      <c r="B39" s="402" t="s">
        <v>2</v>
      </c>
      <c r="C39" s="271"/>
    </row>
    <row r="40" spans="1:3" s="406" customFormat="1" ht="12" customHeight="1" thickBot="1">
      <c r="A40" s="399" t="s">
        <v>393</v>
      </c>
      <c r="B40" s="126" t="s">
        <v>394</v>
      </c>
      <c r="C40" s="75"/>
    </row>
    <row r="41" spans="1:3" s="406" customFormat="1" ht="15" customHeight="1" thickBot="1">
      <c r="A41" s="204" t="s">
        <v>25</v>
      </c>
      <c r="B41" s="205" t="s">
        <v>395</v>
      </c>
      <c r="C41" s="317">
        <f>+C36+C37</f>
        <v>0</v>
      </c>
    </row>
    <row r="42" spans="1:3" s="406" customFormat="1" ht="15" customHeight="1">
      <c r="A42" s="206"/>
      <c r="B42" s="207"/>
      <c r="C42" s="315"/>
    </row>
    <row r="43" spans="1:3" ht="13.5" thickBot="1">
      <c r="A43" s="208"/>
      <c r="B43" s="209"/>
      <c r="C43" s="316"/>
    </row>
    <row r="44" spans="1:3" s="405" customFormat="1" ht="16.5" customHeight="1" thickBot="1">
      <c r="A44" s="210"/>
      <c r="B44" s="211" t="s">
        <v>53</v>
      </c>
      <c r="C44" s="317"/>
    </row>
    <row r="45" spans="1:3" s="407" customFormat="1" ht="12" customHeight="1" thickBot="1">
      <c r="A45" s="183" t="s">
        <v>16</v>
      </c>
      <c r="B45" s="109" t="s">
        <v>396</v>
      </c>
      <c r="C45" s="270">
        <f>SUM(C46:C50)</f>
        <v>0</v>
      </c>
    </row>
    <row r="46" spans="1:3" ht="12" customHeight="1">
      <c r="A46" s="399" t="s">
        <v>90</v>
      </c>
      <c r="B46" s="9" t="s">
        <v>47</v>
      </c>
      <c r="C46" s="68"/>
    </row>
    <row r="47" spans="1:3" ht="12" customHeight="1">
      <c r="A47" s="399" t="s">
        <v>91</v>
      </c>
      <c r="B47" s="8" t="s">
        <v>172</v>
      </c>
      <c r="C47" s="71"/>
    </row>
    <row r="48" spans="1:3" ht="12" customHeight="1">
      <c r="A48" s="399" t="s">
        <v>92</v>
      </c>
      <c r="B48" s="8" t="s">
        <v>130</v>
      </c>
      <c r="C48" s="71"/>
    </row>
    <row r="49" spans="1:3" ht="12" customHeight="1">
      <c r="A49" s="399" t="s">
        <v>93</v>
      </c>
      <c r="B49" s="8" t="s">
        <v>173</v>
      </c>
      <c r="C49" s="71"/>
    </row>
    <row r="50" spans="1:3" ht="12" customHeight="1" thickBot="1">
      <c r="A50" s="399" t="s">
        <v>137</v>
      </c>
      <c r="B50" s="8" t="s">
        <v>174</v>
      </c>
      <c r="C50" s="71"/>
    </row>
    <row r="51" spans="1:3" ht="12" customHeight="1" thickBot="1">
      <c r="A51" s="183" t="s">
        <v>17</v>
      </c>
      <c r="B51" s="109" t="s">
        <v>397</v>
      </c>
      <c r="C51" s="270">
        <f>SUM(C52:C54)</f>
        <v>0</v>
      </c>
    </row>
    <row r="52" spans="1:3" s="407" customFormat="1" ht="12" customHeight="1">
      <c r="A52" s="399" t="s">
        <v>96</v>
      </c>
      <c r="B52" s="9" t="s">
        <v>213</v>
      </c>
      <c r="C52" s="68"/>
    </row>
    <row r="53" spans="1:3" ht="12" customHeight="1">
      <c r="A53" s="399" t="s">
        <v>97</v>
      </c>
      <c r="B53" s="8" t="s">
        <v>176</v>
      </c>
      <c r="C53" s="71"/>
    </row>
    <row r="54" spans="1:3" ht="12" customHeight="1">
      <c r="A54" s="399" t="s">
        <v>98</v>
      </c>
      <c r="B54" s="8" t="s">
        <v>54</v>
      </c>
      <c r="C54" s="71"/>
    </row>
    <row r="55" spans="1:3" ht="12" customHeight="1" thickBot="1">
      <c r="A55" s="399" t="s">
        <v>99</v>
      </c>
      <c r="B55" s="8" t="s">
        <v>501</v>
      </c>
      <c r="C55" s="71"/>
    </row>
    <row r="56" spans="1:3" ht="15" customHeight="1" thickBot="1">
      <c r="A56" s="183" t="s">
        <v>18</v>
      </c>
      <c r="B56" s="109" t="s">
        <v>11</v>
      </c>
      <c r="C56" s="296"/>
    </row>
    <row r="57" spans="1:3" ht="13.5" thickBot="1">
      <c r="A57" s="183" t="s">
        <v>19</v>
      </c>
      <c r="B57" s="212" t="s">
        <v>506</v>
      </c>
      <c r="C57" s="318">
        <f>+C45+C51+C56</f>
        <v>0</v>
      </c>
    </row>
    <row r="58" ht="15" customHeight="1" thickBot="1">
      <c r="C58" s="542">
        <f>C41-C57</f>
        <v>0</v>
      </c>
    </row>
    <row r="59" spans="1:3" ht="14.25" customHeight="1" thickBot="1">
      <c r="A59" s="215" t="s">
        <v>496</v>
      </c>
      <c r="B59" s="216"/>
      <c r="C59" s="106"/>
    </row>
    <row r="60" spans="1:3" ht="13.5" thickBot="1">
      <c r="A60" s="215" t="s">
        <v>194</v>
      </c>
      <c r="B60" s="216"/>
      <c r="C60" s="106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B39" sqref="B39"/>
    </sheetView>
  </sheetViews>
  <sheetFormatPr defaultColWidth="9.00390625" defaultRowHeight="12.75"/>
  <cols>
    <col min="1" max="1" width="13.875" style="213" customWidth="1"/>
    <col min="2" max="2" width="79.125" style="214" customWidth="1"/>
    <col min="3" max="3" width="25.00390625" style="214" customWidth="1"/>
    <col min="4" max="16384" width="9.375" style="214" customWidth="1"/>
  </cols>
  <sheetData>
    <row r="1" spans="1:3" s="194" customFormat="1" ht="21" customHeight="1" thickBot="1">
      <c r="A1" s="193"/>
      <c r="B1" s="195"/>
      <c r="C1" s="509" t="str">
        <f>CONCATENATE(ALAPADATOK!P31,"2. melléklet ",ALAPADATOK!A7," ",ALAPADATOK!B7," ",ALAPADATOK!C7," ",ALAPADATOK!D7," ",ALAPADATOK!E7," ",ALAPADATOK!F7," ",ALAPADATOK!G7," ",ALAPADATOK!H7)</f>
        <v>9.12.2. melléklet a 2 / 2020 ( II.14. ) önkormányzati rendelethez</v>
      </c>
    </row>
    <row r="2" spans="1:3" s="403" customFormat="1" ht="25.5" customHeight="1">
      <c r="A2" s="357" t="s">
        <v>192</v>
      </c>
      <c r="B2" s="507" t="str">
        <f>CONCATENATE('KV_9.12.1.sz.mell'!B2)</f>
        <v>10 kvi név</v>
      </c>
      <c r="C2" s="319" t="s">
        <v>573</v>
      </c>
    </row>
    <row r="3" spans="1:3" s="403" customFormat="1" ht="24.75" thickBot="1">
      <c r="A3" s="397" t="s">
        <v>191</v>
      </c>
      <c r="B3" s="508" t="s">
        <v>399</v>
      </c>
      <c r="C3" s="320" t="s">
        <v>56</v>
      </c>
    </row>
    <row r="4" spans="1:3" s="404" customFormat="1" ht="15.75" customHeight="1" thickBot="1">
      <c r="A4" s="196"/>
      <c r="B4" s="196"/>
      <c r="C4" s="197" t="str">
        <f>'KV_9.12.1.sz.mell'!C4</f>
        <v>Forintban!</v>
      </c>
    </row>
    <row r="5" spans="1:3" ht="13.5" thickBot="1">
      <c r="A5" s="358" t="s">
        <v>193</v>
      </c>
      <c r="B5" s="198" t="s">
        <v>530</v>
      </c>
      <c r="C5" s="199" t="s">
        <v>51</v>
      </c>
    </row>
    <row r="6" spans="1:3" s="405" customFormat="1" ht="12.75" customHeight="1" thickBot="1">
      <c r="A6" s="175"/>
      <c r="B6" s="176" t="s">
        <v>474</v>
      </c>
      <c r="C6" s="177" t="s">
        <v>475</v>
      </c>
    </row>
    <row r="7" spans="1:3" s="405" customFormat="1" ht="15.75" customHeight="1" thickBot="1">
      <c r="A7" s="200"/>
      <c r="B7" s="201" t="s">
        <v>52</v>
      </c>
      <c r="C7" s="202"/>
    </row>
    <row r="8" spans="1:3" s="321" customFormat="1" ht="12" customHeight="1" thickBot="1">
      <c r="A8" s="175" t="s">
        <v>16</v>
      </c>
      <c r="B8" s="203" t="s">
        <v>497</v>
      </c>
      <c r="C8" s="270">
        <f>SUM(C9:C19)</f>
        <v>0</v>
      </c>
    </row>
    <row r="9" spans="1:3" s="321" customFormat="1" ht="12" customHeight="1">
      <c r="A9" s="398" t="s">
        <v>90</v>
      </c>
      <c r="B9" s="10" t="s">
        <v>258</v>
      </c>
      <c r="C9" s="311"/>
    </row>
    <row r="10" spans="1:3" s="321" customFormat="1" ht="12" customHeight="1">
      <c r="A10" s="399" t="s">
        <v>91</v>
      </c>
      <c r="B10" s="8" t="s">
        <v>259</v>
      </c>
      <c r="C10" s="268"/>
    </row>
    <row r="11" spans="1:3" s="321" customFormat="1" ht="12" customHeight="1">
      <c r="A11" s="399" t="s">
        <v>92</v>
      </c>
      <c r="B11" s="8" t="s">
        <v>260</v>
      </c>
      <c r="C11" s="268"/>
    </row>
    <row r="12" spans="1:3" s="321" customFormat="1" ht="12" customHeight="1">
      <c r="A12" s="399" t="s">
        <v>93</v>
      </c>
      <c r="B12" s="8" t="s">
        <v>261</v>
      </c>
      <c r="C12" s="268"/>
    </row>
    <row r="13" spans="1:3" s="321" customFormat="1" ht="12" customHeight="1">
      <c r="A13" s="399" t="s">
        <v>137</v>
      </c>
      <c r="B13" s="8" t="s">
        <v>262</v>
      </c>
      <c r="C13" s="268"/>
    </row>
    <row r="14" spans="1:3" s="321" customFormat="1" ht="12" customHeight="1">
      <c r="A14" s="399" t="s">
        <v>94</v>
      </c>
      <c r="B14" s="8" t="s">
        <v>380</v>
      </c>
      <c r="C14" s="268"/>
    </row>
    <row r="15" spans="1:3" s="321" customFormat="1" ht="12" customHeight="1">
      <c r="A15" s="399" t="s">
        <v>95</v>
      </c>
      <c r="B15" s="7" t="s">
        <v>381</v>
      </c>
      <c r="C15" s="268"/>
    </row>
    <row r="16" spans="1:3" s="321" customFormat="1" ht="12" customHeight="1">
      <c r="A16" s="399" t="s">
        <v>105</v>
      </c>
      <c r="B16" s="8" t="s">
        <v>265</v>
      </c>
      <c r="C16" s="312"/>
    </row>
    <row r="17" spans="1:3" s="406" customFormat="1" ht="12" customHeight="1">
      <c r="A17" s="399" t="s">
        <v>106</v>
      </c>
      <c r="B17" s="8" t="s">
        <v>266</v>
      </c>
      <c r="C17" s="268"/>
    </row>
    <row r="18" spans="1:3" s="406" customFormat="1" ht="12" customHeight="1">
      <c r="A18" s="399" t="s">
        <v>107</v>
      </c>
      <c r="B18" s="8" t="s">
        <v>417</v>
      </c>
      <c r="C18" s="269"/>
    </row>
    <row r="19" spans="1:3" s="406" customFormat="1" ht="12" customHeight="1" thickBot="1">
      <c r="A19" s="399" t="s">
        <v>108</v>
      </c>
      <c r="B19" s="7" t="s">
        <v>267</v>
      </c>
      <c r="C19" s="269"/>
    </row>
    <row r="20" spans="1:3" s="321" customFormat="1" ht="12" customHeight="1" thickBot="1">
      <c r="A20" s="175" t="s">
        <v>17</v>
      </c>
      <c r="B20" s="203" t="s">
        <v>382</v>
      </c>
      <c r="C20" s="270">
        <f>SUM(C21:C23)</f>
        <v>0</v>
      </c>
    </row>
    <row r="21" spans="1:3" s="406" customFormat="1" ht="12" customHeight="1">
      <c r="A21" s="399" t="s">
        <v>96</v>
      </c>
      <c r="B21" s="9" t="s">
        <v>241</v>
      </c>
      <c r="C21" s="268"/>
    </row>
    <row r="22" spans="1:3" s="406" customFormat="1" ht="12" customHeight="1">
      <c r="A22" s="399" t="s">
        <v>97</v>
      </c>
      <c r="B22" s="8" t="s">
        <v>383</v>
      </c>
      <c r="C22" s="268"/>
    </row>
    <row r="23" spans="1:3" s="406" customFormat="1" ht="12" customHeight="1">
      <c r="A23" s="399" t="s">
        <v>98</v>
      </c>
      <c r="B23" s="8" t="s">
        <v>384</v>
      </c>
      <c r="C23" s="268"/>
    </row>
    <row r="24" spans="1:3" s="406" customFormat="1" ht="12" customHeight="1" thickBot="1">
      <c r="A24" s="399" t="s">
        <v>99</v>
      </c>
      <c r="B24" s="8" t="s">
        <v>502</v>
      </c>
      <c r="C24" s="268"/>
    </row>
    <row r="25" spans="1:3" s="406" customFormat="1" ht="12" customHeight="1" thickBot="1">
      <c r="A25" s="183" t="s">
        <v>18</v>
      </c>
      <c r="B25" s="109" t="s">
        <v>163</v>
      </c>
      <c r="C25" s="296"/>
    </row>
    <row r="26" spans="1:3" s="406" customFormat="1" ht="12" customHeight="1" thickBot="1">
      <c r="A26" s="183" t="s">
        <v>19</v>
      </c>
      <c r="B26" s="109" t="s">
        <v>385</v>
      </c>
      <c r="C26" s="270">
        <f>+C27+C28</f>
        <v>0</v>
      </c>
    </row>
    <row r="27" spans="1:3" s="406" customFormat="1" ht="12" customHeight="1">
      <c r="A27" s="400" t="s">
        <v>251</v>
      </c>
      <c r="B27" s="401" t="s">
        <v>383</v>
      </c>
      <c r="C27" s="68"/>
    </row>
    <row r="28" spans="1:3" s="406" customFormat="1" ht="12" customHeight="1">
      <c r="A28" s="400" t="s">
        <v>252</v>
      </c>
      <c r="B28" s="402" t="s">
        <v>386</v>
      </c>
      <c r="C28" s="271"/>
    </row>
    <row r="29" spans="1:3" s="406" customFormat="1" ht="12" customHeight="1" thickBot="1">
      <c r="A29" s="399" t="s">
        <v>253</v>
      </c>
      <c r="B29" s="126" t="s">
        <v>503</v>
      </c>
      <c r="C29" s="75"/>
    </row>
    <row r="30" spans="1:3" s="406" customFormat="1" ht="12" customHeight="1" thickBot="1">
      <c r="A30" s="183" t="s">
        <v>20</v>
      </c>
      <c r="B30" s="109" t="s">
        <v>387</v>
      </c>
      <c r="C30" s="270">
        <f>+C31+C32+C33</f>
        <v>0</v>
      </c>
    </row>
    <row r="31" spans="1:3" s="406" customFormat="1" ht="12" customHeight="1">
      <c r="A31" s="400" t="s">
        <v>83</v>
      </c>
      <c r="B31" s="401" t="s">
        <v>272</v>
      </c>
      <c r="C31" s="68"/>
    </row>
    <row r="32" spans="1:3" s="406" customFormat="1" ht="12" customHeight="1">
      <c r="A32" s="400" t="s">
        <v>84</v>
      </c>
      <c r="B32" s="402" t="s">
        <v>273</v>
      </c>
      <c r="C32" s="271"/>
    </row>
    <row r="33" spans="1:3" s="406" customFormat="1" ht="12" customHeight="1" thickBot="1">
      <c r="A33" s="399" t="s">
        <v>85</v>
      </c>
      <c r="B33" s="126" t="s">
        <v>274</v>
      </c>
      <c r="C33" s="75"/>
    </row>
    <row r="34" spans="1:3" s="321" customFormat="1" ht="12" customHeight="1" thickBot="1">
      <c r="A34" s="183" t="s">
        <v>21</v>
      </c>
      <c r="B34" s="109" t="s">
        <v>357</v>
      </c>
      <c r="C34" s="296"/>
    </row>
    <row r="35" spans="1:3" s="321" customFormat="1" ht="12" customHeight="1" thickBot="1">
      <c r="A35" s="183" t="s">
        <v>22</v>
      </c>
      <c r="B35" s="109" t="s">
        <v>388</v>
      </c>
      <c r="C35" s="313"/>
    </row>
    <row r="36" spans="1:3" s="321" customFormat="1" ht="12" customHeight="1" thickBot="1">
      <c r="A36" s="175" t="s">
        <v>23</v>
      </c>
      <c r="B36" s="109" t="s">
        <v>504</v>
      </c>
      <c r="C36" s="314">
        <f>+C8+C20+C25+C26+C30+C34+C35</f>
        <v>0</v>
      </c>
    </row>
    <row r="37" spans="1:3" s="321" customFormat="1" ht="12" customHeight="1" thickBot="1">
      <c r="A37" s="204" t="s">
        <v>24</v>
      </c>
      <c r="B37" s="109" t="s">
        <v>390</v>
      </c>
      <c r="C37" s="314">
        <f>+C38+C39+C40</f>
        <v>0</v>
      </c>
    </row>
    <row r="38" spans="1:3" s="321" customFormat="1" ht="12" customHeight="1">
      <c r="A38" s="400" t="s">
        <v>391</v>
      </c>
      <c r="B38" s="401" t="s">
        <v>219</v>
      </c>
      <c r="C38" s="68"/>
    </row>
    <row r="39" spans="1:3" s="321" customFormat="1" ht="12" customHeight="1">
      <c r="A39" s="400" t="s">
        <v>392</v>
      </c>
      <c r="B39" s="402" t="s">
        <v>2</v>
      </c>
      <c r="C39" s="271"/>
    </row>
    <row r="40" spans="1:3" s="406" customFormat="1" ht="12" customHeight="1" thickBot="1">
      <c r="A40" s="399" t="s">
        <v>393</v>
      </c>
      <c r="B40" s="126" t="s">
        <v>394</v>
      </c>
      <c r="C40" s="75"/>
    </row>
    <row r="41" spans="1:3" s="406" customFormat="1" ht="15" customHeight="1" thickBot="1">
      <c r="A41" s="204" t="s">
        <v>25</v>
      </c>
      <c r="B41" s="205" t="s">
        <v>395</v>
      </c>
      <c r="C41" s="317">
        <f>+C36+C37</f>
        <v>0</v>
      </c>
    </row>
    <row r="42" spans="1:3" s="406" customFormat="1" ht="15" customHeight="1">
      <c r="A42" s="206"/>
      <c r="B42" s="207"/>
      <c r="C42" s="315"/>
    </row>
    <row r="43" spans="1:3" ht="13.5" thickBot="1">
      <c r="A43" s="208"/>
      <c r="B43" s="209"/>
      <c r="C43" s="316"/>
    </row>
    <row r="44" spans="1:3" s="405" customFormat="1" ht="16.5" customHeight="1" thickBot="1">
      <c r="A44" s="210"/>
      <c r="B44" s="211" t="s">
        <v>53</v>
      </c>
      <c r="C44" s="317"/>
    </row>
    <row r="45" spans="1:3" s="407" customFormat="1" ht="12" customHeight="1" thickBot="1">
      <c r="A45" s="183" t="s">
        <v>16</v>
      </c>
      <c r="B45" s="109" t="s">
        <v>396</v>
      </c>
      <c r="C45" s="270">
        <f>SUM(C46:C50)</f>
        <v>0</v>
      </c>
    </row>
    <row r="46" spans="1:3" ht="12" customHeight="1">
      <c r="A46" s="399" t="s">
        <v>90</v>
      </c>
      <c r="B46" s="9" t="s">
        <v>47</v>
      </c>
      <c r="C46" s="68"/>
    </row>
    <row r="47" spans="1:3" ht="12" customHeight="1">
      <c r="A47" s="399" t="s">
        <v>91</v>
      </c>
      <c r="B47" s="8" t="s">
        <v>172</v>
      </c>
      <c r="C47" s="71"/>
    </row>
    <row r="48" spans="1:3" ht="12" customHeight="1">
      <c r="A48" s="399" t="s">
        <v>92</v>
      </c>
      <c r="B48" s="8" t="s">
        <v>130</v>
      </c>
      <c r="C48" s="71"/>
    </row>
    <row r="49" spans="1:3" ht="12" customHeight="1">
      <c r="A49" s="399" t="s">
        <v>93</v>
      </c>
      <c r="B49" s="8" t="s">
        <v>173</v>
      </c>
      <c r="C49" s="71"/>
    </row>
    <row r="50" spans="1:3" ht="12" customHeight="1" thickBot="1">
      <c r="A50" s="399" t="s">
        <v>137</v>
      </c>
      <c r="B50" s="8" t="s">
        <v>174</v>
      </c>
      <c r="C50" s="71"/>
    </row>
    <row r="51" spans="1:3" ht="12" customHeight="1" thickBot="1">
      <c r="A51" s="183" t="s">
        <v>17</v>
      </c>
      <c r="B51" s="109" t="s">
        <v>397</v>
      </c>
      <c r="C51" s="270">
        <f>SUM(C52:C54)</f>
        <v>0</v>
      </c>
    </row>
    <row r="52" spans="1:3" s="407" customFormat="1" ht="12" customHeight="1">
      <c r="A52" s="399" t="s">
        <v>96</v>
      </c>
      <c r="B52" s="9" t="s">
        <v>213</v>
      </c>
      <c r="C52" s="68"/>
    </row>
    <row r="53" spans="1:3" ht="12" customHeight="1">
      <c r="A53" s="399" t="s">
        <v>97</v>
      </c>
      <c r="B53" s="8" t="s">
        <v>176</v>
      </c>
      <c r="C53" s="71"/>
    </row>
    <row r="54" spans="1:3" ht="12" customHeight="1">
      <c r="A54" s="399" t="s">
        <v>98</v>
      </c>
      <c r="B54" s="8" t="s">
        <v>54</v>
      </c>
      <c r="C54" s="71"/>
    </row>
    <row r="55" spans="1:3" ht="12" customHeight="1" thickBot="1">
      <c r="A55" s="399" t="s">
        <v>99</v>
      </c>
      <c r="B55" s="8" t="s">
        <v>501</v>
      </c>
      <c r="C55" s="71"/>
    </row>
    <row r="56" spans="1:3" ht="15" customHeight="1" thickBot="1">
      <c r="A56" s="183" t="s">
        <v>18</v>
      </c>
      <c r="B56" s="109" t="s">
        <v>11</v>
      </c>
      <c r="C56" s="296"/>
    </row>
    <row r="57" spans="1:3" ht="13.5" thickBot="1">
      <c r="A57" s="183" t="s">
        <v>19</v>
      </c>
      <c r="B57" s="212" t="s">
        <v>506</v>
      </c>
      <c r="C57" s="318">
        <f>+C45+C51+C56</f>
        <v>0</v>
      </c>
    </row>
    <row r="58" ht="15" customHeight="1" thickBot="1">
      <c r="C58" s="542">
        <f>C41-C57</f>
        <v>0</v>
      </c>
    </row>
    <row r="59" spans="1:3" ht="14.25" customHeight="1" thickBot="1">
      <c r="A59" s="215" t="s">
        <v>496</v>
      </c>
      <c r="B59" s="216"/>
      <c r="C59" s="106"/>
    </row>
    <row r="60" spans="1:3" ht="13.5" thickBot="1">
      <c r="A60" s="215" t="s">
        <v>194</v>
      </c>
      <c r="B60" s="216"/>
      <c r="C60" s="106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13" customWidth="1"/>
    <col min="2" max="2" width="79.125" style="214" customWidth="1"/>
    <col min="3" max="3" width="25.00390625" style="214" customWidth="1"/>
    <col min="4" max="16384" width="9.375" style="214" customWidth="1"/>
  </cols>
  <sheetData>
    <row r="1" spans="1:3" s="194" customFormat="1" ht="21" customHeight="1" thickBot="1">
      <c r="A1" s="193"/>
      <c r="B1" s="195"/>
      <c r="C1" s="509" t="str">
        <f>CONCATENATE(ALAPADATOK!P31,"3. melléklet ",ALAPADATOK!A7," ",ALAPADATOK!B7," ",ALAPADATOK!C7," ",ALAPADATOK!D7," ",ALAPADATOK!E7," ",ALAPADATOK!F7," ",ALAPADATOK!G7," ",ALAPADATOK!H7)</f>
        <v>9.12.3. melléklet a 2 / 2020 ( II.14. ) önkormányzati rendelethez</v>
      </c>
    </row>
    <row r="2" spans="1:3" s="403" customFormat="1" ht="25.5" customHeight="1">
      <c r="A2" s="357" t="s">
        <v>192</v>
      </c>
      <c r="B2" s="507" t="str">
        <f>CONCATENATE('KV_9.12.2.sz.mell'!B2)</f>
        <v>10 kvi név</v>
      </c>
      <c r="C2" s="319" t="s">
        <v>573</v>
      </c>
    </row>
    <row r="3" spans="1:3" s="403" customFormat="1" ht="24.75" thickBot="1">
      <c r="A3" s="397" t="s">
        <v>191</v>
      </c>
      <c r="B3" s="508" t="s">
        <v>507</v>
      </c>
      <c r="C3" s="320" t="s">
        <v>412</v>
      </c>
    </row>
    <row r="4" spans="1:3" s="404" customFormat="1" ht="15.75" customHeight="1" thickBot="1">
      <c r="A4" s="196"/>
      <c r="B4" s="196"/>
      <c r="C4" s="197" t="str">
        <f>'KV_9.12.2.sz.mell'!C4</f>
        <v>Forintban!</v>
      </c>
    </row>
    <row r="5" spans="1:3" ht="13.5" thickBot="1">
      <c r="A5" s="358" t="s">
        <v>193</v>
      </c>
      <c r="B5" s="198" t="s">
        <v>530</v>
      </c>
      <c r="C5" s="471" t="s">
        <v>51</v>
      </c>
    </row>
    <row r="6" spans="1:3" s="405" customFormat="1" ht="12.75" customHeight="1" thickBot="1">
      <c r="A6" s="175"/>
      <c r="B6" s="176" t="s">
        <v>474</v>
      </c>
      <c r="C6" s="177" t="s">
        <v>475</v>
      </c>
    </row>
    <row r="7" spans="1:3" s="405" customFormat="1" ht="15.75" customHeight="1" thickBot="1">
      <c r="A7" s="200"/>
      <c r="B7" s="201" t="s">
        <v>52</v>
      </c>
      <c r="C7" s="202"/>
    </row>
    <row r="8" spans="1:3" s="321" customFormat="1" ht="12" customHeight="1" thickBot="1">
      <c r="A8" s="175" t="s">
        <v>16</v>
      </c>
      <c r="B8" s="203" t="s">
        <v>497</v>
      </c>
      <c r="C8" s="270">
        <f>SUM(C9:C19)</f>
        <v>0</v>
      </c>
    </row>
    <row r="9" spans="1:3" s="321" customFormat="1" ht="12" customHeight="1">
      <c r="A9" s="398" t="s">
        <v>90</v>
      </c>
      <c r="B9" s="10" t="s">
        <v>258</v>
      </c>
      <c r="C9" s="311"/>
    </row>
    <row r="10" spans="1:3" s="321" customFormat="1" ht="12" customHeight="1">
      <c r="A10" s="399" t="s">
        <v>91</v>
      </c>
      <c r="B10" s="8" t="s">
        <v>259</v>
      </c>
      <c r="C10" s="268"/>
    </row>
    <row r="11" spans="1:3" s="321" customFormat="1" ht="12" customHeight="1">
      <c r="A11" s="399" t="s">
        <v>92</v>
      </c>
      <c r="B11" s="8" t="s">
        <v>260</v>
      </c>
      <c r="C11" s="268"/>
    </row>
    <row r="12" spans="1:3" s="321" customFormat="1" ht="12" customHeight="1">
      <c r="A12" s="399" t="s">
        <v>93</v>
      </c>
      <c r="B12" s="8" t="s">
        <v>261</v>
      </c>
      <c r="C12" s="268"/>
    </row>
    <row r="13" spans="1:3" s="321" customFormat="1" ht="12" customHeight="1">
      <c r="A13" s="399" t="s">
        <v>137</v>
      </c>
      <c r="B13" s="8" t="s">
        <v>262</v>
      </c>
      <c r="C13" s="268"/>
    </row>
    <row r="14" spans="1:3" s="321" customFormat="1" ht="12" customHeight="1">
      <c r="A14" s="399" t="s">
        <v>94</v>
      </c>
      <c r="B14" s="8" t="s">
        <v>380</v>
      </c>
      <c r="C14" s="268"/>
    </row>
    <row r="15" spans="1:3" s="321" customFormat="1" ht="12" customHeight="1">
      <c r="A15" s="399" t="s">
        <v>95</v>
      </c>
      <c r="B15" s="7" t="s">
        <v>381</v>
      </c>
      <c r="C15" s="268"/>
    </row>
    <row r="16" spans="1:3" s="321" customFormat="1" ht="12" customHeight="1">
      <c r="A16" s="399" t="s">
        <v>105</v>
      </c>
      <c r="B16" s="8" t="s">
        <v>265</v>
      </c>
      <c r="C16" s="312"/>
    </row>
    <row r="17" spans="1:3" s="406" customFormat="1" ht="12" customHeight="1">
      <c r="A17" s="399" t="s">
        <v>106</v>
      </c>
      <c r="B17" s="8" t="s">
        <v>266</v>
      </c>
      <c r="C17" s="268"/>
    </row>
    <row r="18" spans="1:3" s="406" customFormat="1" ht="12" customHeight="1">
      <c r="A18" s="399" t="s">
        <v>107</v>
      </c>
      <c r="B18" s="8" t="s">
        <v>417</v>
      </c>
      <c r="C18" s="269"/>
    </row>
    <row r="19" spans="1:3" s="406" customFormat="1" ht="12" customHeight="1" thickBot="1">
      <c r="A19" s="399" t="s">
        <v>108</v>
      </c>
      <c r="B19" s="7" t="s">
        <v>267</v>
      </c>
      <c r="C19" s="269"/>
    </row>
    <row r="20" spans="1:3" s="321" customFormat="1" ht="12" customHeight="1" thickBot="1">
      <c r="A20" s="175" t="s">
        <v>17</v>
      </c>
      <c r="B20" s="203" t="s">
        <v>382</v>
      </c>
      <c r="C20" s="270">
        <f>SUM(C21:C23)</f>
        <v>0</v>
      </c>
    </row>
    <row r="21" spans="1:3" s="406" customFormat="1" ht="12" customHeight="1">
      <c r="A21" s="399" t="s">
        <v>96</v>
      </c>
      <c r="B21" s="9" t="s">
        <v>241</v>
      </c>
      <c r="C21" s="268"/>
    </row>
    <row r="22" spans="1:3" s="406" customFormat="1" ht="12" customHeight="1">
      <c r="A22" s="399" t="s">
        <v>97</v>
      </c>
      <c r="B22" s="8" t="s">
        <v>383</v>
      </c>
      <c r="C22" s="268"/>
    </row>
    <row r="23" spans="1:3" s="406" customFormat="1" ht="12" customHeight="1">
      <c r="A23" s="399" t="s">
        <v>98</v>
      </c>
      <c r="B23" s="8" t="s">
        <v>384</v>
      </c>
      <c r="C23" s="268"/>
    </row>
    <row r="24" spans="1:3" s="406" customFormat="1" ht="12" customHeight="1" thickBot="1">
      <c r="A24" s="399" t="s">
        <v>99</v>
      </c>
      <c r="B24" s="8" t="s">
        <v>502</v>
      </c>
      <c r="C24" s="268"/>
    </row>
    <row r="25" spans="1:3" s="406" customFormat="1" ht="12" customHeight="1" thickBot="1">
      <c r="A25" s="183" t="s">
        <v>18</v>
      </c>
      <c r="B25" s="109" t="s">
        <v>163</v>
      </c>
      <c r="C25" s="296"/>
    </row>
    <row r="26" spans="1:3" s="406" customFormat="1" ht="12" customHeight="1" thickBot="1">
      <c r="A26" s="183" t="s">
        <v>19</v>
      </c>
      <c r="B26" s="109" t="s">
        <v>385</v>
      </c>
      <c r="C26" s="270">
        <f>+C27+C28</f>
        <v>0</v>
      </c>
    </row>
    <row r="27" spans="1:3" s="406" customFormat="1" ht="12" customHeight="1">
      <c r="A27" s="400" t="s">
        <v>251</v>
      </c>
      <c r="B27" s="401" t="s">
        <v>383</v>
      </c>
      <c r="C27" s="68"/>
    </row>
    <row r="28" spans="1:3" s="406" customFormat="1" ht="12" customHeight="1">
      <c r="A28" s="400" t="s">
        <v>252</v>
      </c>
      <c r="B28" s="402" t="s">
        <v>386</v>
      </c>
      <c r="C28" s="271"/>
    </row>
    <row r="29" spans="1:3" s="406" customFormat="1" ht="12" customHeight="1" thickBot="1">
      <c r="A29" s="399" t="s">
        <v>253</v>
      </c>
      <c r="B29" s="126" t="s">
        <v>503</v>
      </c>
      <c r="C29" s="75"/>
    </row>
    <row r="30" spans="1:3" s="406" customFormat="1" ht="12" customHeight="1" thickBot="1">
      <c r="A30" s="183" t="s">
        <v>20</v>
      </c>
      <c r="B30" s="109" t="s">
        <v>387</v>
      </c>
      <c r="C30" s="270">
        <f>+C31+C32+C33</f>
        <v>0</v>
      </c>
    </row>
    <row r="31" spans="1:3" s="406" customFormat="1" ht="12" customHeight="1">
      <c r="A31" s="400" t="s">
        <v>83</v>
      </c>
      <c r="B31" s="401" t="s">
        <v>272</v>
      </c>
      <c r="C31" s="68"/>
    </row>
    <row r="32" spans="1:3" s="406" customFormat="1" ht="12" customHeight="1">
      <c r="A32" s="400" t="s">
        <v>84</v>
      </c>
      <c r="B32" s="402" t="s">
        <v>273</v>
      </c>
      <c r="C32" s="271"/>
    </row>
    <row r="33" spans="1:3" s="406" customFormat="1" ht="12" customHeight="1" thickBot="1">
      <c r="A33" s="399" t="s">
        <v>85</v>
      </c>
      <c r="B33" s="126" t="s">
        <v>274</v>
      </c>
      <c r="C33" s="75"/>
    </row>
    <row r="34" spans="1:3" s="321" customFormat="1" ht="12" customHeight="1" thickBot="1">
      <c r="A34" s="183" t="s">
        <v>21</v>
      </c>
      <c r="B34" s="109" t="s">
        <v>357</v>
      </c>
      <c r="C34" s="296"/>
    </row>
    <row r="35" spans="1:3" s="321" customFormat="1" ht="12" customHeight="1" thickBot="1">
      <c r="A35" s="183" t="s">
        <v>22</v>
      </c>
      <c r="B35" s="109" t="s">
        <v>388</v>
      </c>
      <c r="C35" s="313"/>
    </row>
    <row r="36" spans="1:3" s="321" customFormat="1" ht="12" customHeight="1" thickBot="1">
      <c r="A36" s="175" t="s">
        <v>23</v>
      </c>
      <c r="B36" s="109" t="s">
        <v>504</v>
      </c>
      <c r="C36" s="314">
        <f>+C8+C20+C25+C26+C30+C34+C35</f>
        <v>0</v>
      </c>
    </row>
    <row r="37" spans="1:3" s="321" customFormat="1" ht="12" customHeight="1" thickBot="1">
      <c r="A37" s="204" t="s">
        <v>24</v>
      </c>
      <c r="B37" s="109" t="s">
        <v>390</v>
      </c>
      <c r="C37" s="314">
        <f>+C38+C39+C40</f>
        <v>0</v>
      </c>
    </row>
    <row r="38" spans="1:3" s="321" customFormat="1" ht="12" customHeight="1">
      <c r="A38" s="400" t="s">
        <v>391</v>
      </c>
      <c r="B38" s="401" t="s">
        <v>219</v>
      </c>
      <c r="C38" s="68"/>
    </row>
    <row r="39" spans="1:3" s="321" customFormat="1" ht="12" customHeight="1">
      <c r="A39" s="400" t="s">
        <v>392</v>
      </c>
      <c r="B39" s="402" t="s">
        <v>2</v>
      </c>
      <c r="C39" s="271"/>
    </row>
    <row r="40" spans="1:3" s="406" customFormat="1" ht="12" customHeight="1" thickBot="1">
      <c r="A40" s="399" t="s">
        <v>393</v>
      </c>
      <c r="B40" s="126" t="s">
        <v>394</v>
      </c>
      <c r="C40" s="75"/>
    </row>
    <row r="41" spans="1:3" s="406" customFormat="1" ht="15" customHeight="1" thickBot="1">
      <c r="A41" s="204" t="s">
        <v>25</v>
      </c>
      <c r="B41" s="205" t="s">
        <v>395</v>
      </c>
      <c r="C41" s="317">
        <f>+C36+C37</f>
        <v>0</v>
      </c>
    </row>
    <row r="42" spans="1:3" s="406" customFormat="1" ht="15" customHeight="1">
      <c r="A42" s="206"/>
      <c r="B42" s="207"/>
      <c r="C42" s="315"/>
    </row>
    <row r="43" spans="1:3" ht="13.5" thickBot="1">
      <c r="A43" s="208"/>
      <c r="B43" s="209"/>
      <c r="C43" s="316"/>
    </row>
    <row r="44" spans="1:3" s="405" customFormat="1" ht="16.5" customHeight="1" thickBot="1">
      <c r="A44" s="210"/>
      <c r="B44" s="211" t="s">
        <v>53</v>
      </c>
      <c r="C44" s="317"/>
    </row>
    <row r="45" spans="1:3" s="407" customFormat="1" ht="12" customHeight="1" thickBot="1">
      <c r="A45" s="183" t="s">
        <v>16</v>
      </c>
      <c r="B45" s="109" t="s">
        <v>396</v>
      </c>
      <c r="C45" s="270">
        <f>SUM(C46:C50)</f>
        <v>0</v>
      </c>
    </row>
    <row r="46" spans="1:3" ht="12" customHeight="1">
      <c r="A46" s="399" t="s">
        <v>90</v>
      </c>
      <c r="B46" s="9" t="s">
        <v>47</v>
      </c>
      <c r="C46" s="68"/>
    </row>
    <row r="47" spans="1:3" ht="12" customHeight="1">
      <c r="A47" s="399" t="s">
        <v>91</v>
      </c>
      <c r="B47" s="8" t="s">
        <v>172</v>
      </c>
      <c r="C47" s="71"/>
    </row>
    <row r="48" spans="1:3" ht="12" customHeight="1">
      <c r="A48" s="399" t="s">
        <v>92</v>
      </c>
      <c r="B48" s="8" t="s">
        <v>130</v>
      </c>
      <c r="C48" s="71"/>
    </row>
    <row r="49" spans="1:3" ht="12" customHeight="1">
      <c r="A49" s="399" t="s">
        <v>93</v>
      </c>
      <c r="B49" s="8" t="s">
        <v>173</v>
      </c>
      <c r="C49" s="71"/>
    </row>
    <row r="50" spans="1:3" ht="12" customHeight="1" thickBot="1">
      <c r="A50" s="399" t="s">
        <v>137</v>
      </c>
      <c r="B50" s="8" t="s">
        <v>174</v>
      </c>
      <c r="C50" s="71"/>
    </row>
    <row r="51" spans="1:3" ht="12" customHeight="1" thickBot="1">
      <c r="A51" s="183" t="s">
        <v>17</v>
      </c>
      <c r="B51" s="109" t="s">
        <v>397</v>
      </c>
      <c r="C51" s="270">
        <f>SUM(C52:C54)</f>
        <v>0</v>
      </c>
    </row>
    <row r="52" spans="1:3" s="407" customFormat="1" ht="12" customHeight="1">
      <c r="A52" s="399" t="s">
        <v>96</v>
      </c>
      <c r="B52" s="9" t="s">
        <v>213</v>
      </c>
      <c r="C52" s="68"/>
    </row>
    <row r="53" spans="1:3" ht="12" customHeight="1">
      <c r="A53" s="399" t="s">
        <v>97</v>
      </c>
      <c r="B53" s="8" t="s">
        <v>176</v>
      </c>
      <c r="C53" s="71"/>
    </row>
    <row r="54" spans="1:3" ht="12" customHeight="1">
      <c r="A54" s="399" t="s">
        <v>98</v>
      </c>
      <c r="B54" s="8" t="s">
        <v>54</v>
      </c>
      <c r="C54" s="71"/>
    </row>
    <row r="55" spans="1:3" ht="12" customHeight="1" thickBot="1">
      <c r="A55" s="399" t="s">
        <v>99</v>
      </c>
      <c r="B55" s="8" t="s">
        <v>501</v>
      </c>
      <c r="C55" s="71"/>
    </row>
    <row r="56" spans="1:3" ht="15" customHeight="1" thickBot="1">
      <c r="A56" s="183" t="s">
        <v>18</v>
      </c>
      <c r="B56" s="109" t="s">
        <v>11</v>
      </c>
      <c r="C56" s="296"/>
    </row>
    <row r="57" spans="1:3" ht="13.5" thickBot="1">
      <c r="A57" s="183" t="s">
        <v>19</v>
      </c>
      <c r="B57" s="212" t="s">
        <v>506</v>
      </c>
      <c r="C57" s="318">
        <f>+C45+C51+C56</f>
        <v>0</v>
      </c>
    </row>
    <row r="58" ht="15" customHeight="1" thickBot="1">
      <c r="C58" s="542">
        <f>C41-C57</f>
        <v>0</v>
      </c>
    </row>
    <row r="59" spans="1:3" ht="14.25" customHeight="1" thickBot="1">
      <c r="A59" s="215" t="s">
        <v>496</v>
      </c>
      <c r="B59" s="216"/>
      <c r="C59" s="106"/>
    </row>
    <row r="60" spans="1:3" ht="13.5" thickBot="1">
      <c r="A60" s="215" t="s">
        <v>194</v>
      </c>
      <c r="B60" s="216"/>
      <c r="C60" s="106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2:G29"/>
  <sheetViews>
    <sheetView zoomScale="120" zoomScaleNormal="120" workbookViewId="0" topLeftCell="A19">
      <selection activeCell="G7" sqref="G7"/>
    </sheetView>
  </sheetViews>
  <sheetFormatPr defaultColWidth="9.00390625" defaultRowHeight="12.75"/>
  <cols>
    <col min="1" max="1" width="5.50390625" style="45" customWidth="1"/>
    <col min="2" max="2" width="33.125" style="45" customWidth="1"/>
    <col min="3" max="3" width="12.375" style="45" customWidth="1"/>
    <col min="4" max="4" width="11.50390625" style="45" customWidth="1"/>
    <col min="5" max="5" width="11.375" style="45" customWidth="1"/>
    <col min="6" max="6" width="11.00390625" style="45" customWidth="1"/>
    <col min="7" max="7" width="14.375" style="45" customWidth="1"/>
    <col min="8" max="16384" width="9.375" style="45" customWidth="1"/>
  </cols>
  <sheetData>
    <row r="2" spans="2:7" ht="15">
      <c r="B2" s="709" t="str">
        <f>CONCATENATE("10. melléklet ",ALAPADATOK!A7," ",ALAPADATOK!B7," ",ALAPADATOK!C7," ",ALAPADATOK!D7," ",ALAPADATOK!E7," ",ALAPADATOK!F7," ",ALAPADATOK!G7," ",ALAPADATOK!H7)</f>
        <v>10. melléklet a 2 / 2020 ( II.14. ) önkormányzati rendelethez</v>
      </c>
      <c r="C2" s="709"/>
      <c r="D2" s="709"/>
      <c r="E2" s="709"/>
      <c r="F2" s="709"/>
      <c r="G2" s="709"/>
    </row>
    <row r="4" spans="1:7" ht="43.5" customHeight="1">
      <c r="A4" s="708" t="s">
        <v>3</v>
      </c>
      <c r="B4" s="708"/>
      <c r="C4" s="708"/>
      <c r="D4" s="708"/>
      <c r="E4" s="708"/>
      <c r="F4" s="708"/>
      <c r="G4" s="708"/>
    </row>
    <row r="6" spans="1:7" s="144" customFormat="1" ht="27" customHeight="1">
      <c r="A6" s="584" t="s">
        <v>195</v>
      </c>
      <c r="C6" s="707" t="s">
        <v>678</v>
      </c>
      <c r="D6" s="707"/>
      <c r="E6" s="707"/>
      <c r="F6" s="707"/>
      <c r="G6" s="707"/>
    </row>
    <row r="7" s="144" customFormat="1" ht="15.75"/>
    <row r="8" spans="1:6" s="144" customFormat="1" ht="24.75" customHeight="1">
      <c r="A8" s="584" t="s">
        <v>196</v>
      </c>
      <c r="C8" s="707" t="s">
        <v>679</v>
      </c>
      <c r="D8" s="707"/>
      <c r="E8" s="707"/>
      <c r="F8" s="707"/>
    </row>
    <row r="9" s="145" customFormat="1" ht="12.75"/>
    <row r="10" spans="1:7" s="146" customFormat="1" ht="15" customHeight="1">
      <c r="A10" s="232" t="s">
        <v>680</v>
      </c>
      <c r="B10" s="231"/>
      <c r="C10" s="231"/>
      <c r="D10" s="231"/>
      <c r="E10" s="231"/>
      <c r="F10" s="231"/>
      <c r="G10" s="231"/>
    </row>
    <row r="11" spans="1:7" s="146" customFormat="1" ht="15" customHeight="1" thickBot="1">
      <c r="A11" s="232" t="s">
        <v>681</v>
      </c>
      <c r="B11" s="231"/>
      <c r="C11" s="231"/>
      <c r="D11" s="231"/>
      <c r="E11" s="231"/>
      <c r="F11" s="231"/>
      <c r="G11" s="580" t="str">
        <f>'KV_9.3.3.sz.mell'!C4</f>
        <v>Forintban!</v>
      </c>
    </row>
    <row r="12" spans="1:7" s="67" customFormat="1" ht="42" customHeight="1" thickBot="1">
      <c r="A12" s="172" t="s">
        <v>14</v>
      </c>
      <c r="B12" s="173" t="s">
        <v>197</v>
      </c>
      <c r="C12" s="173" t="s">
        <v>198</v>
      </c>
      <c r="D12" s="173" t="s">
        <v>199</v>
      </c>
      <c r="E12" s="173" t="s">
        <v>200</v>
      </c>
      <c r="F12" s="173" t="s">
        <v>201</v>
      </c>
      <c r="G12" s="174" t="s">
        <v>49</v>
      </c>
    </row>
    <row r="13" spans="1:7" ht="24" customHeight="1">
      <c r="A13" s="218" t="s">
        <v>16</v>
      </c>
      <c r="B13" s="181" t="s">
        <v>202</v>
      </c>
      <c r="C13" s="147"/>
      <c r="D13" s="147"/>
      <c r="E13" s="147"/>
      <c r="F13" s="147"/>
      <c r="G13" s="219">
        <f>SUM(C13:F13)</f>
        <v>0</v>
      </c>
    </row>
    <row r="14" spans="1:7" ht="24" customHeight="1">
      <c r="A14" s="220" t="s">
        <v>17</v>
      </c>
      <c r="B14" s="182" t="s">
        <v>203</v>
      </c>
      <c r="C14" s="148"/>
      <c r="D14" s="148"/>
      <c r="E14" s="148">
        <v>5075000</v>
      </c>
      <c r="F14" s="148"/>
      <c r="G14" s="221">
        <f aca="true" t="shared" si="0" ref="G14:G19">SUM(C14:F14)</f>
        <v>5075000</v>
      </c>
    </row>
    <row r="15" spans="1:7" ht="24" customHeight="1">
      <c r="A15" s="220" t="s">
        <v>18</v>
      </c>
      <c r="B15" s="182" t="s">
        <v>204</v>
      </c>
      <c r="C15" s="148"/>
      <c r="D15" s="148"/>
      <c r="E15" s="148"/>
      <c r="F15" s="148"/>
      <c r="G15" s="221">
        <f t="shared" si="0"/>
        <v>0</v>
      </c>
    </row>
    <row r="16" spans="1:7" ht="24" customHeight="1">
      <c r="A16" s="220" t="s">
        <v>19</v>
      </c>
      <c r="B16" s="182" t="s">
        <v>205</v>
      </c>
      <c r="C16" s="148"/>
      <c r="D16" s="148"/>
      <c r="E16" s="148"/>
      <c r="F16" s="148"/>
      <c r="G16" s="221">
        <f t="shared" si="0"/>
        <v>0</v>
      </c>
    </row>
    <row r="17" spans="1:7" ht="24" customHeight="1">
      <c r="A17" s="220" t="s">
        <v>20</v>
      </c>
      <c r="B17" s="182" t="s">
        <v>206</v>
      </c>
      <c r="C17" s="148"/>
      <c r="D17" s="148"/>
      <c r="E17" s="148"/>
      <c r="F17" s="148"/>
      <c r="G17" s="221">
        <f t="shared" si="0"/>
        <v>0</v>
      </c>
    </row>
    <row r="18" spans="1:7" ht="24" customHeight="1" thickBot="1">
      <c r="A18" s="222" t="s">
        <v>21</v>
      </c>
      <c r="B18" s="223" t="s">
        <v>207</v>
      </c>
      <c r="C18" s="149"/>
      <c r="D18" s="149"/>
      <c r="E18" s="149"/>
      <c r="F18" s="149"/>
      <c r="G18" s="224">
        <f t="shared" si="0"/>
        <v>0</v>
      </c>
    </row>
    <row r="19" spans="1:7" s="150" customFormat="1" ht="24" customHeight="1" thickBot="1">
      <c r="A19" s="225" t="s">
        <v>22</v>
      </c>
      <c r="B19" s="226" t="s">
        <v>49</v>
      </c>
      <c r="C19" s="227">
        <f>SUM(C13:C18)</f>
        <v>0</v>
      </c>
      <c r="D19" s="227">
        <f>SUM(D13:D18)</f>
        <v>0</v>
      </c>
      <c r="E19" s="227">
        <f>SUM(E13:E18)</f>
        <v>5075000</v>
      </c>
      <c r="F19" s="227">
        <f>SUM(F13:F18)</f>
        <v>0</v>
      </c>
      <c r="G19" s="228">
        <f t="shared" si="0"/>
        <v>5075000</v>
      </c>
    </row>
    <row r="20" spans="1:7" s="145" customFormat="1" ht="12.75">
      <c r="A20" s="192"/>
      <c r="B20" s="192"/>
      <c r="C20" s="192"/>
      <c r="D20" s="192"/>
      <c r="E20" s="192"/>
      <c r="F20" s="192"/>
      <c r="G20" s="192"/>
    </row>
    <row r="21" spans="1:7" s="145" customFormat="1" ht="12.75">
      <c r="A21" s="192"/>
      <c r="B21" s="192"/>
      <c r="C21" s="192"/>
      <c r="D21" s="192"/>
      <c r="E21" s="192"/>
      <c r="F21" s="192"/>
      <c r="G21" s="192"/>
    </row>
    <row r="22" spans="1:7" s="145" customFormat="1" ht="12.75">
      <c r="A22" s="192"/>
      <c r="B22" s="192"/>
      <c r="C22" s="192"/>
      <c r="D22" s="192"/>
      <c r="E22" s="192"/>
      <c r="F22" s="192"/>
      <c r="G22" s="192"/>
    </row>
    <row r="23" spans="1:7" s="145" customFormat="1" ht="15.75">
      <c r="A23" s="144" t="str">
        <f>+CONCATENATE("Borsodnádasd, ",LEFT(KV_ÖSSZEFÜGGÉSEK!A5,4),". ferbruár hó ..... nap")</f>
        <v>Borsodnádasd, 2020. ferbruár hó ..... nap</v>
      </c>
      <c r="F23" s="192"/>
      <c r="G23" s="192"/>
    </row>
    <row r="24" spans="6:7" s="145" customFormat="1" ht="12.75">
      <c r="F24" s="192"/>
      <c r="G24" s="192"/>
    </row>
    <row r="25" spans="1:7" ht="12.75">
      <c r="A25" s="192"/>
      <c r="B25" s="192"/>
      <c r="C25" s="192"/>
      <c r="D25" s="192"/>
      <c r="E25" s="192"/>
      <c r="F25" s="192"/>
      <c r="G25" s="192"/>
    </row>
    <row r="26" spans="1:7" ht="12.75">
      <c r="A26" s="192"/>
      <c r="B26" s="192"/>
      <c r="C26" s="145"/>
      <c r="D26" s="145"/>
      <c r="E26" s="145"/>
      <c r="F26" s="145"/>
      <c r="G26" s="192"/>
    </row>
    <row r="27" spans="1:7" ht="13.5">
      <c r="A27" s="192"/>
      <c r="B27" s="192"/>
      <c r="C27" s="229"/>
      <c r="D27" s="230" t="s">
        <v>208</v>
      </c>
      <c r="E27" s="230"/>
      <c r="F27" s="229"/>
      <c r="G27" s="192"/>
    </row>
    <row r="28" spans="3:6" ht="13.5">
      <c r="C28" s="151"/>
      <c r="D28" s="152"/>
      <c r="E28" s="152"/>
      <c r="F28" s="151"/>
    </row>
    <row r="29" spans="3:6" ht="13.5">
      <c r="C29" s="151"/>
      <c r="D29" s="152"/>
      <c r="E29" s="152"/>
      <c r="F29" s="151"/>
    </row>
  </sheetData>
  <sheetProtection sheet="1"/>
  <mergeCells count="4">
    <mergeCell ref="C6:G6"/>
    <mergeCell ref="C8:F8"/>
    <mergeCell ref="A4:G4"/>
    <mergeCell ref="B2:G2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0"/>
  <sheetViews>
    <sheetView zoomScale="120" zoomScaleNormal="120" zoomScaleSheetLayoutView="100" workbookViewId="0" topLeftCell="A1">
      <selection activeCell="G36" sqref="G36"/>
    </sheetView>
  </sheetViews>
  <sheetFormatPr defaultColWidth="9.00390625" defaultRowHeight="12.75"/>
  <cols>
    <col min="1" max="1" width="9.00390625" style="335" customWidth="1"/>
    <col min="2" max="2" width="75.875" style="335" customWidth="1"/>
    <col min="3" max="3" width="15.50390625" style="336" customWidth="1"/>
    <col min="4" max="5" width="15.50390625" style="335" customWidth="1"/>
    <col min="6" max="6" width="9.00390625" style="37" customWidth="1"/>
    <col min="7" max="16384" width="9.375" style="37" customWidth="1"/>
  </cols>
  <sheetData>
    <row r="1" spans="1:5" ht="14.25" customHeight="1">
      <c r="A1" s="544"/>
      <c r="B1" s="544"/>
      <c r="C1" s="548"/>
      <c r="D1" s="544"/>
      <c r="E1" s="571" t="str">
        <f>CONCATENATE("1. tájékoztató tábla ",ALAPADATOK!A7," ",ALAPADATOK!B7," ",ALAPADATOK!C7," ",ALAPADATOK!D7," ",ALAPADATOK!E7," ",ALAPADATOK!F7," ",ALAPADATOK!G7," ",ALAPADATOK!H7)</f>
        <v>1. tájékoztató tábla a 2 / 2020 ( II.14. ) önkormányzati rendelethez</v>
      </c>
    </row>
    <row r="2" spans="1:5" ht="15.75">
      <c r="A2" s="710" t="str">
        <f>CONCATENATE(ALAPADATOK!A3)</f>
        <v>BORSODNÁDASD VÁROS ÖNKORMÁNYZATA</v>
      </c>
      <c r="B2" s="710"/>
      <c r="C2" s="711"/>
      <c r="D2" s="710"/>
      <c r="E2" s="710"/>
    </row>
    <row r="3" spans="1:5" ht="15.75">
      <c r="A3" s="710" t="str">
        <f>CONCATENATE("Tájékoztató a ",ALAPADATOK!D7-2,". évi tény, ",ALAPADATOK!D7-1,". évi várható és ",ALAPADATOK!D7,". évi terv adatokról")</f>
        <v>Tájékoztató a 2018. évi tény, 2019. évi várható és 2020. évi terv adatokról</v>
      </c>
      <c r="B3" s="710"/>
      <c r="C3" s="711"/>
      <c r="D3" s="710"/>
      <c r="E3" s="710"/>
    </row>
    <row r="4" spans="1:5" ht="15.75" customHeight="1">
      <c r="A4" s="648" t="s">
        <v>13</v>
      </c>
      <c r="B4" s="648"/>
      <c r="C4" s="648"/>
      <c r="D4" s="648"/>
      <c r="E4" s="648"/>
    </row>
    <row r="5" spans="1:5" ht="15.75" customHeight="1" thickBot="1">
      <c r="A5" s="649" t="s">
        <v>141</v>
      </c>
      <c r="B5" s="649"/>
      <c r="C5" s="548"/>
      <c r="D5" s="572"/>
      <c r="E5" s="581" t="str">
        <f>'KV_10.sz.mell'!G11</f>
        <v>Forintban!</v>
      </c>
    </row>
    <row r="6" spans="1:5" ht="30.75" customHeight="1" thickBot="1">
      <c r="A6" s="549" t="s">
        <v>64</v>
      </c>
      <c r="B6" s="550" t="s">
        <v>15</v>
      </c>
      <c r="C6" s="550" t="str">
        <f>+CONCATENATE(LEFT(KV_ÖSSZEFÜGGÉSEK!A5,4)-2,". évi tény")</f>
        <v>2018. évi tény</v>
      </c>
      <c r="D6" s="582" t="str">
        <f>+CONCATENATE(LEFT(KV_ÖSSZEFÜGGÉSEK!A5,4)-1,". évi várható")</f>
        <v>2019. évi várható</v>
      </c>
      <c r="E6" s="583" t="str">
        <f>+'KV_1.1.sz.mell.'!C8</f>
        <v>2020. évi előirányzat</v>
      </c>
    </row>
    <row r="7" spans="1:5" s="38" customFormat="1" ht="12" customHeight="1" thickBot="1">
      <c r="A7" s="32" t="s">
        <v>474</v>
      </c>
      <c r="B7" s="33" t="s">
        <v>475</v>
      </c>
      <c r="C7" s="33" t="s">
        <v>476</v>
      </c>
      <c r="D7" s="33" t="s">
        <v>478</v>
      </c>
      <c r="E7" s="396" t="s">
        <v>477</v>
      </c>
    </row>
    <row r="8" spans="1:5" s="1" customFormat="1" ht="12" customHeight="1" thickBot="1">
      <c r="A8" s="20" t="s">
        <v>16</v>
      </c>
      <c r="B8" s="21" t="s">
        <v>235</v>
      </c>
      <c r="C8" s="349">
        <f>+C9+C10+C11+C12+C13+C14</f>
        <v>0</v>
      </c>
      <c r="D8" s="349">
        <f>+D9+D10+D11+D12+D13+D14</f>
        <v>346223423</v>
      </c>
      <c r="E8" s="233">
        <f>+E9+E10+E11+E12+E13+E14</f>
        <v>321040433</v>
      </c>
    </row>
    <row r="9" spans="1:5" s="1" customFormat="1" ht="12" customHeight="1">
      <c r="A9" s="15" t="s">
        <v>90</v>
      </c>
      <c r="B9" s="364" t="s">
        <v>236</v>
      </c>
      <c r="C9" s="351"/>
      <c r="D9" s="351">
        <v>144628122</v>
      </c>
      <c r="E9" s="235">
        <v>143757743</v>
      </c>
    </row>
    <row r="10" spans="1:5" s="1" customFormat="1" ht="12" customHeight="1">
      <c r="A10" s="14" t="s">
        <v>91</v>
      </c>
      <c r="B10" s="365" t="s">
        <v>237</v>
      </c>
      <c r="C10" s="350"/>
      <c r="D10" s="350">
        <v>58968160</v>
      </c>
      <c r="E10" s="234">
        <v>62713700</v>
      </c>
    </row>
    <row r="11" spans="1:5" s="1" customFormat="1" ht="12" customHeight="1">
      <c r="A11" s="14" t="s">
        <v>92</v>
      </c>
      <c r="B11" s="365" t="s">
        <v>238</v>
      </c>
      <c r="C11" s="350"/>
      <c r="D11" s="350">
        <v>107456779</v>
      </c>
      <c r="E11" s="234">
        <v>110652109</v>
      </c>
    </row>
    <row r="12" spans="1:5" s="1" customFormat="1" ht="12" customHeight="1">
      <c r="A12" s="14" t="s">
        <v>93</v>
      </c>
      <c r="B12" s="365" t="s">
        <v>239</v>
      </c>
      <c r="C12" s="350"/>
      <c r="D12" s="350">
        <v>4425092</v>
      </c>
      <c r="E12" s="234">
        <v>3916881</v>
      </c>
    </row>
    <row r="13" spans="1:5" s="1" customFormat="1" ht="12" customHeight="1">
      <c r="A13" s="14" t="s">
        <v>137</v>
      </c>
      <c r="B13" s="246" t="s">
        <v>413</v>
      </c>
      <c r="C13" s="350"/>
      <c r="D13" s="350">
        <v>30745270</v>
      </c>
      <c r="E13" s="234"/>
    </row>
    <row r="14" spans="1:5" s="1" customFormat="1" ht="12" customHeight="1" thickBot="1">
      <c r="A14" s="16" t="s">
        <v>94</v>
      </c>
      <c r="B14" s="247" t="s">
        <v>414</v>
      </c>
      <c r="C14" s="350"/>
      <c r="D14" s="350"/>
      <c r="E14" s="234"/>
    </row>
    <row r="15" spans="1:5" s="1" customFormat="1" ht="12" customHeight="1" thickBot="1">
      <c r="A15" s="20" t="s">
        <v>17</v>
      </c>
      <c r="B15" s="245" t="s">
        <v>240</v>
      </c>
      <c r="C15" s="349">
        <f>+C16+C17+C18+C19+C20</f>
        <v>0</v>
      </c>
      <c r="D15" s="349">
        <f>+D16+D17+D18+D19+D20</f>
        <v>145907576</v>
      </c>
      <c r="E15" s="233">
        <f>+E16+E17+E18+E19+E20</f>
        <v>43522000</v>
      </c>
    </row>
    <row r="16" spans="1:5" s="1" customFormat="1" ht="12" customHeight="1">
      <c r="A16" s="15" t="s">
        <v>96</v>
      </c>
      <c r="B16" s="364" t="s">
        <v>241</v>
      </c>
      <c r="C16" s="351"/>
      <c r="D16" s="351"/>
      <c r="E16" s="235"/>
    </row>
    <row r="17" spans="1:5" s="1" customFormat="1" ht="12" customHeight="1">
      <c r="A17" s="14" t="s">
        <v>97</v>
      </c>
      <c r="B17" s="365" t="s">
        <v>242</v>
      </c>
      <c r="C17" s="350"/>
      <c r="D17" s="350"/>
      <c r="E17" s="234"/>
    </row>
    <row r="18" spans="1:5" s="1" customFormat="1" ht="12" customHeight="1">
      <c r="A18" s="14" t="s">
        <v>98</v>
      </c>
      <c r="B18" s="365" t="s">
        <v>403</v>
      </c>
      <c r="C18" s="350"/>
      <c r="D18" s="350"/>
      <c r="E18" s="234"/>
    </row>
    <row r="19" spans="1:5" s="1" customFormat="1" ht="12" customHeight="1">
      <c r="A19" s="14" t="s">
        <v>99</v>
      </c>
      <c r="B19" s="365" t="s">
        <v>404</v>
      </c>
      <c r="C19" s="350"/>
      <c r="D19" s="350"/>
      <c r="E19" s="234"/>
    </row>
    <row r="20" spans="1:5" s="1" customFormat="1" ht="12" customHeight="1">
      <c r="A20" s="14" t="s">
        <v>100</v>
      </c>
      <c r="B20" s="365" t="s">
        <v>243</v>
      </c>
      <c r="C20" s="350"/>
      <c r="D20" s="350">
        <v>145907576</v>
      </c>
      <c r="E20" s="234">
        <v>43522000</v>
      </c>
    </row>
    <row r="21" spans="1:5" s="1" customFormat="1" ht="12" customHeight="1" thickBot="1">
      <c r="A21" s="16" t="s">
        <v>109</v>
      </c>
      <c r="B21" s="247" t="s">
        <v>244</v>
      </c>
      <c r="C21" s="352"/>
      <c r="D21" s="352"/>
      <c r="E21" s="236"/>
    </row>
    <row r="22" spans="1:5" s="1" customFormat="1" ht="12" customHeight="1" thickBot="1">
      <c r="A22" s="20" t="s">
        <v>18</v>
      </c>
      <c r="B22" s="21" t="s">
        <v>245</v>
      </c>
      <c r="C22" s="349">
        <f>+C23+C24+C25+C26+C27</f>
        <v>0</v>
      </c>
      <c r="D22" s="349">
        <f>+D23+D24+D25+D26+D27</f>
        <v>1581780442</v>
      </c>
      <c r="E22" s="233">
        <f>+E23+E24+E25+E26+E27</f>
        <v>0</v>
      </c>
    </row>
    <row r="23" spans="1:5" s="1" customFormat="1" ht="12" customHeight="1">
      <c r="A23" s="15" t="s">
        <v>79</v>
      </c>
      <c r="B23" s="364" t="s">
        <v>246</v>
      </c>
      <c r="C23" s="351"/>
      <c r="D23" s="351">
        <v>82762372</v>
      </c>
      <c r="E23" s="235"/>
    </row>
    <row r="24" spans="1:5" s="1" customFormat="1" ht="12" customHeight="1">
      <c r="A24" s="14" t="s">
        <v>80</v>
      </c>
      <c r="B24" s="365" t="s">
        <v>247</v>
      </c>
      <c r="C24" s="350"/>
      <c r="D24" s="350"/>
      <c r="E24" s="234"/>
    </row>
    <row r="25" spans="1:5" s="1" customFormat="1" ht="12" customHeight="1">
      <c r="A25" s="14" t="s">
        <v>81</v>
      </c>
      <c r="B25" s="365" t="s">
        <v>405</v>
      </c>
      <c r="C25" s="350"/>
      <c r="D25" s="350"/>
      <c r="E25" s="234"/>
    </row>
    <row r="26" spans="1:5" s="1" customFormat="1" ht="12" customHeight="1">
      <c r="A26" s="14" t="s">
        <v>82</v>
      </c>
      <c r="B26" s="365" t="s">
        <v>406</v>
      </c>
      <c r="C26" s="350"/>
      <c r="D26" s="350"/>
      <c r="E26" s="234"/>
    </row>
    <row r="27" spans="1:5" s="1" customFormat="1" ht="12" customHeight="1">
      <c r="A27" s="14" t="s">
        <v>160</v>
      </c>
      <c r="B27" s="365" t="s">
        <v>248</v>
      </c>
      <c r="C27" s="350"/>
      <c r="D27" s="350">
        <v>1499018070</v>
      </c>
      <c r="E27" s="234"/>
    </row>
    <row r="28" spans="1:5" s="1" customFormat="1" ht="12" customHeight="1" thickBot="1">
      <c r="A28" s="16" t="s">
        <v>161</v>
      </c>
      <c r="B28" s="366" t="s">
        <v>249</v>
      </c>
      <c r="C28" s="352"/>
      <c r="D28" s="352">
        <v>1499018070</v>
      </c>
      <c r="E28" s="236"/>
    </row>
    <row r="29" spans="1:5" s="1" customFormat="1" ht="12" customHeight="1" thickBot="1">
      <c r="A29" s="20" t="s">
        <v>162</v>
      </c>
      <c r="B29" s="21" t="s">
        <v>250</v>
      </c>
      <c r="C29" s="356">
        <f>SUM(C30:C36)</f>
        <v>0</v>
      </c>
      <c r="D29" s="356">
        <f>SUM(D30:D36)</f>
        <v>38655686</v>
      </c>
      <c r="E29" s="395">
        <f>SUM(E30:E36)</f>
        <v>34855500</v>
      </c>
    </row>
    <row r="30" spans="1:5" s="1" customFormat="1" ht="12" customHeight="1">
      <c r="A30" s="15" t="s">
        <v>251</v>
      </c>
      <c r="B30" s="364" t="str">
        <f>'KV_1.1.sz.mell.'!B32</f>
        <v>Építményadó</v>
      </c>
      <c r="C30" s="351"/>
      <c r="D30" s="351"/>
      <c r="E30" s="251"/>
    </row>
    <row r="31" spans="1:5" s="1" customFormat="1" ht="12" customHeight="1">
      <c r="A31" s="14" t="s">
        <v>252</v>
      </c>
      <c r="B31" s="364" t="str">
        <f>'KV_1.1.sz.mell.'!B33</f>
        <v>Idegenforgalmi adó</v>
      </c>
      <c r="C31" s="350"/>
      <c r="D31" s="350"/>
      <c r="E31" s="252"/>
    </row>
    <row r="32" spans="1:5" s="1" customFormat="1" ht="12" customHeight="1">
      <c r="A32" s="14" t="s">
        <v>253</v>
      </c>
      <c r="B32" s="364" t="str">
        <f>'KV_1.1.sz.mell.'!B34</f>
        <v>Iparűzési adó</v>
      </c>
      <c r="C32" s="350"/>
      <c r="D32" s="350">
        <v>33152714</v>
      </c>
      <c r="E32" s="252">
        <v>29055000</v>
      </c>
    </row>
    <row r="33" spans="1:5" s="1" customFormat="1" ht="12" customHeight="1">
      <c r="A33" s="14" t="s">
        <v>254</v>
      </c>
      <c r="B33" s="364" t="str">
        <f>'KV_1.1.sz.mell.'!B35</f>
        <v>Talajterhelési díj</v>
      </c>
      <c r="C33" s="350"/>
      <c r="D33" s="350"/>
      <c r="E33" s="252"/>
    </row>
    <row r="34" spans="1:5" s="1" customFormat="1" ht="12" customHeight="1">
      <c r="A34" s="14" t="s">
        <v>519</v>
      </c>
      <c r="B34" s="364" t="str">
        <f>'KV_1.1.sz.mell.'!B36</f>
        <v>Gépjárműadó</v>
      </c>
      <c r="C34" s="350"/>
      <c r="D34" s="350">
        <v>5502972</v>
      </c>
      <c r="E34" s="252">
        <v>5800500</v>
      </c>
    </row>
    <row r="35" spans="1:5" s="1" customFormat="1" ht="12" customHeight="1">
      <c r="A35" s="14" t="s">
        <v>520</v>
      </c>
      <c r="B35" s="364" t="str">
        <f>'KV_1.1.sz.mell.'!B37</f>
        <v>Telekadó</v>
      </c>
      <c r="C35" s="350"/>
      <c r="D35" s="350"/>
      <c r="E35" s="252"/>
    </row>
    <row r="36" spans="1:5" s="1" customFormat="1" ht="12" customHeight="1" thickBot="1">
      <c r="A36" s="16" t="s">
        <v>521</v>
      </c>
      <c r="B36" s="364" t="str">
        <f>'KV_1.1.sz.mell.'!B38</f>
        <v>Kommunális adó</v>
      </c>
      <c r="C36" s="352"/>
      <c r="D36" s="352"/>
      <c r="E36" s="258"/>
    </row>
    <row r="37" spans="1:5" s="1" customFormat="1" ht="12" customHeight="1" thickBot="1">
      <c r="A37" s="20" t="s">
        <v>20</v>
      </c>
      <c r="B37" s="21" t="s">
        <v>415</v>
      </c>
      <c r="C37" s="349">
        <f>SUM(C38:C48)</f>
        <v>0</v>
      </c>
      <c r="D37" s="349">
        <f>SUM(D38:D48)</f>
        <v>30722701</v>
      </c>
      <c r="E37" s="233">
        <f>SUM(E38:E48)</f>
        <v>21650000</v>
      </c>
    </row>
    <row r="38" spans="1:5" s="1" customFormat="1" ht="12" customHeight="1">
      <c r="A38" s="15" t="s">
        <v>83</v>
      </c>
      <c r="B38" s="364" t="s">
        <v>258</v>
      </c>
      <c r="C38" s="351"/>
      <c r="D38" s="351">
        <v>1755294</v>
      </c>
      <c r="E38" s="235">
        <v>1850000</v>
      </c>
    </row>
    <row r="39" spans="1:5" s="1" customFormat="1" ht="12" customHeight="1">
      <c r="A39" s="14" t="s">
        <v>84</v>
      </c>
      <c r="B39" s="365" t="s">
        <v>259</v>
      </c>
      <c r="C39" s="350"/>
      <c r="D39" s="350">
        <v>20238512</v>
      </c>
      <c r="E39" s="234">
        <v>15080000</v>
      </c>
    </row>
    <row r="40" spans="1:5" s="1" customFormat="1" ht="12" customHeight="1">
      <c r="A40" s="14" t="s">
        <v>85</v>
      </c>
      <c r="B40" s="365" t="s">
        <v>260</v>
      </c>
      <c r="C40" s="350"/>
      <c r="D40" s="350">
        <v>433380</v>
      </c>
      <c r="E40" s="234"/>
    </row>
    <row r="41" spans="1:5" s="1" customFormat="1" ht="12" customHeight="1">
      <c r="A41" s="14" t="s">
        <v>164</v>
      </c>
      <c r="B41" s="365" t="s">
        <v>261</v>
      </c>
      <c r="C41" s="350"/>
      <c r="D41" s="350"/>
      <c r="E41" s="234"/>
    </row>
    <row r="42" spans="1:5" s="1" customFormat="1" ht="12" customHeight="1">
      <c r="A42" s="14" t="s">
        <v>165</v>
      </c>
      <c r="B42" s="365" t="s">
        <v>262</v>
      </c>
      <c r="C42" s="350"/>
      <c r="D42" s="350"/>
      <c r="E42" s="234"/>
    </row>
    <row r="43" spans="1:5" s="1" customFormat="1" ht="12" customHeight="1">
      <c r="A43" s="14" t="s">
        <v>166</v>
      </c>
      <c r="B43" s="365" t="s">
        <v>263</v>
      </c>
      <c r="C43" s="350"/>
      <c r="D43" s="350">
        <v>4739500</v>
      </c>
      <c r="E43" s="234">
        <v>4570000</v>
      </c>
    </row>
    <row r="44" spans="1:5" s="1" customFormat="1" ht="12" customHeight="1">
      <c r="A44" s="14" t="s">
        <v>167</v>
      </c>
      <c r="B44" s="365" t="s">
        <v>264</v>
      </c>
      <c r="C44" s="350"/>
      <c r="D44" s="350"/>
      <c r="E44" s="234"/>
    </row>
    <row r="45" spans="1:5" s="1" customFormat="1" ht="12" customHeight="1">
      <c r="A45" s="14" t="s">
        <v>168</v>
      </c>
      <c r="B45" s="365" t="s">
        <v>526</v>
      </c>
      <c r="C45" s="350"/>
      <c r="D45" s="350">
        <v>425637</v>
      </c>
      <c r="E45" s="234">
        <v>150000</v>
      </c>
    </row>
    <row r="46" spans="1:5" s="1" customFormat="1" ht="12" customHeight="1">
      <c r="A46" s="14" t="s">
        <v>256</v>
      </c>
      <c r="B46" s="365" t="s">
        <v>266</v>
      </c>
      <c r="C46" s="353"/>
      <c r="D46" s="353"/>
      <c r="E46" s="237"/>
    </row>
    <row r="47" spans="1:5" s="1" customFormat="1" ht="12" customHeight="1">
      <c r="A47" s="16" t="s">
        <v>257</v>
      </c>
      <c r="B47" s="366" t="s">
        <v>417</v>
      </c>
      <c r="C47" s="354"/>
      <c r="D47" s="354">
        <v>341976</v>
      </c>
      <c r="E47" s="238"/>
    </row>
    <row r="48" spans="1:5" s="1" customFormat="1" ht="12" customHeight="1" thickBot="1">
      <c r="A48" s="16" t="s">
        <v>416</v>
      </c>
      <c r="B48" s="247" t="s">
        <v>267</v>
      </c>
      <c r="C48" s="354"/>
      <c r="D48" s="354">
        <v>2788402</v>
      </c>
      <c r="E48" s="238"/>
    </row>
    <row r="49" spans="1:5" s="1" customFormat="1" ht="12" customHeight="1" thickBot="1">
      <c r="A49" s="20" t="s">
        <v>21</v>
      </c>
      <c r="B49" s="21" t="s">
        <v>268</v>
      </c>
      <c r="C49" s="349">
        <f>SUM(C50:C54)</f>
        <v>0</v>
      </c>
      <c r="D49" s="349">
        <f>SUM(D50:D54)</f>
        <v>0</v>
      </c>
      <c r="E49" s="233">
        <f>SUM(E50:E54)</f>
        <v>0</v>
      </c>
    </row>
    <row r="50" spans="1:5" s="1" customFormat="1" ht="12" customHeight="1">
      <c r="A50" s="15" t="s">
        <v>86</v>
      </c>
      <c r="B50" s="364" t="s">
        <v>272</v>
      </c>
      <c r="C50" s="410"/>
      <c r="D50" s="410"/>
      <c r="E50" s="244"/>
    </row>
    <row r="51" spans="1:5" s="1" customFormat="1" ht="12" customHeight="1">
      <c r="A51" s="14" t="s">
        <v>87</v>
      </c>
      <c r="B51" s="365" t="s">
        <v>273</v>
      </c>
      <c r="C51" s="353"/>
      <c r="D51" s="353"/>
      <c r="E51" s="237"/>
    </row>
    <row r="52" spans="1:5" s="1" customFormat="1" ht="12" customHeight="1">
      <c r="A52" s="14" t="s">
        <v>269</v>
      </c>
      <c r="B52" s="365" t="s">
        <v>274</v>
      </c>
      <c r="C52" s="353"/>
      <c r="D52" s="353"/>
      <c r="E52" s="237"/>
    </row>
    <row r="53" spans="1:5" s="1" customFormat="1" ht="12" customHeight="1">
      <c r="A53" s="14" t="s">
        <v>270</v>
      </c>
      <c r="B53" s="365" t="s">
        <v>275</v>
      </c>
      <c r="C53" s="353"/>
      <c r="D53" s="353"/>
      <c r="E53" s="237"/>
    </row>
    <row r="54" spans="1:5" s="1" customFormat="1" ht="12" customHeight="1" thickBot="1">
      <c r="A54" s="16" t="s">
        <v>271</v>
      </c>
      <c r="B54" s="247" t="s">
        <v>276</v>
      </c>
      <c r="C54" s="354"/>
      <c r="D54" s="354"/>
      <c r="E54" s="238"/>
    </row>
    <row r="55" spans="1:5" s="1" customFormat="1" ht="12" customHeight="1" thickBot="1">
      <c r="A55" s="20" t="s">
        <v>169</v>
      </c>
      <c r="B55" s="21" t="s">
        <v>277</v>
      </c>
      <c r="C55" s="349">
        <f>SUM(C56:C58)</f>
        <v>0</v>
      </c>
      <c r="D55" s="349">
        <f>SUM(D56:D58)</f>
        <v>720000</v>
      </c>
      <c r="E55" s="233">
        <f>SUM(E56:E58)</f>
        <v>0</v>
      </c>
    </row>
    <row r="56" spans="1:5" s="1" customFormat="1" ht="12" customHeight="1">
      <c r="A56" s="15" t="s">
        <v>88</v>
      </c>
      <c r="B56" s="364" t="s">
        <v>278</v>
      </c>
      <c r="C56" s="351"/>
      <c r="D56" s="351"/>
      <c r="E56" s="235"/>
    </row>
    <row r="57" spans="1:5" s="1" customFormat="1" ht="12" customHeight="1">
      <c r="A57" s="14" t="s">
        <v>89</v>
      </c>
      <c r="B57" s="365" t="s">
        <v>407</v>
      </c>
      <c r="C57" s="350"/>
      <c r="D57" s="350">
        <v>720000</v>
      </c>
      <c r="E57" s="234"/>
    </row>
    <row r="58" spans="1:5" s="1" customFormat="1" ht="12" customHeight="1">
      <c r="A58" s="14" t="s">
        <v>281</v>
      </c>
      <c r="B58" s="365" t="s">
        <v>279</v>
      </c>
      <c r="C58" s="350"/>
      <c r="D58" s="350"/>
      <c r="E58" s="234"/>
    </row>
    <row r="59" spans="1:5" s="1" customFormat="1" ht="12" customHeight="1" thickBot="1">
      <c r="A59" s="16" t="s">
        <v>282</v>
      </c>
      <c r="B59" s="247" t="s">
        <v>280</v>
      </c>
      <c r="C59" s="352"/>
      <c r="D59" s="352"/>
      <c r="E59" s="236"/>
    </row>
    <row r="60" spans="1:5" s="1" customFormat="1" ht="12" customHeight="1" thickBot="1">
      <c r="A60" s="20" t="s">
        <v>23</v>
      </c>
      <c r="B60" s="245" t="s">
        <v>283</v>
      </c>
      <c r="C60" s="349">
        <f>SUM(C61:C63)</f>
        <v>0</v>
      </c>
      <c r="D60" s="349">
        <f>SUM(D61:D63)</f>
        <v>2075000</v>
      </c>
      <c r="E60" s="233">
        <f>SUM(E61:E63)</f>
        <v>0</v>
      </c>
    </row>
    <row r="61" spans="1:5" s="1" customFormat="1" ht="12" customHeight="1">
      <c r="A61" s="15" t="s">
        <v>170</v>
      </c>
      <c r="B61" s="364" t="s">
        <v>285</v>
      </c>
      <c r="C61" s="353"/>
      <c r="D61" s="353"/>
      <c r="E61" s="237"/>
    </row>
    <row r="62" spans="1:5" s="1" customFormat="1" ht="12" customHeight="1">
      <c r="A62" s="14" t="s">
        <v>171</v>
      </c>
      <c r="B62" s="365" t="s">
        <v>408</v>
      </c>
      <c r="C62" s="353"/>
      <c r="D62" s="353">
        <v>1075000</v>
      </c>
      <c r="E62" s="237"/>
    </row>
    <row r="63" spans="1:5" s="1" customFormat="1" ht="12" customHeight="1">
      <c r="A63" s="14" t="s">
        <v>214</v>
      </c>
      <c r="B63" s="365" t="s">
        <v>286</v>
      </c>
      <c r="C63" s="353"/>
      <c r="D63" s="353">
        <v>1000000</v>
      </c>
      <c r="E63" s="237"/>
    </row>
    <row r="64" spans="1:5" s="1" customFormat="1" ht="12" customHeight="1" thickBot="1">
      <c r="A64" s="16" t="s">
        <v>284</v>
      </c>
      <c r="B64" s="247" t="s">
        <v>287</v>
      </c>
      <c r="C64" s="353"/>
      <c r="D64" s="353"/>
      <c r="E64" s="237"/>
    </row>
    <row r="65" spans="1:5" s="1" customFormat="1" ht="12" customHeight="1" thickBot="1">
      <c r="A65" s="432" t="s">
        <v>457</v>
      </c>
      <c r="B65" s="21" t="s">
        <v>288</v>
      </c>
      <c r="C65" s="356">
        <f>+C8+C15+C22+C29+C37+C49+C55+C60</f>
        <v>0</v>
      </c>
      <c r="D65" s="356">
        <f>+D8+D15+D22+D29+D37+D49+D55+D60</f>
        <v>2146084828</v>
      </c>
      <c r="E65" s="395">
        <f>+E8+E15+E22+E29+E37+E49+E55+E60</f>
        <v>421067933</v>
      </c>
    </row>
    <row r="66" spans="1:5" s="1" customFormat="1" ht="12" customHeight="1" thickBot="1">
      <c r="A66" s="411" t="s">
        <v>289</v>
      </c>
      <c r="B66" s="245" t="s">
        <v>510</v>
      </c>
      <c r="C66" s="349">
        <f>SUM(C67:C69)</f>
        <v>0</v>
      </c>
      <c r="D66" s="349">
        <f>SUM(D67:D69)</f>
        <v>0</v>
      </c>
      <c r="E66" s="233">
        <f>SUM(E67:E69)</f>
        <v>0</v>
      </c>
    </row>
    <row r="67" spans="1:5" s="1" customFormat="1" ht="12" customHeight="1">
      <c r="A67" s="15" t="s">
        <v>318</v>
      </c>
      <c r="B67" s="364" t="s">
        <v>291</v>
      </c>
      <c r="C67" s="353"/>
      <c r="D67" s="353"/>
      <c r="E67" s="237"/>
    </row>
    <row r="68" spans="1:5" s="1" customFormat="1" ht="12" customHeight="1">
      <c r="A68" s="14" t="s">
        <v>327</v>
      </c>
      <c r="B68" s="365" t="s">
        <v>292</v>
      </c>
      <c r="C68" s="353"/>
      <c r="D68" s="353"/>
      <c r="E68" s="237"/>
    </row>
    <row r="69" spans="1:5" s="1" customFormat="1" ht="12" customHeight="1" thickBot="1">
      <c r="A69" s="16" t="s">
        <v>328</v>
      </c>
      <c r="B69" s="426" t="s">
        <v>442</v>
      </c>
      <c r="C69" s="353"/>
      <c r="D69" s="353"/>
      <c r="E69" s="237"/>
    </row>
    <row r="70" spans="1:5" s="1" customFormat="1" ht="12" customHeight="1" thickBot="1">
      <c r="A70" s="411" t="s">
        <v>294</v>
      </c>
      <c r="B70" s="245" t="s">
        <v>295</v>
      </c>
      <c r="C70" s="349">
        <f>SUM(C71:C74)</f>
        <v>0</v>
      </c>
      <c r="D70" s="349">
        <f>SUM(D71:D74)</f>
        <v>70000000</v>
      </c>
      <c r="E70" s="233">
        <f>SUM(E71:E74)</f>
        <v>30000000</v>
      </c>
    </row>
    <row r="71" spans="1:5" s="1" customFormat="1" ht="12" customHeight="1">
      <c r="A71" s="15" t="s">
        <v>138</v>
      </c>
      <c r="B71" s="476" t="s">
        <v>296</v>
      </c>
      <c r="C71" s="353"/>
      <c r="D71" s="353"/>
      <c r="E71" s="237"/>
    </row>
    <row r="72" spans="1:7" s="1" customFormat="1" ht="13.5" customHeight="1">
      <c r="A72" s="14" t="s">
        <v>139</v>
      </c>
      <c r="B72" s="476" t="s">
        <v>536</v>
      </c>
      <c r="C72" s="353"/>
      <c r="D72" s="353"/>
      <c r="E72" s="237"/>
      <c r="G72" s="39"/>
    </row>
    <row r="73" spans="1:5" s="1" customFormat="1" ht="12" customHeight="1">
      <c r="A73" s="14" t="s">
        <v>319</v>
      </c>
      <c r="B73" s="476" t="s">
        <v>297</v>
      </c>
      <c r="C73" s="353"/>
      <c r="D73" s="353">
        <v>70000000</v>
      </c>
      <c r="E73" s="237">
        <v>30000000</v>
      </c>
    </row>
    <row r="74" spans="1:5" s="1" customFormat="1" ht="12" customHeight="1" thickBot="1">
      <c r="A74" s="16" t="s">
        <v>320</v>
      </c>
      <c r="B74" s="477" t="s">
        <v>537</v>
      </c>
      <c r="C74" s="353"/>
      <c r="D74" s="353"/>
      <c r="E74" s="237"/>
    </row>
    <row r="75" spans="1:5" s="1" customFormat="1" ht="12" customHeight="1" thickBot="1">
      <c r="A75" s="411" t="s">
        <v>298</v>
      </c>
      <c r="B75" s="245" t="s">
        <v>299</v>
      </c>
      <c r="C75" s="349">
        <f>SUM(C76:C77)</f>
        <v>0</v>
      </c>
      <c r="D75" s="349">
        <f>SUM(D76:D77)</f>
        <v>1278366696</v>
      </c>
      <c r="E75" s="233">
        <f>SUM(E76:E77)</f>
        <v>308526084</v>
      </c>
    </row>
    <row r="76" spans="1:5" s="1" customFormat="1" ht="12" customHeight="1">
      <c r="A76" s="15" t="s">
        <v>321</v>
      </c>
      <c r="B76" s="364" t="s">
        <v>300</v>
      </c>
      <c r="C76" s="353"/>
      <c r="D76" s="353">
        <v>1278366696</v>
      </c>
      <c r="E76" s="237">
        <v>308526084</v>
      </c>
    </row>
    <row r="77" spans="1:5" s="1" customFormat="1" ht="12" customHeight="1" thickBot="1">
      <c r="A77" s="16" t="s">
        <v>322</v>
      </c>
      <c r="B77" s="247" t="s">
        <v>301</v>
      </c>
      <c r="C77" s="353"/>
      <c r="D77" s="353"/>
      <c r="E77" s="237"/>
    </row>
    <row r="78" spans="1:5" s="1" customFormat="1" ht="12" customHeight="1" thickBot="1">
      <c r="A78" s="411" t="s">
        <v>302</v>
      </c>
      <c r="B78" s="245" t="s">
        <v>303</v>
      </c>
      <c r="C78" s="349">
        <f>SUM(C79:C81)</f>
        <v>0</v>
      </c>
      <c r="D78" s="349">
        <f>SUM(D79:D81)</f>
        <v>12841617</v>
      </c>
      <c r="E78" s="233">
        <f>SUM(E79:E81)</f>
        <v>0</v>
      </c>
    </row>
    <row r="79" spans="1:5" s="1" customFormat="1" ht="12" customHeight="1">
      <c r="A79" s="15" t="s">
        <v>323</v>
      </c>
      <c r="B79" s="364" t="s">
        <v>304</v>
      </c>
      <c r="C79" s="353"/>
      <c r="D79" s="353"/>
      <c r="E79" s="237"/>
    </row>
    <row r="80" spans="1:5" s="1" customFormat="1" ht="12" customHeight="1">
      <c r="A80" s="14" t="s">
        <v>324</v>
      </c>
      <c r="B80" s="365" t="s">
        <v>305</v>
      </c>
      <c r="C80" s="353"/>
      <c r="D80" s="353">
        <v>12841617</v>
      </c>
      <c r="E80" s="237"/>
    </row>
    <row r="81" spans="1:5" s="1" customFormat="1" ht="12" customHeight="1" thickBot="1">
      <c r="A81" s="16" t="s">
        <v>325</v>
      </c>
      <c r="B81" s="247" t="s">
        <v>538</v>
      </c>
      <c r="C81" s="353"/>
      <c r="D81" s="353"/>
      <c r="E81" s="237"/>
    </row>
    <row r="82" spans="1:5" s="1" customFormat="1" ht="12" customHeight="1" thickBot="1">
      <c r="A82" s="411" t="s">
        <v>306</v>
      </c>
      <c r="B82" s="245" t="s">
        <v>326</v>
      </c>
      <c r="C82" s="349">
        <f>SUM(C83:C86)</f>
        <v>0</v>
      </c>
      <c r="D82" s="349">
        <f>SUM(D83:D86)</f>
        <v>0</v>
      </c>
      <c r="E82" s="233">
        <f>SUM(E83:E86)</f>
        <v>0</v>
      </c>
    </row>
    <row r="83" spans="1:5" s="1" customFormat="1" ht="12" customHeight="1">
      <c r="A83" s="368" t="s">
        <v>307</v>
      </c>
      <c r="B83" s="364" t="s">
        <v>308</v>
      </c>
      <c r="C83" s="353"/>
      <c r="D83" s="353"/>
      <c r="E83" s="237"/>
    </row>
    <row r="84" spans="1:5" s="1" customFormat="1" ht="12" customHeight="1">
      <c r="A84" s="369" t="s">
        <v>309</v>
      </c>
      <c r="B84" s="365" t="s">
        <v>310</v>
      </c>
      <c r="C84" s="353"/>
      <c r="D84" s="353"/>
      <c r="E84" s="237"/>
    </row>
    <row r="85" spans="1:5" s="1" customFormat="1" ht="12" customHeight="1">
      <c r="A85" s="369" t="s">
        <v>311</v>
      </c>
      <c r="B85" s="365" t="s">
        <v>312</v>
      </c>
      <c r="C85" s="353"/>
      <c r="D85" s="353"/>
      <c r="E85" s="237"/>
    </row>
    <row r="86" spans="1:5" s="1" customFormat="1" ht="12" customHeight="1" thickBot="1">
      <c r="A86" s="370" t="s">
        <v>313</v>
      </c>
      <c r="B86" s="247" t="s">
        <v>314</v>
      </c>
      <c r="C86" s="353"/>
      <c r="D86" s="353"/>
      <c r="E86" s="237"/>
    </row>
    <row r="87" spans="1:5" s="1" customFormat="1" ht="12" customHeight="1" thickBot="1">
      <c r="A87" s="411" t="s">
        <v>315</v>
      </c>
      <c r="B87" s="245" t="s">
        <v>456</v>
      </c>
      <c r="C87" s="413"/>
      <c r="D87" s="413"/>
      <c r="E87" s="414"/>
    </row>
    <row r="88" spans="1:5" s="1" customFormat="1" ht="12" customHeight="1" thickBot="1">
      <c r="A88" s="411" t="s">
        <v>317</v>
      </c>
      <c r="B88" s="245" t="s">
        <v>316</v>
      </c>
      <c r="C88" s="413"/>
      <c r="D88" s="413"/>
      <c r="E88" s="414"/>
    </row>
    <row r="89" spans="1:5" s="1" customFormat="1" ht="12" customHeight="1" thickBot="1">
      <c r="A89" s="411" t="s">
        <v>329</v>
      </c>
      <c r="B89" s="371" t="s">
        <v>459</v>
      </c>
      <c r="C89" s="356">
        <f>+C66+C70+C75+C78+C82+C88+C87</f>
        <v>0</v>
      </c>
      <c r="D89" s="356">
        <f>+D66+D70+D75+D78+D82+D88+D87</f>
        <v>1361208313</v>
      </c>
      <c r="E89" s="395">
        <f>+E66+E70+E75+E78+E82+E88+E87</f>
        <v>338526084</v>
      </c>
    </row>
    <row r="90" spans="1:5" s="1" customFormat="1" ht="12" customHeight="1" thickBot="1">
      <c r="A90" s="412" t="s">
        <v>458</v>
      </c>
      <c r="B90" s="372" t="s">
        <v>460</v>
      </c>
      <c r="C90" s="356">
        <f>+C65+C89</f>
        <v>0</v>
      </c>
      <c r="D90" s="356">
        <f>+D65+D89</f>
        <v>3507293141</v>
      </c>
      <c r="E90" s="395">
        <f>+E65+E89</f>
        <v>759594017</v>
      </c>
    </row>
    <row r="91" spans="1:5" s="1" customFormat="1" ht="12" customHeight="1">
      <c r="A91" s="322"/>
      <c r="B91" s="323"/>
      <c r="C91" s="324"/>
      <c r="D91" s="325"/>
      <c r="E91" s="326"/>
    </row>
    <row r="92" spans="1:5" s="1" customFormat="1" ht="12" customHeight="1">
      <c r="A92" s="653" t="s">
        <v>45</v>
      </c>
      <c r="B92" s="653"/>
      <c r="C92" s="653"/>
      <c r="D92" s="653"/>
      <c r="E92" s="653"/>
    </row>
    <row r="93" spans="1:5" s="1" customFormat="1" ht="12" customHeight="1" thickBot="1">
      <c r="A93" s="650" t="s">
        <v>142</v>
      </c>
      <c r="B93" s="650"/>
      <c r="C93" s="336"/>
      <c r="D93" s="125"/>
      <c r="E93" s="260" t="str">
        <f>E5</f>
        <v>Forintban!</v>
      </c>
    </row>
    <row r="94" spans="1:6" s="1" customFormat="1" ht="24" customHeight="1" thickBot="1">
      <c r="A94" s="23" t="s">
        <v>14</v>
      </c>
      <c r="B94" s="24" t="s">
        <v>46</v>
      </c>
      <c r="C94" s="24" t="str">
        <f>+C6</f>
        <v>2018. évi tény</v>
      </c>
      <c r="D94" s="24" t="str">
        <f>+D6</f>
        <v>2019. évi várható</v>
      </c>
      <c r="E94" s="143" t="str">
        <f>+E6</f>
        <v>2020. évi előirányzat</v>
      </c>
      <c r="F94" s="133"/>
    </row>
    <row r="95" spans="1:6" s="1" customFormat="1" ht="12" customHeight="1" thickBot="1">
      <c r="A95" s="32" t="s">
        <v>474</v>
      </c>
      <c r="B95" s="33" t="s">
        <v>475</v>
      </c>
      <c r="C95" s="33" t="s">
        <v>476</v>
      </c>
      <c r="D95" s="33" t="s">
        <v>478</v>
      </c>
      <c r="E95" s="396" t="s">
        <v>477</v>
      </c>
      <c r="F95" s="133"/>
    </row>
    <row r="96" spans="1:6" s="1" customFormat="1" ht="15" customHeight="1" thickBot="1">
      <c r="A96" s="22" t="s">
        <v>16</v>
      </c>
      <c r="B96" s="28" t="s">
        <v>418</v>
      </c>
      <c r="C96" s="348">
        <f>C97+C98+C99+C100+C101+C114</f>
        <v>0</v>
      </c>
      <c r="D96" s="348">
        <f>D97+D98+D99+D100+D101+D114</f>
        <v>798454040</v>
      </c>
      <c r="E96" s="435">
        <f>E97+E98+E99+E100+E101+E114</f>
        <v>207941900</v>
      </c>
      <c r="F96" s="133"/>
    </row>
    <row r="97" spans="1:5" s="1" customFormat="1" ht="12.75" customHeight="1">
      <c r="A97" s="17" t="s">
        <v>90</v>
      </c>
      <c r="B97" s="10" t="s">
        <v>47</v>
      </c>
      <c r="C97" s="442"/>
      <c r="D97" s="442">
        <v>195299007</v>
      </c>
      <c r="E97" s="436">
        <v>80690000</v>
      </c>
    </row>
    <row r="98" spans="1:5" ht="16.5" customHeight="1">
      <c r="A98" s="14" t="s">
        <v>91</v>
      </c>
      <c r="B98" s="8" t="s">
        <v>172</v>
      </c>
      <c r="C98" s="350"/>
      <c r="D98" s="350">
        <v>25923939</v>
      </c>
      <c r="E98" s="234">
        <v>12391000</v>
      </c>
    </row>
    <row r="99" spans="1:5" ht="15.75">
      <c r="A99" s="14" t="s">
        <v>92</v>
      </c>
      <c r="B99" s="8" t="s">
        <v>130</v>
      </c>
      <c r="C99" s="352"/>
      <c r="D99" s="352">
        <v>500671262</v>
      </c>
      <c r="E99" s="236">
        <v>92789000</v>
      </c>
    </row>
    <row r="100" spans="1:5" s="38" customFormat="1" ht="12" customHeight="1">
      <c r="A100" s="14" t="s">
        <v>93</v>
      </c>
      <c r="B100" s="11" t="s">
        <v>173</v>
      </c>
      <c r="C100" s="352"/>
      <c r="D100" s="352">
        <v>7147351</v>
      </c>
      <c r="E100" s="236">
        <v>8000000</v>
      </c>
    </row>
    <row r="101" spans="1:5" ht="12" customHeight="1">
      <c r="A101" s="14" t="s">
        <v>104</v>
      </c>
      <c r="B101" s="19" t="s">
        <v>174</v>
      </c>
      <c r="C101" s="352"/>
      <c r="D101" s="352">
        <v>69412481</v>
      </c>
      <c r="E101" s="236">
        <v>14071900</v>
      </c>
    </row>
    <row r="102" spans="1:5" ht="12" customHeight="1">
      <c r="A102" s="14" t="s">
        <v>94</v>
      </c>
      <c r="B102" s="8" t="s">
        <v>423</v>
      </c>
      <c r="C102" s="352"/>
      <c r="D102" s="352">
        <v>15377119</v>
      </c>
      <c r="E102" s="236">
        <v>14071900</v>
      </c>
    </row>
    <row r="103" spans="1:5" ht="12" customHeight="1">
      <c r="A103" s="14" t="s">
        <v>95</v>
      </c>
      <c r="B103" s="129" t="s">
        <v>422</v>
      </c>
      <c r="C103" s="352"/>
      <c r="D103" s="352"/>
      <c r="E103" s="236">
        <v>5236760</v>
      </c>
    </row>
    <row r="104" spans="1:5" ht="12" customHeight="1">
      <c r="A104" s="14" t="s">
        <v>105</v>
      </c>
      <c r="B104" s="129" t="s">
        <v>421</v>
      </c>
      <c r="C104" s="352"/>
      <c r="D104" s="352"/>
      <c r="E104" s="236"/>
    </row>
    <row r="105" spans="1:5" ht="12" customHeight="1">
      <c r="A105" s="14" t="s">
        <v>106</v>
      </c>
      <c r="B105" s="127" t="s">
        <v>332</v>
      </c>
      <c r="C105" s="352"/>
      <c r="D105" s="352"/>
      <c r="E105" s="236"/>
    </row>
    <row r="106" spans="1:5" ht="12" customHeight="1">
      <c r="A106" s="14" t="s">
        <v>107</v>
      </c>
      <c r="B106" s="128" t="s">
        <v>333</v>
      </c>
      <c r="C106" s="352"/>
      <c r="D106" s="352"/>
      <c r="E106" s="236"/>
    </row>
    <row r="107" spans="1:5" ht="12" customHeight="1">
      <c r="A107" s="14" t="s">
        <v>108</v>
      </c>
      <c r="B107" s="128" t="s">
        <v>334</v>
      </c>
      <c r="C107" s="352"/>
      <c r="D107" s="352"/>
      <c r="E107" s="236"/>
    </row>
    <row r="108" spans="1:5" ht="12" customHeight="1">
      <c r="A108" s="14" t="s">
        <v>110</v>
      </c>
      <c r="B108" s="127" t="s">
        <v>335</v>
      </c>
      <c r="C108" s="352"/>
      <c r="D108" s="352"/>
      <c r="E108" s="236">
        <v>1815400</v>
      </c>
    </row>
    <row r="109" spans="1:5" ht="12" customHeight="1">
      <c r="A109" s="14" t="s">
        <v>175</v>
      </c>
      <c r="B109" s="127" t="s">
        <v>336</v>
      </c>
      <c r="C109" s="352"/>
      <c r="D109" s="352"/>
      <c r="E109" s="236"/>
    </row>
    <row r="110" spans="1:5" ht="12" customHeight="1">
      <c r="A110" s="14" t="s">
        <v>330</v>
      </c>
      <c r="B110" s="128" t="s">
        <v>337</v>
      </c>
      <c r="C110" s="352"/>
      <c r="D110" s="352"/>
      <c r="E110" s="236"/>
    </row>
    <row r="111" spans="1:5" ht="12" customHeight="1">
      <c r="A111" s="13" t="s">
        <v>331</v>
      </c>
      <c r="B111" s="129" t="s">
        <v>338</v>
      </c>
      <c r="C111" s="352"/>
      <c r="D111" s="352"/>
      <c r="E111" s="236"/>
    </row>
    <row r="112" spans="1:5" ht="12" customHeight="1">
      <c r="A112" s="14" t="s">
        <v>419</v>
      </c>
      <c r="B112" s="129" t="s">
        <v>339</v>
      </c>
      <c r="C112" s="352"/>
      <c r="D112" s="352"/>
      <c r="E112" s="236"/>
    </row>
    <row r="113" spans="1:5" ht="12" customHeight="1">
      <c r="A113" s="16" t="s">
        <v>420</v>
      </c>
      <c r="B113" s="129" t="s">
        <v>340</v>
      </c>
      <c r="C113" s="352"/>
      <c r="D113" s="352">
        <v>15223500</v>
      </c>
      <c r="E113" s="236">
        <v>7019740</v>
      </c>
    </row>
    <row r="114" spans="1:5" ht="12" customHeight="1">
      <c r="A114" s="14" t="s">
        <v>424</v>
      </c>
      <c r="B114" s="11" t="s">
        <v>48</v>
      </c>
      <c r="C114" s="350"/>
      <c r="D114" s="350"/>
      <c r="E114" s="234"/>
    </row>
    <row r="115" spans="1:5" ht="12" customHeight="1">
      <c r="A115" s="14" t="s">
        <v>425</v>
      </c>
      <c r="B115" s="8" t="s">
        <v>427</v>
      </c>
      <c r="C115" s="350"/>
      <c r="D115" s="350"/>
      <c r="E115" s="234"/>
    </row>
    <row r="116" spans="1:5" ht="12" customHeight="1" thickBot="1">
      <c r="A116" s="18" t="s">
        <v>426</v>
      </c>
      <c r="B116" s="430" t="s">
        <v>428</v>
      </c>
      <c r="C116" s="443"/>
      <c r="D116" s="443"/>
      <c r="E116" s="437"/>
    </row>
    <row r="117" spans="1:5" ht="12" customHeight="1" thickBot="1">
      <c r="A117" s="427" t="s">
        <v>17</v>
      </c>
      <c r="B117" s="428" t="s">
        <v>341</v>
      </c>
      <c r="C117" s="444">
        <f>+C118+C120+C122</f>
        <v>0</v>
      </c>
      <c r="D117" s="444">
        <f>+D118+D120+D122</f>
        <v>1575743888</v>
      </c>
      <c r="E117" s="438">
        <f>+E118+E120+E122</f>
        <v>538810500</v>
      </c>
    </row>
    <row r="118" spans="1:5" ht="12" customHeight="1">
      <c r="A118" s="15" t="s">
        <v>96</v>
      </c>
      <c r="B118" s="8" t="s">
        <v>213</v>
      </c>
      <c r="C118" s="351"/>
      <c r="D118" s="351">
        <v>1277851636</v>
      </c>
      <c r="E118" s="235">
        <v>535810500</v>
      </c>
    </row>
    <row r="119" spans="1:5" ht="15.75">
      <c r="A119" s="15" t="s">
        <v>97</v>
      </c>
      <c r="B119" s="12" t="s">
        <v>345</v>
      </c>
      <c r="C119" s="351"/>
      <c r="D119" s="351">
        <v>1277851636</v>
      </c>
      <c r="E119" s="235">
        <v>470857000</v>
      </c>
    </row>
    <row r="120" spans="1:5" ht="12" customHeight="1">
      <c r="A120" s="15" t="s">
        <v>98</v>
      </c>
      <c r="B120" s="12" t="s">
        <v>176</v>
      </c>
      <c r="C120" s="350"/>
      <c r="D120" s="350">
        <v>297892252</v>
      </c>
      <c r="E120" s="234">
        <v>3000000</v>
      </c>
    </row>
    <row r="121" spans="1:5" ht="12" customHeight="1">
      <c r="A121" s="15" t="s">
        <v>99</v>
      </c>
      <c r="B121" s="12" t="s">
        <v>346</v>
      </c>
      <c r="C121" s="350"/>
      <c r="D121" s="350"/>
      <c r="E121" s="234"/>
    </row>
    <row r="122" spans="1:5" ht="12" customHeight="1">
      <c r="A122" s="15" t="s">
        <v>100</v>
      </c>
      <c r="B122" s="247" t="s">
        <v>215</v>
      </c>
      <c r="C122" s="350"/>
      <c r="D122" s="350"/>
      <c r="E122" s="234"/>
    </row>
    <row r="123" spans="1:5" ht="12" customHeight="1">
      <c r="A123" s="15" t="s">
        <v>109</v>
      </c>
      <c r="B123" s="246" t="s">
        <v>409</v>
      </c>
      <c r="C123" s="350"/>
      <c r="D123" s="350"/>
      <c r="E123" s="234"/>
    </row>
    <row r="124" spans="1:5" ht="12" customHeight="1">
      <c r="A124" s="15" t="s">
        <v>111</v>
      </c>
      <c r="B124" s="360" t="s">
        <v>351</v>
      </c>
      <c r="C124" s="350"/>
      <c r="D124" s="350"/>
      <c r="E124" s="234"/>
    </row>
    <row r="125" spans="1:5" ht="12" customHeight="1">
      <c r="A125" s="15" t="s">
        <v>177</v>
      </c>
      <c r="B125" s="128" t="s">
        <v>334</v>
      </c>
      <c r="C125" s="350"/>
      <c r="D125" s="350"/>
      <c r="E125" s="234"/>
    </row>
    <row r="126" spans="1:5" ht="12" customHeight="1">
      <c r="A126" s="15" t="s">
        <v>178</v>
      </c>
      <c r="B126" s="128" t="s">
        <v>350</v>
      </c>
      <c r="C126" s="350"/>
      <c r="D126" s="350"/>
      <c r="E126" s="234"/>
    </row>
    <row r="127" spans="1:5" ht="12" customHeight="1">
      <c r="A127" s="15" t="s">
        <v>179</v>
      </c>
      <c r="B127" s="128" t="s">
        <v>349</v>
      </c>
      <c r="C127" s="350"/>
      <c r="D127" s="350"/>
      <c r="E127" s="234"/>
    </row>
    <row r="128" spans="1:5" ht="12" customHeight="1">
      <c r="A128" s="15" t="s">
        <v>342</v>
      </c>
      <c r="B128" s="128" t="s">
        <v>337</v>
      </c>
      <c r="C128" s="350"/>
      <c r="D128" s="350"/>
      <c r="E128" s="234"/>
    </row>
    <row r="129" spans="1:5" ht="12" customHeight="1">
      <c r="A129" s="15" t="s">
        <v>343</v>
      </c>
      <c r="B129" s="128" t="s">
        <v>348</v>
      </c>
      <c r="C129" s="350"/>
      <c r="D129" s="350"/>
      <c r="E129" s="234"/>
    </row>
    <row r="130" spans="1:5" ht="12" customHeight="1" thickBot="1">
      <c r="A130" s="13" t="s">
        <v>344</v>
      </c>
      <c r="B130" s="128" t="s">
        <v>347</v>
      </c>
      <c r="C130" s="352"/>
      <c r="D130" s="352"/>
      <c r="E130" s="236"/>
    </row>
    <row r="131" spans="1:5" ht="12" customHeight="1" thickBot="1">
      <c r="A131" s="20" t="s">
        <v>18</v>
      </c>
      <c r="B131" s="109" t="s">
        <v>429</v>
      </c>
      <c r="C131" s="349">
        <f>+C96+C117</f>
        <v>0</v>
      </c>
      <c r="D131" s="349">
        <f>+D96+D117</f>
        <v>2374197928</v>
      </c>
      <c r="E131" s="233">
        <f>+E96+E117</f>
        <v>746752400</v>
      </c>
    </row>
    <row r="132" spans="1:5" ht="12" customHeight="1" thickBot="1">
      <c r="A132" s="20" t="s">
        <v>19</v>
      </c>
      <c r="B132" s="109" t="s">
        <v>430</v>
      </c>
      <c r="C132" s="349">
        <f>+C133+C134+C135</f>
        <v>0</v>
      </c>
      <c r="D132" s="349">
        <f>+D133+D134+D135</f>
        <v>0</v>
      </c>
      <c r="E132" s="233">
        <f>+E133+E134+E135</f>
        <v>0</v>
      </c>
    </row>
    <row r="133" spans="1:5" ht="12" customHeight="1">
      <c r="A133" s="15" t="s">
        <v>251</v>
      </c>
      <c r="B133" s="12" t="s">
        <v>437</v>
      </c>
      <c r="C133" s="350"/>
      <c r="D133" s="350"/>
      <c r="E133" s="234"/>
    </row>
    <row r="134" spans="1:5" ht="12" customHeight="1">
      <c r="A134" s="15" t="s">
        <v>252</v>
      </c>
      <c r="B134" s="12" t="s">
        <v>438</v>
      </c>
      <c r="C134" s="350"/>
      <c r="D134" s="350"/>
      <c r="E134" s="234"/>
    </row>
    <row r="135" spans="1:5" ht="12" customHeight="1" thickBot="1">
      <c r="A135" s="13" t="s">
        <v>253</v>
      </c>
      <c r="B135" s="12" t="s">
        <v>439</v>
      </c>
      <c r="C135" s="350"/>
      <c r="D135" s="350"/>
      <c r="E135" s="234"/>
    </row>
    <row r="136" spans="1:5" ht="12" customHeight="1" thickBot="1">
      <c r="A136" s="20" t="s">
        <v>20</v>
      </c>
      <c r="B136" s="109" t="s">
        <v>431</v>
      </c>
      <c r="C136" s="349">
        <f>SUM(C137:C142)</f>
        <v>0</v>
      </c>
      <c r="D136" s="349">
        <f>SUM(D137:D142)</f>
        <v>0</v>
      </c>
      <c r="E136" s="233">
        <f>SUM(E137:E142)</f>
        <v>0</v>
      </c>
    </row>
    <row r="137" spans="1:5" ht="12" customHeight="1">
      <c r="A137" s="15" t="s">
        <v>83</v>
      </c>
      <c r="B137" s="9" t="s">
        <v>440</v>
      </c>
      <c r="C137" s="350"/>
      <c r="D137" s="350"/>
      <c r="E137" s="234"/>
    </row>
    <row r="138" spans="1:5" ht="12" customHeight="1">
      <c r="A138" s="15" t="s">
        <v>84</v>
      </c>
      <c r="B138" s="9" t="s">
        <v>432</v>
      </c>
      <c r="C138" s="350"/>
      <c r="D138" s="350"/>
      <c r="E138" s="234"/>
    </row>
    <row r="139" spans="1:5" ht="12" customHeight="1">
      <c r="A139" s="15" t="s">
        <v>85</v>
      </c>
      <c r="B139" s="9" t="s">
        <v>433</v>
      </c>
      <c r="C139" s="350"/>
      <c r="D139" s="350"/>
      <c r="E139" s="234"/>
    </row>
    <row r="140" spans="1:5" ht="12" customHeight="1">
      <c r="A140" s="15" t="s">
        <v>164</v>
      </c>
      <c r="B140" s="9" t="s">
        <v>434</v>
      </c>
      <c r="C140" s="350"/>
      <c r="D140" s="350"/>
      <c r="E140" s="234"/>
    </row>
    <row r="141" spans="1:5" ht="12" customHeight="1">
      <c r="A141" s="15" t="s">
        <v>165</v>
      </c>
      <c r="B141" s="9" t="s">
        <v>435</v>
      </c>
      <c r="C141" s="350"/>
      <c r="D141" s="350"/>
      <c r="E141" s="234"/>
    </row>
    <row r="142" spans="1:5" ht="12" customHeight="1" thickBot="1">
      <c r="A142" s="13" t="s">
        <v>166</v>
      </c>
      <c r="B142" s="9" t="s">
        <v>436</v>
      </c>
      <c r="C142" s="350"/>
      <c r="D142" s="350"/>
      <c r="E142" s="234"/>
    </row>
    <row r="143" spans="1:5" ht="12" customHeight="1" thickBot="1">
      <c r="A143" s="20" t="s">
        <v>21</v>
      </c>
      <c r="B143" s="109" t="s">
        <v>444</v>
      </c>
      <c r="C143" s="356">
        <f>+C144+C145+C146+C147</f>
        <v>0</v>
      </c>
      <c r="D143" s="356">
        <f>+D144+D145+D146+D147</f>
        <v>11470973</v>
      </c>
      <c r="E143" s="395">
        <f>+E144+E145+E146+E147</f>
        <v>12841617</v>
      </c>
    </row>
    <row r="144" spans="1:5" ht="12" customHeight="1">
      <c r="A144" s="15" t="s">
        <v>86</v>
      </c>
      <c r="B144" s="9" t="s">
        <v>352</v>
      </c>
      <c r="C144" s="350"/>
      <c r="D144" s="350"/>
      <c r="E144" s="234"/>
    </row>
    <row r="145" spans="1:5" ht="12" customHeight="1">
      <c r="A145" s="15" t="s">
        <v>87</v>
      </c>
      <c r="B145" s="9" t="s">
        <v>353</v>
      </c>
      <c r="C145" s="350"/>
      <c r="D145" s="350">
        <v>11470973</v>
      </c>
      <c r="E145" s="234">
        <v>12841617</v>
      </c>
    </row>
    <row r="146" spans="1:5" ht="12" customHeight="1">
      <c r="A146" s="15" t="s">
        <v>269</v>
      </c>
      <c r="B146" s="9" t="s">
        <v>445</v>
      </c>
      <c r="C146" s="350"/>
      <c r="D146" s="350"/>
      <c r="E146" s="234"/>
    </row>
    <row r="147" spans="1:5" ht="12" customHeight="1" thickBot="1">
      <c r="A147" s="13" t="s">
        <v>270</v>
      </c>
      <c r="B147" s="7" t="s">
        <v>371</v>
      </c>
      <c r="C147" s="350"/>
      <c r="D147" s="350"/>
      <c r="E147" s="234"/>
    </row>
    <row r="148" spans="1:5" ht="12" customHeight="1" thickBot="1">
      <c r="A148" s="20" t="s">
        <v>22</v>
      </c>
      <c r="B148" s="109" t="s">
        <v>446</v>
      </c>
      <c r="C148" s="445">
        <f>SUM(C149:C153)</f>
        <v>0</v>
      </c>
      <c r="D148" s="445">
        <f>SUM(D149:D153)</f>
        <v>0</v>
      </c>
      <c r="E148" s="439">
        <f>SUM(E149:E153)</f>
        <v>0</v>
      </c>
    </row>
    <row r="149" spans="1:5" ht="12" customHeight="1">
      <c r="A149" s="15" t="s">
        <v>88</v>
      </c>
      <c r="B149" s="9" t="s">
        <v>441</v>
      </c>
      <c r="C149" s="350"/>
      <c r="D149" s="350"/>
      <c r="E149" s="234"/>
    </row>
    <row r="150" spans="1:5" ht="12" customHeight="1">
      <c r="A150" s="15" t="s">
        <v>89</v>
      </c>
      <c r="B150" s="9" t="s">
        <v>448</v>
      </c>
      <c r="C150" s="350"/>
      <c r="D150" s="350"/>
      <c r="E150" s="234"/>
    </row>
    <row r="151" spans="1:5" ht="12" customHeight="1">
      <c r="A151" s="15" t="s">
        <v>281</v>
      </c>
      <c r="B151" s="9" t="s">
        <v>443</v>
      </c>
      <c r="C151" s="350"/>
      <c r="D151" s="350"/>
      <c r="E151" s="234"/>
    </row>
    <row r="152" spans="1:5" ht="12" customHeight="1">
      <c r="A152" s="15" t="s">
        <v>282</v>
      </c>
      <c r="B152" s="9" t="s">
        <v>449</v>
      </c>
      <c r="C152" s="350"/>
      <c r="D152" s="350"/>
      <c r="E152" s="234"/>
    </row>
    <row r="153" spans="1:5" ht="12" customHeight="1" thickBot="1">
      <c r="A153" s="15" t="s">
        <v>447</v>
      </c>
      <c r="B153" s="9" t="s">
        <v>450</v>
      </c>
      <c r="C153" s="350"/>
      <c r="D153" s="350"/>
      <c r="E153" s="234"/>
    </row>
    <row r="154" spans="1:5" ht="12" customHeight="1" thickBot="1">
      <c r="A154" s="20" t="s">
        <v>23</v>
      </c>
      <c r="B154" s="109" t="s">
        <v>451</v>
      </c>
      <c r="C154" s="446"/>
      <c r="D154" s="446"/>
      <c r="E154" s="440"/>
    </row>
    <row r="155" spans="1:5" ht="12" customHeight="1" thickBot="1">
      <c r="A155" s="20" t="s">
        <v>24</v>
      </c>
      <c r="B155" s="109" t="s">
        <v>452</v>
      </c>
      <c r="C155" s="446"/>
      <c r="D155" s="446"/>
      <c r="E155" s="440"/>
    </row>
    <row r="156" spans="1:6" ht="15" customHeight="1" thickBot="1">
      <c r="A156" s="20" t="s">
        <v>25</v>
      </c>
      <c r="B156" s="109" t="s">
        <v>454</v>
      </c>
      <c r="C156" s="447">
        <f>+C132+C136+C143+C148+C154+C155</f>
        <v>0</v>
      </c>
      <c r="D156" s="447">
        <f>+D132+D136+D143+D148+D154+D155</f>
        <v>11470973</v>
      </c>
      <c r="E156" s="441">
        <f>+E132+E136+E143+E148+E154+E155</f>
        <v>12841617</v>
      </c>
      <c r="F156" s="110"/>
    </row>
    <row r="157" spans="1:5" s="1" customFormat="1" ht="12.75" customHeight="1" thickBot="1">
      <c r="A157" s="248" t="s">
        <v>26</v>
      </c>
      <c r="B157" s="332" t="s">
        <v>453</v>
      </c>
      <c r="C157" s="447">
        <f>+C131+C156</f>
        <v>0</v>
      </c>
      <c r="D157" s="447">
        <f>+D131+D156</f>
        <v>2385668901</v>
      </c>
      <c r="E157" s="441">
        <f>+E131+E156</f>
        <v>759594017</v>
      </c>
    </row>
    <row r="158" spans="3:5" ht="15.75">
      <c r="C158" s="335"/>
      <c r="E158" s="568">
        <f>E90-E157</f>
        <v>0</v>
      </c>
    </row>
    <row r="159" ht="15.75">
      <c r="C159" s="335"/>
    </row>
    <row r="160" ht="15.75">
      <c r="C160" s="335"/>
    </row>
    <row r="161" ht="16.5" customHeight="1">
      <c r="C161" s="335"/>
    </row>
    <row r="162" ht="15.75">
      <c r="C162" s="335"/>
    </row>
    <row r="163" ht="15.75">
      <c r="C163" s="335"/>
    </row>
    <row r="164" ht="15.75">
      <c r="C164" s="335"/>
    </row>
    <row r="165" ht="15.75">
      <c r="C165" s="335"/>
    </row>
    <row r="166" ht="15.75">
      <c r="C166" s="335"/>
    </row>
    <row r="167" ht="15.75">
      <c r="C167" s="335"/>
    </row>
    <row r="168" ht="15.75">
      <c r="C168" s="335"/>
    </row>
    <row r="169" ht="15.75">
      <c r="C169" s="335"/>
    </row>
    <row r="170" ht="15.75">
      <c r="C170" s="335"/>
    </row>
  </sheetData>
  <sheetProtection sheet="1"/>
  <mergeCells count="6">
    <mergeCell ref="A4:E4"/>
    <mergeCell ref="A92:E92"/>
    <mergeCell ref="A93:B93"/>
    <mergeCell ref="A5:B5"/>
    <mergeCell ref="A2:E2"/>
    <mergeCell ref="A3:E3"/>
  </mergeCells>
  <printOptions horizontalCentered="1"/>
  <pageMargins left="0.7874015748031497" right="0.7874015748031497" top="0.6692913385826772" bottom="0.4724409448818898" header="0.3937007874015748" footer="0.1968503937007874"/>
  <pageSetup fitToHeight="2" fitToWidth="3" horizontalDpi="600" verticalDpi="600" orientation="portrait" paperSize="9" scale="65" r:id="rId1"/>
  <rowBreaks count="1" manualBreakCount="1">
    <brk id="91" max="4" man="1"/>
  </rowBreaks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D33"/>
  <sheetViews>
    <sheetView zoomScale="120" zoomScaleNormal="120" workbookViewId="0" topLeftCell="A1">
      <selection activeCell="K21" sqref="K21"/>
    </sheetView>
  </sheetViews>
  <sheetFormatPr defaultColWidth="9.00390625" defaultRowHeight="12.75"/>
  <cols>
    <col min="1" max="1" width="5.875" style="77" customWidth="1"/>
    <col min="2" max="2" width="54.875" style="3" customWidth="1"/>
    <col min="3" max="4" width="17.625" style="3" customWidth="1"/>
    <col min="5" max="16384" width="9.375" style="3" customWidth="1"/>
  </cols>
  <sheetData>
    <row r="1" ht="14.25" customHeight="1">
      <c r="D1" s="567" t="str">
        <f>CONCATENATE("1. tájékoztató tábla ",ALAPADATOK!A7," ",ALAPADATOK!B7," ",ALAPADATOK!C7," ",ALAPADATOK!D7," ",ALAPADATOK!E7," ",ALAPADATOK!F7," ",ALAPADATOK!G7," ",ALAPADATOK!H7)</f>
        <v>1. tájékoztató tábla a 2 / 2020 ( II.14. ) önkormányzati rendelethez</v>
      </c>
    </row>
    <row r="3" spans="2:4" ht="31.5" customHeight="1">
      <c r="B3" s="713" t="s">
        <v>5</v>
      </c>
      <c r="C3" s="713"/>
      <c r="D3" s="713"/>
    </row>
    <row r="4" spans="1:4" s="65" customFormat="1" ht="16.5" thickBot="1">
      <c r="A4" s="64"/>
      <c r="B4" s="327"/>
      <c r="D4" s="42" t="s">
        <v>693</v>
      </c>
    </row>
    <row r="5" spans="1:4" s="67" customFormat="1" ht="48" customHeight="1" thickBot="1">
      <c r="A5" s="66" t="s">
        <v>14</v>
      </c>
      <c r="B5" s="173" t="s">
        <v>15</v>
      </c>
      <c r="C5" s="173" t="s">
        <v>65</v>
      </c>
      <c r="D5" s="174" t="s">
        <v>66</v>
      </c>
    </row>
    <row r="6" spans="1:4" s="67" customFormat="1" ht="13.5" customHeight="1" thickBot="1">
      <c r="A6" s="34" t="s">
        <v>474</v>
      </c>
      <c r="B6" s="176" t="s">
        <v>475</v>
      </c>
      <c r="C6" s="176" t="s">
        <v>476</v>
      </c>
      <c r="D6" s="177" t="s">
        <v>478</v>
      </c>
    </row>
    <row r="7" spans="1:4" ht="18" customHeight="1">
      <c r="A7" s="119" t="s">
        <v>16</v>
      </c>
      <c r="B7" s="178" t="s">
        <v>156</v>
      </c>
      <c r="C7" s="117"/>
      <c r="D7" s="68"/>
    </row>
    <row r="8" spans="1:4" ht="18" customHeight="1">
      <c r="A8" s="69" t="s">
        <v>17</v>
      </c>
      <c r="B8" s="179" t="s">
        <v>157</v>
      </c>
      <c r="C8" s="118"/>
      <c r="D8" s="71"/>
    </row>
    <row r="9" spans="1:4" ht="18" customHeight="1">
      <c r="A9" s="69" t="s">
        <v>18</v>
      </c>
      <c r="B9" s="179" t="s">
        <v>112</v>
      </c>
      <c r="C9" s="118"/>
      <c r="D9" s="71"/>
    </row>
    <row r="10" spans="1:4" ht="18" customHeight="1">
      <c r="A10" s="69" t="s">
        <v>19</v>
      </c>
      <c r="B10" s="179" t="s">
        <v>113</v>
      </c>
      <c r="C10" s="118"/>
      <c r="D10" s="71"/>
    </row>
    <row r="11" spans="1:4" ht="18" customHeight="1">
      <c r="A11" s="69" t="s">
        <v>20</v>
      </c>
      <c r="B11" s="179" t="s">
        <v>149</v>
      </c>
      <c r="C11" s="118"/>
      <c r="D11" s="71"/>
    </row>
    <row r="12" spans="1:4" ht="18" customHeight="1">
      <c r="A12" s="69" t="s">
        <v>21</v>
      </c>
      <c r="B12" s="179" t="s">
        <v>150</v>
      </c>
      <c r="C12" s="118"/>
      <c r="D12" s="71"/>
    </row>
    <row r="13" spans="1:4" ht="18" customHeight="1">
      <c r="A13" s="69" t="s">
        <v>22</v>
      </c>
      <c r="B13" s="180" t="s">
        <v>151</v>
      </c>
      <c r="C13" s="118"/>
      <c r="D13" s="71"/>
    </row>
    <row r="14" spans="1:4" ht="18" customHeight="1">
      <c r="A14" s="69" t="s">
        <v>24</v>
      </c>
      <c r="B14" s="180" t="s">
        <v>152</v>
      </c>
      <c r="C14" s="118"/>
      <c r="D14" s="71"/>
    </row>
    <row r="15" spans="1:4" ht="18" customHeight="1">
      <c r="A15" s="69" t="s">
        <v>25</v>
      </c>
      <c r="B15" s="180" t="s">
        <v>153</v>
      </c>
      <c r="C15" s="118"/>
      <c r="D15" s="71"/>
    </row>
    <row r="16" spans="1:4" ht="18" customHeight="1">
      <c r="A16" s="69" t="s">
        <v>26</v>
      </c>
      <c r="B16" s="180" t="s">
        <v>154</v>
      </c>
      <c r="C16" s="118"/>
      <c r="D16" s="71"/>
    </row>
    <row r="17" spans="1:4" ht="22.5" customHeight="1">
      <c r="A17" s="69" t="s">
        <v>27</v>
      </c>
      <c r="B17" s="180" t="s">
        <v>155</v>
      </c>
      <c r="C17" s="118"/>
      <c r="D17" s="71"/>
    </row>
    <row r="18" spans="1:4" ht="18" customHeight="1">
      <c r="A18" s="69" t="s">
        <v>28</v>
      </c>
      <c r="B18" s="179" t="s">
        <v>114</v>
      </c>
      <c r="C18" s="118"/>
      <c r="D18" s="71"/>
    </row>
    <row r="19" spans="1:4" ht="18" customHeight="1">
      <c r="A19" s="69" t="s">
        <v>29</v>
      </c>
      <c r="B19" s="179" t="s">
        <v>7</v>
      </c>
      <c r="C19" s="118"/>
      <c r="D19" s="71"/>
    </row>
    <row r="20" spans="1:4" ht="18" customHeight="1">
      <c r="A20" s="69" t="s">
        <v>30</v>
      </c>
      <c r="B20" s="179" t="s">
        <v>6</v>
      </c>
      <c r="C20" s="118"/>
      <c r="D20" s="71"/>
    </row>
    <row r="21" spans="1:4" ht="18" customHeight="1">
      <c r="A21" s="69" t="s">
        <v>31</v>
      </c>
      <c r="B21" s="179" t="s">
        <v>115</v>
      </c>
      <c r="C21" s="118"/>
      <c r="D21" s="71"/>
    </row>
    <row r="22" spans="1:4" ht="18" customHeight="1">
      <c r="A22" s="69" t="s">
        <v>32</v>
      </c>
      <c r="B22" s="179" t="s">
        <v>116</v>
      </c>
      <c r="C22" s="118"/>
      <c r="D22" s="71"/>
    </row>
    <row r="23" spans="1:4" ht="18" customHeight="1">
      <c r="A23" s="69" t="s">
        <v>33</v>
      </c>
      <c r="B23" s="108"/>
      <c r="C23" s="70"/>
      <c r="D23" s="71"/>
    </row>
    <row r="24" spans="1:4" ht="18" customHeight="1">
      <c r="A24" s="69" t="s">
        <v>34</v>
      </c>
      <c r="B24" s="72"/>
      <c r="C24" s="70"/>
      <c r="D24" s="71"/>
    </row>
    <row r="25" spans="1:4" ht="18" customHeight="1">
      <c r="A25" s="69" t="s">
        <v>35</v>
      </c>
      <c r="B25" s="72"/>
      <c r="C25" s="70"/>
      <c r="D25" s="71"/>
    </row>
    <row r="26" spans="1:4" ht="18" customHeight="1">
      <c r="A26" s="69" t="s">
        <v>36</v>
      </c>
      <c r="B26" s="72"/>
      <c r="C26" s="70"/>
      <c r="D26" s="71"/>
    </row>
    <row r="27" spans="1:4" ht="18" customHeight="1">
      <c r="A27" s="69" t="s">
        <v>37</v>
      </c>
      <c r="B27" s="72"/>
      <c r="C27" s="70"/>
      <c r="D27" s="71"/>
    </row>
    <row r="28" spans="1:4" ht="18" customHeight="1">
      <c r="A28" s="69" t="s">
        <v>38</v>
      </c>
      <c r="B28" s="72"/>
      <c r="C28" s="70"/>
      <c r="D28" s="71"/>
    </row>
    <row r="29" spans="1:4" ht="18" customHeight="1">
      <c r="A29" s="69" t="s">
        <v>39</v>
      </c>
      <c r="B29" s="72"/>
      <c r="C29" s="70"/>
      <c r="D29" s="71"/>
    </row>
    <row r="30" spans="1:4" ht="18" customHeight="1">
      <c r="A30" s="69" t="s">
        <v>40</v>
      </c>
      <c r="B30" s="72"/>
      <c r="C30" s="70"/>
      <c r="D30" s="71"/>
    </row>
    <row r="31" spans="1:4" ht="18" customHeight="1" thickBot="1">
      <c r="A31" s="120" t="s">
        <v>41</v>
      </c>
      <c r="B31" s="73"/>
      <c r="C31" s="74"/>
      <c r="D31" s="75"/>
    </row>
    <row r="32" spans="1:4" ht="18" customHeight="1" thickBot="1">
      <c r="A32" s="35" t="s">
        <v>42</v>
      </c>
      <c r="B32" s="184" t="s">
        <v>49</v>
      </c>
      <c r="C32" s="185">
        <f>+C7+C8+C9+C10+C11+C18+C19+C20+C21+C22+C23+C24+C25+C26+C27+C28+C29+C30+C31</f>
        <v>0</v>
      </c>
      <c r="D32" s="186">
        <f>+D7+D8+D9+D10+D11+D18+D19+D20+D21+D22+D23+D24+D25+D26+D27+D28+D29+D30+D31</f>
        <v>0</v>
      </c>
    </row>
    <row r="33" spans="1:4" ht="8.25" customHeight="1">
      <c r="A33" s="76"/>
      <c r="B33" s="712"/>
      <c r="C33" s="712"/>
      <c r="D33" s="712"/>
    </row>
  </sheetData>
  <sheetProtection/>
  <mergeCells count="2">
    <mergeCell ref="B33:D33"/>
    <mergeCell ref="B3:D3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Q82"/>
  <sheetViews>
    <sheetView zoomScale="120" zoomScaleNormal="120" workbookViewId="0" topLeftCell="A1">
      <selection activeCell="A2" sqref="A2:O2"/>
    </sheetView>
  </sheetViews>
  <sheetFormatPr defaultColWidth="9.00390625" defaultRowHeight="12.75"/>
  <cols>
    <col min="1" max="1" width="4.875" style="87" customWidth="1"/>
    <col min="2" max="2" width="31.125" style="100" customWidth="1"/>
    <col min="3" max="4" width="9.00390625" style="100" customWidth="1"/>
    <col min="5" max="5" width="9.50390625" style="100" customWidth="1"/>
    <col min="6" max="6" width="8.875" style="100" customWidth="1"/>
    <col min="7" max="7" width="8.625" style="100" customWidth="1"/>
    <col min="8" max="8" width="8.875" style="100" customWidth="1"/>
    <col min="9" max="9" width="8.125" style="100" customWidth="1"/>
    <col min="10" max="14" width="9.50390625" style="100" customWidth="1"/>
    <col min="15" max="15" width="12.625" style="87" customWidth="1"/>
    <col min="16" max="16384" width="9.375" style="100" customWidth="1"/>
  </cols>
  <sheetData>
    <row r="1" spans="13:15" ht="15.75">
      <c r="M1" s="562"/>
      <c r="N1" s="506"/>
      <c r="O1" s="567" t="str">
        <f>CONCATENATE("2. tájékoztató tábla ",ALAPADATOK!A7," ",ALAPADATOK!B7," ",ALAPADATOK!C7," ",ALAPADATOK!D7," ",ALAPADATOK!E7," ",ALAPADATOK!F7," ",ALAPADATOK!G7," ",ALAPADATOK!H7)</f>
        <v>2. tájékoztató tábla a 2 / 2020 ( II.14. ) önkormányzati rendelethez</v>
      </c>
    </row>
    <row r="2" spans="1:15" ht="31.5" customHeight="1">
      <c r="A2" s="717" t="str">
        <f>+CONCATENATE("Előirányzat-felhasználási terv",CHAR(10),LEFT(KV_ÖSSZEFÜGGÉSEK!A5,4),". évre")</f>
        <v>Előirányzat-felhasználási terv
2020. évre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</row>
    <row r="3" ht="16.5" thickBot="1">
      <c r="O3" s="4" t="str">
        <f>'KV_1.sz.tájékoztató_t.'!D4</f>
        <v>Forint</v>
      </c>
    </row>
    <row r="4" spans="1:15" s="87" customFormat="1" ht="25.5" customHeight="1" thickBot="1">
      <c r="A4" s="84" t="s">
        <v>14</v>
      </c>
      <c r="B4" s="85" t="s">
        <v>57</v>
      </c>
      <c r="C4" s="85" t="s">
        <v>67</v>
      </c>
      <c r="D4" s="85" t="s">
        <v>68</v>
      </c>
      <c r="E4" s="85" t="s">
        <v>69</v>
      </c>
      <c r="F4" s="85" t="s">
        <v>70</v>
      </c>
      <c r="G4" s="85" t="s">
        <v>71</v>
      </c>
      <c r="H4" s="85" t="s">
        <v>72</v>
      </c>
      <c r="I4" s="85" t="s">
        <v>73</v>
      </c>
      <c r="J4" s="85" t="s">
        <v>74</v>
      </c>
      <c r="K4" s="85" t="s">
        <v>75</v>
      </c>
      <c r="L4" s="85" t="s">
        <v>76</v>
      </c>
      <c r="M4" s="85" t="s">
        <v>77</v>
      </c>
      <c r="N4" s="85" t="s">
        <v>78</v>
      </c>
      <c r="O4" s="86" t="s">
        <v>49</v>
      </c>
    </row>
    <row r="5" spans="1:15" s="89" customFormat="1" ht="15" customHeight="1" thickBot="1">
      <c r="A5" s="88" t="s">
        <v>16</v>
      </c>
      <c r="B5" s="714" t="s">
        <v>52</v>
      </c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6"/>
    </row>
    <row r="6" spans="1:17" s="89" customFormat="1" ht="22.5">
      <c r="A6" s="90" t="s">
        <v>17</v>
      </c>
      <c r="B6" s="424" t="s">
        <v>355</v>
      </c>
      <c r="C6" s="461">
        <v>26753369</v>
      </c>
      <c r="D6" s="461">
        <v>26753369</v>
      </c>
      <c r="E6" s="461">
        <v>26753369</v>
      </c>
      <c r="F6" s="461">
        <v>26753369</v>
      </c>
      <c r="G6" s="461">
        <v>26753369</v>
      </c>
      <c r="H6" s="461">
        <v>26753369</v>
      </c>
      <c r="I6" s="461">
        <v>26753369</v>
      </c>
      <c r="J6" s="461">
        <v>26753369</v>
      </c>
      <c r="K6" s="461">
        <v>26753369</v>
      </c>
      <c r="L6" s="461">
        <v>26753369</v>
      </c>
      <c r="M6" s="461">
        <v>26750369</v>
      </c>
      <c r="N6" s="461">
        <v>26756374</v>
      </c>
      <c r="O6" s="91">
        <f aca="true" t="shared" si="0" ref="O6:O26">SUM(C6:N6)</f>
        <v>321040433</v>
      </c>
      <c r="Q6" s="565"/>
    </row>
    <row r="7" spans="1:15" s="94" customFormat="1" ht="22.5">
      <c r="A7" s="92" t="s">
        <v>18</v>
      </c>
      <c r="B7" s="241" t="s">
        <v>400</v>
      </c>
      <c r="C7" s="462">
        <v>3626833</v>
      </c>
      <c r="D7" s="462">
        <v>3626833</v>
      </c>
      <c r="E7" s="462">
        <v>3626833</v>
      </c>
      <c r="F7" s="462">
        <v>3626833</v>
      </c>
      <c r="G7" s="462">
        <v>3626833</v>
      </c>
      <c r="H7" s="462">
        <v>3626833</v>
      </c>
      <c r="I7" s="462">
        <v>3626833</v>
      </c>
      <c r="J7" s="462">
        <v>3626833</v>
      </c>
      <c r="K7" s="462">
        <v>3626833</v>
      </c>
      <c r="L7" s="462">
        <v>3626833</v>
      </c>
      <c r="M7" s="462">
        <v>3626833</v>
      </c>
      <c r="N7" s="462">
        <v>3626837</v>
      </c>
      <c r="O7" s="93">
        <f t="shared" si="0"/>
        <v>43522000</v>
      </c>
    </row>
    <row r="8" spans="1:15" s="94" customFormat="1" ht="22.5">
      <c r="A8" s="92" t="s">
        <v>19</v>
      </c>
      <c r="B8" s="240" t="s">
        <v>401</v>
      </c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95">
        <f t="shared" si="0"/>
        <v>0</v>
      </c>
    </row>
    <row r="9" spans="1:15" s="94" customFormat="1" ht="13.5" customHeight="1">
      <c r="A9" s="92" t="s">
        <v>20</v>
      </c>
      <c r="B9" s="239" t="s">
        <v>163</v>
      </c>
      <c r="C9" s="462">
        <v>280000</v>
      </c>
      <c r="D9" s="462">
        <v>20000</v>
      </c>
      <c r="E9" s="462">
        <v>3661875</v>
      </c>
      <c r="F9" s="462">
        <v>3421250</v>
      </c>
      <c r="G9" s="462">
        <v>7263000</v>
      </c>
      <c r="H9" s="462">
        <v>3421250</v>
      </c>
      <c r="I9" s="462">
        <v>2421250</v>
      </c>
      <c r="J9" s="462">
        <v>2421250</v>
      </c>
      <c r="K9" s="462">
        <v>5421250</v>
      </c>
      <c r="L9" s="462">
        <v>2222250</v>
      </c>
      <c r="M9" s="462">
        <v>1880625</v>
      </c>
      <c r="N9" s="462">
        <v>2421500</v>
      </c>
      <c r="O9" s="93">
        <f t="shared" si="0"/>
        <v>34855500</v>
      </c>
    </row>
    <row r="10" spans="1:15" s="94" customFormat="1" ht="13.5" customHeight="1">
      <c r="A10" s="92" t="s">
        <v>21</v>
      </c>
      <c r="B10" s="239" t="s">
        <v>402</v>
      </c>
      <c r="C10" s="462">
        <v>3848750</v>
      </c>
      <c r="D10" s="462">
        <v>3848750</v>
      </c>
      <c r="E10" s="462">
        <v>3848750</v>
      </c>
      <c r="F10" s="462">
        <v>3848750</v>
      </c>
      <c r="G10" s="462">
        <v>3848750</v>
      </c>
      <c r="H10" s="462">
        <v>3848750</v>
      </c>
      <c r="I10" s="462">
        <v>3848750</v>
      </c>
      <c r="J10" s="462">
        <v>3848750</v>
      </c>
      <c r="K10" s="462">
        <v>3848750</v>
      </c>
      <c r="L10" s="462">
        <v>3848750</v>
      </c>
      <c r="M10" s="462">
        <v>3848750</v>
      </c>
      <c r="N10" s="462">
        <v>3848750</v>
      </c>
      <c r="O10" s="93">
        <f t="shared" si="0"/>
        <v>46185000</v>
      </c>
    </row>
    <row r="11" spans="1:15" s="94" customFormat="1" ht="13.5" customHeight="1">
      <c r="A11" s="92" t="s">
        <v>22</v>
      </c>
      <c r="B11" s="239" t="s">
        <v>8</v>
      </c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93">
        <f t="shared" si="0"/>
        <v>0</v>
      </c>
    </row>
    <row r="12" spans="1:15" s="94" customFormat="1" ht="13.5" customHeight="1">
      <c r="A12" s="92" t="s">
        <v>23</v>
      </c>
      <c r="B12" s="239" t="s">
        <v>357</v>
      </c>
      <c r="C12" s="462"/>
      <c r="D12" s="462"/>
      <c r="E12" s="462"/>
      <c r="F12" s="462"/>
      <c r="G12" s="462"/>
      <c r="H12" s="462"/>
      <c r="I12" s="462"/>
      <c r="J12" s="462"/>
      <c r="K12" s="462"/>
      <c r="L12" s="462"/>
      <c r="M12" s="462"/>
      <c r="N12" s="462"/>
      <c r="O12" s="93">
        <f t="shared" si="0"/>
        <v>0</v>
      </c>
    </row>
    <row r="13" spans="1:15" s="94" customFormat="1" ht="22.5">
      <c r="A13" s="92" t="s">
        <v>24</v>
      </c>
      <c r="B13" s="241" t="s">
        <v>388</v>
      </c>
      <c r="C13" s="462"/>
      <c r="D13" s="462"/>
      <c r="E13" s="462"/>
      <c r="F13" s="462"/>
      <c r="G13" s="462"/>
      <c r="H13" s="462"/>
      <c r="I13" s="462"/>
      <c r="J13" s="462"/>
      <c r="K13" s="462"/>
      <c r="L13" s="462"/>
      <c r="M13" s="462"/>
      <c r="N13" s="462"/>
      <c r="O13" s="93">
        <f t="shared" si="0"/>
        <v>0</v>
      </c>
    </row>
    <row r="14" spans="1:15" s="94" customFormat="1" ht="13.5" customHeight="1" thickBot="1">
      <c r="A14" s="92" t="s">
        <v>25</v>
      </c>
      <c r="B14" s="239" t="s">
        <v>9</v>
      </c>
      <c r="C14" s="462">
        <v>54484433</v>
      </c>
      <c r="D14" s="462">
        <v>54744434</v>
      </c>
      <c r="E14" s="462">
        <v>51102558</v>
      </c>
      <c r="F14" s="462">
        <v>51393183</v>
      </c>
      <c r="G14" s="462">
        <v>47701433</v>
      </c>
      <c r="H14" s="462">
        <v>51743183</v>
      </c>
      <c r="I14" s="462">
        <v>53093183</v>
      </c>
      <c r="J14" s="462">
        <v>52743183</v>
      </c>
      <c r="K14" s="462">
        <v>49343183</v>
      </c>
      <c r="L14" s="462">
        <v>52542183</v>
      </c>
      <c r="M14" s="462">
        <v>52886808</v>
      </c>
      <c r="N14" s="462">
        <v>52340820</v>
      </c>
      <c r="O14" s="93">
        <f t="shared" si="0"/>
        <v>624118584</v>
      </c>
    </row>
    <row r="15" spans="1:15" s="89" customFormat="1" ht="15.75" customHeight="1" thickBot="1">
      <c r="A15" s="88" t="s">
        <v>26</v>
      </c>
      <c r="B15" s="36" t="s">
        <v>101</v>
      </c>
      <c r="C15" s="464">
        <f aca="true" t="shared" si="1" ref="C15:N15">SUM(C6:C14)</f>
        <v>88993385</v>
      </c>
      <c r="D15" s="464">
        <f t="shared" si="1"/>
        <v>88993386</v>
      </c>
      <c r="E15" s="464">
        <f t="shared" si="1"/>
        <v>88993385</v>
      </c>
      <c r="F15" s="464">
        <f t="shared" si="1"/>
        <v>89043385</v>
      </c>
      <c r="G15" s="464">
        <f t="shared" si="1"/>
        <v>89193385</v>
      </c>
      <c r="H15" s="464">
        <f t="shared" si="1"/>
        <v>89393385</v>
      </c>
      <c r="I15" s="464">
        <f t="shared" si="1"/>
        <v>89743385</v>
      </c>
      <c r="J15" s="464">
        <f t="shared" si="1"/>
        <v>89393385</v>
      </c>
      <c r="K15" s="464">
        <f t="shared" si="1"/>
        <v>88993385</v>
      </c>
      <c r="L15" s="464">
        <f t="shared" si="1"/>
        <v>88993385</v>
      </c>
      <c r="M15" s="464">
        <f t="shared" si="1"/>
        <v>88993385</v>
      </c>
      <c r="N15" s="464">
        <f t="shared" si="1"/>
        <v>88994281</v>
      </c>
      <c r="O15" s="96">
        <f>SUM(C15:N15)</f>
        <v>1069721517</v>
      </c>
    </row>
    <row r="16" spans="1:15" s="89" customFormat="1" ht="15" customHeight="1" thickBot="1">
      <c r="A16" s="88" t="s">
        <v>27</v>
      </c>
      <c r="B16" s="714" t="s">
        <v>53</v>
      </c>
      <c r="C16" s="715"/>
      <c r="D16" s="715"/>
      <c r="E16" s="715"/>
      <c r="F16" s="715"/>
      <c r="G16" s="715"/>
      <c r="H16" s="715"/>
      <c r="I16" s="715"/>
      <c r="J16" s="715"/>
      <c r="K16" s="715"/>
      <c r="L16" s="715"/>
      <c r="M16" s="715"/>
      <c r="N16" s="715"/>
      <c r="O16" s="716"/>
    </row>
    <row r="17" spans="1:15" s="94" customFormat="1" ht="13.5" customHeight="1">
      <c r="A17" s="97" t="s">
        <v>28</v>
      </c>
      <c r="B17" s="242" t="s">
        <v>58</v>
      </c>
      <c r="C17" s="463">
        <v>23718666</v>
      </c>
      <c r="D17" s="463">
        <v>23718666</v>
      </c>
      <c r="E17" s="463">
        <v>23718666</v>
      </c>
      <c r="F17" s="463">
        <v>23718666</v>
      </c>
      <c r="G17" s="463">
        <v>23718666</v>
      </c>
      <c r="H17" s="463">
        <v>23718666</v>
      </c>
      <c r="I17" s="463">
        <v>23718666</v>
      </c>
      <c r="J17" s="463">
        <v>23718666</v>
      </c>
      <c r="K17" s="463">
        <v>23718666</v>
      </c>
      <c r="L17" s="463">
        <v>23718666</v>
      </c>
      <c r="M17" s="463">
        <v>23718666</v>
      </c>
      <c r="N17" s="463">
        <v>23718674</v>
      </c>
      <c r="O17" s="95">
        <f t="shared" si="0"/>
        <v>284624000</v>
      </c>
    </row>
    <row r="18" spans="1:15" s="94" customFormat="1" ht="27" customHeight="1">
      <c r="A18" s="92" t="s">
        <v>29</v>
      </c>
      <c r="B18" s="241" t="s">
        <v>172</v>
      </c>
      <c r="C18" s="462">
        <v>3907750</v>
      </c>
      <c r="D18" s="462">
        <v>3907750</v>
      </c>
      <c r="E18" s="462">
        <v>3907750</v>
      </c>
      <c r="F18" s="462">
        <v>3907750</v>
      </c>
      <c r="G18" s="462">
        <v>3907750</v>
      </c>
      <c r="H18" s="462">
        <v>3907750</v>
      </c>
      <c r="I18" s="462">
        <v>3907750</v>
      </c>
      <c r="J18" s="462">
        <v>3907750</v>
      </c>
      <c r="K18" s="462">
        <v>3907750</v>
      </c>
      <c r="L18" s="462">
        <v>3907750</v>
      </c>
      <c r="M18" s="462">
        <v>3907750</v>
      </c>
      <c r="N18" s="462">
        <v>3907750</v>
      </c>
      <c r="O18" s="93">
        <f t="shared" si="0"/>
        <v>46893000</v>
      </c>
    </row>
    <row r="19" spans="1:15" s="94" customFormat="1" ht="13.5" customHeight="1">
      <c r="A19" s="92" t="s">
        <v>30</v>
      </c>
      <c r="B19" s="239" t="s">
        <v>130</v>
      </c>
      <c r="C19" s="462">
        <v>13449541</v>
      </c>
      <c r="D19" s="462">
        <v>13449541</v>
      </c>
      <c r="E19" s="462">
        <v>13449541</v>
      </c>
      <c r="F19" s="462">
        <v>13449541</v>
      </c>
      <c r="G19" s="462">
        <v>13449541</v>
      </c>
      <c r="H19" s="462">
        <v>13449541</v>
      </c>
      <c r="I19" s="462">
        <v>13449541</v>
      </c>
      <c r="J19" s="462">
        <v>13449541</v>
      </c>
      <c r="K19" s="462">
        <v>13449541</v>
      </c>
      <c r="L19" s="462">
        <v>13449541</v>
      </c>
      <c r="M19" s="462">
        <v>13449541</v>
      </c>
      <c r="N19" s="462">
        <v>13449549</v>
      </c>
      <c r="O19" s="93">
        <f t="shared" si="0"/>
        <v>161394500</v>
      </c>
    </row>
    <row r="20" spans="1:15" s="94" customFormat="1" ht="13.5" customHeight="1">
      <c r="A20" s="92" t="s">
        <v>31</v>
      </c>
      <c r="B20" s="239" t="s">
        <v>173</v>
      </c>
      <c r="C20" s="462">
        <v>666670</v>
      </c>
      <c r="D20" s="462">
        <v>666670</v>
      </c>
      <c r="E20" s="462">
        <v>666670</v>
      </c>
      <c r="F20" s="462">
        <v>666670</v>
      </c>
      <c r="G20" s="462">
        <v>666670</v>
      </c>
      <c r="H20" s="462">
        <v>666670</v>
      </c>
      <c r="I20" s="462">
        <v>666670</v>
      </c>
      <c r="J20" s="462">
        <v>666670</v>
      </c>
      <c r="K20" s="462">
        <v>666670</v>
      </c>
      <c r="L20" s="462">
        <v>666670</v>
      </c>
      <c r="M20" s="462">
        <v>666670</v>
      </c>
      <c r="N20" s="462">
        <v>666630</v>
      </c>
      <c r="O20" s="93">
        <f t="shared" si="0"/>
        <v>8000000</v>
      </c>
    </row>
    <row r="21" spans="1:15" s="94" customFormat="1" ht="13.5" customHeight="1">
      <c r="A21" s="92" t="s">
        <v>32</v>
      </c>
      <c r="B21" s="239" t="s">
        <v>10</v>
      </c>
      <c r="C21" s="462">
        <v>1172583</v>
      </c>
      <c r="D21" s="462">
        <v>1172584</v>
      </c>
      <c r="E21" s="462">
        <v>1172583</v>
      </c>
      <c r="F21" s="462">
        <v>1172583</v>
      </c>
      <c r="G21" s="462">
        <v>1172583</v>
      </c>
      <c r="H21" s="462">
        <v>1172583</v>
      </c>
      <c r="I21" s="462">
        <v>1172583</v>
      </c>
      <c r="J21" s="462">
        <v>1172583</v>
      </c>
      <c r="K21" s="462">
        <v>1172583</v>
      </c>
      <c r="L21" s="462">
        <v>1172583</v>
      </c>
      <c r="M21" s="462">
        <v>1172583</v>
      </c>
      <c r="N21" s="462">
        <v>1173486</v>
      </c>
      <c r="O21" s="93">
        <f t="shared" si="0"/>
        <v>14071900</v>
      </c>
    </row>
    <row r="22" spans="1:15" s="94" customFormat="1" ht="13.5" customHeight="1">
      <c r="A22" s="92" t="s">
        <v>33</v>
      </c>
      <c r="B22" s="239" t="s">
        <v>213</v>
      </c>
      <c r="C22" s="462">
        <v>44908041</v>
      </c>
      <c r="D22" s="462">
        <v>44908041</v>
      </c>
      <c r="E22" s="462">
        <v>44908041</v>
      </c>
      <c r="F22" s="462">
        <v>44908041</v>
      </c>
      <c r="G22" s="462">
        <v>44908041</v>
      </c>
      <c r="H22" s="462">
        <v>44908041</v>
      </c>
      <c r="I22" s="462">
        <v>44908041</v>
      </c>
      <c r="J22" s="462">
        <v>44908041</v>
      </c>
      <c r="K22" s="462">
        <v>44908041</v>
      </c>
      <c r="L22" s="462">
        <v>44908041</v>
      </c>
      <c r="M22" s="462">
        <v>44908041</v>
      </c>
      <c r="N22" s="462">
        <v>44908049</v>
      </c>
      <c r="O22" s="93">
        <f t="shared" si="0"/>
        <v>538896500</v>
      </c>
    </row>
    <row r="23" spans="1:15" s="94" customFormat="1" ht="15.75">
      <c r="A23" s="92" t="s">
        <v>34</v>
      </c>
      <c r="B23" s="241" t="s">
        <v>176</v>
      </c>
      <c r="C23" s="462">
        <v>100000</v>
      </c>
      <c r="D23" s="462">
        <v>100000</v>
      </c>
      <c r="E23" s="462">
        <v>100000</v>
      </c>
      <c r="F23" s="462">
        <v>150000</v>
      </c>
      <c r="G23" s="462">
        <v>300000</v>
      </c>
      <c r="H23" s="462">
        <v>500000</v>
      </c>
      <c r="I23" s="462">
        <v>850000</v>
      </c>
      <c r="J23" s="462">
        <v>500000</v>
      </c>
      <c r="K23" s="462">
        <v>100000</v>
      </c>
      <c r="L23" s="462">
        <v>100000</v>
      </c>
      <c r="M23" s="462">
        <v>100000</v>
      </c>
      <c r="N23" s="462">
        <v>100000</v>
      </c>
      <c r="O23" s="93">
        <f t="shared" si="0"/>
        <v>3000000</v>
      </c>
    </row>
    <row r="24" spans="1:15" s="94" customFormat="1" ht="13.5" customHeight="1">
      <c r="A24" s="92" t="s">
        <v>35</v>
      </c>
      <c r="B24" s="239" t="s">
        <v>215</v>
      </c>
      <c r="C24" s="462"/>
      <c r="D24" s="462"/>
      <c r="E24" s="462"/>
      <c r="F24" s="462"/>
      <c r="G24" s="462"/>
      <c r="H24" s="462"/>
      <c r="I24" s="462"/>
      <c r="J24" s="462"/>
      <c r="K24" s="462"/>
      <c r="L24" s="462"/>
      <c r="M24" s="462"/>
      <c r="N24" s="462"/>
      <c r="O24" s="93">
        <f t="shared" si="0"/>
        <v>0</v>
      </c>
    </row>
    <row r="25" spans="1:15" s="94" customFormat="1" ht="13.5" customHeight="1" thickBot="1">
      <c r="A25" s="92" t="s">
        <v>36</v>
      </c>
      <c r="B25" s="239" t="s">
        <v>11</v>
      </c>
      <c r="C25" s="462">
        <v>1070134</v>
      </c>
      <c r="D25" s="462">
        <v>1070134</v>
      </c>
      <c r="E25" s="462">
        <v>1070134</v>
      </c>
      <c r="F25" s="462">
        <v>1070134</v>
      </c>
      <c r="G25" s="462">
        <v>1070134</v>
      </c>
      <c r="H25" s="462">
        <v>1070134</v>
      </c>
      <c r="I25" s="462">
        <v>1070134</v>
      </c>
      <c r="J25" s="462">
        <v>1070134</v>
      </c>
      <c r="K25" s="462">
        <v>1070134</v>
      </c>
      <c r="L25" s="462">
        <v>1070134</v>
      </c>
      <c r="M25" s="462">
        <v>1070134</v>
      </c>
      <c r="N25" s="462">
        <v>1070143</v>
      </c>
      <c r="O25" s="93">
        <f t="shared" si="0"/>
        <v>12841617</v>
      </c>
    </row>
    <row r="26" spans="1:15" s="89" customFormat="1" ht="15.75" customHeight="1" thickBot="1">
      <c r="A26" s="98" t="s">
        <v>37</v>
      </c>
      <c r="B26" s="36" t="s">
        <v>102</v>
      </c>
      <c r="C26" s="464">
        <f aca="true" t="shared" si="2" ref="C26:N26">SUM(C17:C25)</f>
        <v>88993385</v>
      </c>
      <c r="D26" s="464">
        <f t="shared" si="2"/>
        <v>88993386</v>
      </c>
      <c r="E26" s="464">
        <f t="shared" si="2"/>
        <v>88993385</v>
      </c>
      <c r="F26" s="464">
        <f t="shared" si="2"/>
        <v>89043385</v>
      </c>
      <c r="G26" s="464">
        <f t="shared" si="2"/>
        <v>89193385</v>
      </c>
      <c r="H26" s="464">
        <f t="shared" si="2"/>
        <v>89393385</v>
      </c>
      <c r="I26" s="464">
        <f t="shared" si="2"/>
        <v>89743385</v>
      </c>
      <c r="J26" s="464">
        <f t="shared" si="2"/>
        <v>89393385</v>
      </c>
      <c r="K26" s="464">
        <f t="shared" si="2"/>
        <v>88993385</v>
      </c>
      <c r="L26" s="464">
        <f t="shared" si="2"/>
        <v>88993385</v>
      </c>
      <c r="M26" s="464">
        <f t="shared" si="2"/>
        <v>88993385</v>
      </c>
      <c r="N26" s="464">
        <f t="shared" si="2"/>
        <v>88994281</v>
      </c>
      <c r="O26" s="96">
        <f t="shared" si="0"/>
        <v>1069721517</v>
      </c>
    </row>
    <row r="27" spans="1:15" ht="16.5" thickBot="1">
      <c r="A27" s="98" t="s">
        <v>38</v>
      </c>
      <c r="B27" s="243" t="s">
        <v>103</v>
      </c>
      <c r="C27" s="465">
        <f aca="true" t="shared" si="3" ref="C27:O27">C15-C26</f>
        <v>0</v>
      </c>
      <c r="D27" s="465">
        <f t="shared" si="3"/>
        <v>0</v>
      </c>
      <c r="E27" s="465">
        <f t="shared" si="3"/>
        <v>0</v>
      </c>
      <c r="F27" s="465">
        <f t="shared" si="3"/>
        <v>0</v>
      </c>
      <c r="G27" s="465">
        <f t="shared" si="3"/>
        <v>0</v>
      </c>
      <c r="H27" s="465">
        <f t="shared" si="3"/>
        <v>0</v>
      </c>
      <c r="I27" s="465">
        <f t="shared" si="3"/>
        <v>0</v>
      </c>
      <c r="J27" s="465">
        <f t="shared" si="3"/>
        <v>0</v>
      </c>
      <c r="K27" s="465">
        <f t="shared" si="3"/>
        <v>0</v>
      </c>
      <c r="L27" s="465">
        <f t="shared" si="3"/>
        <v>0</v>
      </c>
      <c r="M27" s="465">
        <f t="shared" si="3"/>
        <v>0</v>
      </c>
      <c r="N27" s="465">
        <f t="shared" si="3"/>
        <v>0</v>
      </c>
      <c r="O27" s="99">
        <f t="shared" si="3"/>
        <v>0</v>
      </c>
    </row>
    <row r="28" ht="15.75">
      <c r="A28" s="101"/>
    </row>
    <row r="29" spans="2:15" ht="15.75">
      <c r="B29" s="102"/>
      <c r="C29" s="103"/>
      <c r="D29" s="103"/>
      <c r="O29" s="100"/>
    </row>
    <row r="30" ht="15.75">
      <c r="O30" s="100"/>
    </row>
    <row r="31" ht="15.75">
      <c r="O31" s="100"/>
    </row>
    <row r="32" ht="15.75">
      <c r="O32" s="100"/>
    </row>
    <row r="33" ht="15.75">
      <c r="O33" s="100"/>
    </row>
    <row r="34" ht="15.75">
      <c r="O34" s="100"/>
    </row>
    <row r="35" ht="15.75">
      <c r="O35" s="100"/>
    </row>
    <row r="36" ht="15.75">
      <c r="O36" s="100"/>
    </row>
    <row r="37" ht="15.75">
      <c r="O37" s="100"/>
    </row>
    <row r="38" ht="15.75">
      <c r="O38" s="100"/>
    </row>
    <row r="39" ht="15.75">
      <c r="O39" s="100"/>
    </row>
    <row r="40" ht="15.75">
      <c r="O40" s="100"/>
    </row>
    <row r="41" ht="15.75">
      <c r="O41" s="100"/>
    </row>
    <row r="42" ht="15.75">
      <c r="O42" s="100"/>
    </row>
    <row r="43" ht="15.75">
      <c r="O43" s="100"/>
    </row>
    <row r="44" ht="15.75">
      <c r="O44" s="100"/>
    </row>
    <row r="45" ht="15.75">
      <c r="O45" s="100"/>
    </row>
    <row r="46" ht="15.75">
      <c r="O46" s="100"/>
    </row>
    <row r="47" ht="15.75">
      <c r="O47" s="100"/>
    </row>
    <row r="48" ht="15.75">
      <c r="O48" s="100"/>
    </row>
    <row r="49" ht="15.75">
      <c r="O49" s="100"/>
    </row>
    <row r="50" ht="15.75">
      <c r="O50" s="100"/>
    </row>
    <row r="51" ht="15.75">
      <c r="O51" s="100"/>
    </row>
    <row r="52" ht="15.75">
      <c r="O52" s="100"/>
    </row>
    <row r="53" ht="15.75">
      <c r="O53" s="100"/>
    </row>
    <row r="54" ht="15.75">
      <c r="O54" s="100"/>
    </row>
    <row r="55" ht="15.75">
      <c r="O55" s="100"/>
    </row>
    <row r="56" ht="15.75">
      <c r="O56" s="100"/>
    </row>
    <row r="57" ht="15.75">
      <c r="O57" s="100"/>
    </row>
    <row r="58" ht="15.75">
      <c r="O58" s="100"/>
    </row>
    <row r="59" ht="15.75">
      <c r="O59" s="100"/>
    </row>
    <row r="60" ht="15.75">
      <c r="O60" s="100"/>
    </row>
    <row r="61" ht="15.75">
      <c r="O61" s="100"/>
    </row>
    <row r="62" ht="15.75">
      <c r="O62" s="100"/>
    </row>
    <row r="63" ht="15.75">
      <c r="O63" s="100"/>
    </row>
    <row r="64" ht="15.75">
      <c r="O64" s="100"/>
    </row>
    <row r="65" ht="15.75">
      <c r="O65" s="100"/>
    </row>
    <row r="66" ht="15.75">
      <c r="O66" s="100"/>
    </row>
    <row r="67" ht="15.75">
      <c r="O67" s="100"/>
    </row>
    <row r="68" ht="15.75">
      <c r="O68" s="100"/>
    </row>
    <row r="69" ht="15.75">
      <c r="O69" s="100"/>
    </row>
    <row r="70" ht="15.75">
      <c r="O70" s="100"/>
    </row>
    <row r="71" ht="15.75">
      <c r="O71" s="100"/>
    </row>
    <row r="72" ht="15.75">
      <c r="O72" s="100"/>
    </row>
    <row r="73" ht="15.75">
      <c r="O73" s="100"/>
    </row>
    <row r="74" ht="15.75">
      <c r="O74" s="100"/>
    </row>
    <row r="75" ht="15.75">
      <c r="O75" s="100"/>
    </row>
    <row r="76" ht="15.75">
      <c r="O76" s="100"/>
    </row>
    <row r="77" ht="15.75">
      <c r="O77" s="100"/>
    </row>
    <row r="78" ht="15.75">
      <c r="O78" s="100"/>
    </row>
    <row r="79" ht="15.75">
      <c r="O79" s="100"/>
    </row>
    <row r="80" ht="15.75">
      <c r="O80" s="100"/>
    </row>
    <row r="81" ht="15.75">
      <c r="O81" s="100"/>
    </row>
    <row r="82" ht="15.75">
      <c r="O82" s="100"/>
    </row>
  </sheetData>
  <sheetProtection/>
  <mergeCells count="3">
    <mergeCell ref="B5:O5"/>
    <mergeCell ref="B16:O16"/>
    <mergeCell ref="A2:O2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D40"/>
  <sheetViews>
    <sheetView tabSelected="1" zoomScale="120" zoomScaleNormal="120" workbookViewId="0" topLeftCell="A1">
      <selection activeCell="A2" sqref="A2:D2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3:4" ht="15">
      <c r="C1" s="560"/>
      <c r="D1" s="566" t="str">
        <f>CONCATENATE("3. tájékoztató tábla ",ALAPADATOK!A7," ",ALAPADATOK!B7," ",ALAPADATOK!C7," ",ALAPADATOK!D7," ",ALAPADATOK!E7," ",ALAPADATOK!F7," ",ALAPADATOK!G7," ",ALAPADATOK!H7)</f>
        <v>3. tájékoztató tábla a 2 / 2020 ( II.14. ) önkormányzati rendelethez</v>
      </c>
    </row>
    <row r="2" spans="1:4" ht="45" customHeight="1">
      <c r="A2" s="722" t="str">
        <f>+CONCATENATE("K I M U T A T Á S",CHAR(10),"a ",LEFT(KV_ÖSSZEFÜGGÉSEK!A5,4),". évben céljelleggel juttatott támogatásokról")</f>
        <v>K I M U T A T Á S
a 2020. évben céljelleggel juttatott támogatásokról</v>
      </c>
      <c r="B2" s="722"/>
      <c r="C2" s="722"/>
      <c r="D2" s="722"/>
    </row>
    <row r="3" spans="1:4" ht="17.25" customHeight="1">
      <c r="A3" s="328"/>
      <c r="B3" s="328"/>
      <c r="C3" s="328"/>
      <c r="D3" s="328"/>
    </row>
    <row r="4" spans="1:4" ht="13.5" thickBot="1">
      <c r="A4" s="187"/>
      <c r="B4" s="187"/>
      <c r="C4" s="719" t="str">
        <f>'KV_2.sz.tájékoztató_t.'!O3</f>
        <v>Forint</v>
      </c>
      <c r="D4" s="719"/>
    </row>
    <row r="5" spans="1:4" ht="42.75" customHeight="1" thickBot="1">
      <c r="A5" s="329" t="s">
        <v>64</v>
      </c>
      <c r="B5" s="330" t="s">
        <v>117</v>
      </c>
      <c r="C5" s="330" t="s">
        <v>118</v>
      </c>
      <c r="D5" s="331" t="s">
        <v>12</v>
      </c>
    </row>
    <row r="6" spans="1:4" ht="15.75" customHeight="1" thickBot="1">
      <c r="A6" s="188" t="s">
        <v>16</v>
      </c>
      <c r="B6" s="29" t="s">
        <v>682</v>
      </c>
      <c r="C6" s="29" t="s">
        <v>683</v>
      </c>
      <c r="D6" s="466">
        <v>1815400</v>
      </c>
    </row>
    <row r="7" spans="1:4" ht="15.75" customHeight="1">
      <c r="A7" s="189" t="s">
        <v>17</v>
      </c>
      <c r="B7" s="30" t="s">
        <v>684</v>
      </c>
      <c r="C7" s="29" t="s">
        <v>683</v>
      </c>
      <c r="D7" s="467">
        <v>225000</v>
      </c>
    </row>
    <row r="8" spans="1:4" ht="15.75" customHeight="1">
      <c r="A8" s="189" t="s">
        <v>18</v>
      </c>
      <c r="B8" s="30" t="s">
        <v>685</v>
      </c>
      <c r="C8" s="30" t="s">
        <v>683</v>
      </c>
      <c r="D8" s="467">
        <v>3249600</v>
      </c>
    </row>
    <row r="9" spans="1:4" ht="15.75" customHeight="1">
      <c r="A9" s="189" t="s">
        <v>19</v>
      </c>
      <c r="B9" s="30" t="s">
        <v>686</v>
      </c>
      <c r="C9" s="30" t="s">
        <v>683</v>
      </c>
      <c r="D9" s="467">
        <v>319140</v>
      </c>
    </row>
    <row r="10" spans="1:4" ht="15.75" customHeight="1">
      <c r="A10" s="189" t="s">
        <v>20</v>
      </c>
      <c r="B10" s="30" t="s">
        <v>687</v>
      </c>
      <c r="C10" s="30" t="s">
        <v>683</v>
      </c>
      <c r="D10" s="467">
        <v>487000</v>
      </c>
    </row>
    <row r="11" spans="1:4" ht="15.75" customHeight="1">
      <c r="A11" s="189" t="s">
        <v>21</v>
      </c>
      <c r="B11" s="30" t="s">
        <v>688</v>
      </c>
      <c r="C11" s="30" t="s">
        <v>683</v>
      </c>
      <c r="D11" s="467">
        <v>1000000</v>
      </c>
    </row>
    <row r="12" spans="1:4" ht="15.75" customHeight="1">
      <c r="A12" s="189" t="s">
        <v>22</v>
      </c>
      <c r="B12" s="30" t="s">
        <v>689</v>
      </c>
      <c r="C12" s="30" t="s">
        <v>683</v>
      </c>
      <c r="D12" s="467">
        <v>1739000</v>
      </c>
    </row>
    <row r="13" spans="1:4" ht="15.75" customHeight="1">
      <c r="A13" s="189" t="s">
        <v>23</v>
      </c>
      <c r="B13" s="30"/>
      <c r="C13" s="30"/>
      <c r="D13" s="467"/>
    </row>
    <row r="14" spans="1:4" ht="15.75" customHeight="1">
      <c r="A14" s="189" t="s">
        <v>24</v>
      </c>
      <c r="B14" s="30"/>
      <c r="C14" s="30"/>
      <c r="D14" s="467"/>
    </row>
    <row r="15" spans="1:4" ht="15.75" customHeight="1">
      <c r="A15" s="189" t="s">
        <v>25</v>
      </c>
      <c r="B15" s="30"/>
      <c r="C15" s="30"/>
      <c r="D15" s="467"/>
    </row>
    <row r="16" spans="1:4" ht="15.75" customHeight="1">
      <c r="A16" s="189" t="s">
        <v>26</v>
      </c>
      <c r="B16" s="30"/>
      <c r="C16" s="30"/>
      <c r="D16" s="467"/>
    </row>
    <row r="17" spans="1:4" ht="15.75" customHeight="1">
      <c r="A17" s="189" t="s">
        <v>27</v>
      </c>
      <c r="B17" s="30"/>
      <c r="C17" s="30"/>
      <c r="D17" s="467"/>
    </row>
    <row r="18" spans="1:4" ht="15.75" customHeight="1">
      <c r="A18" s="189" t="s">
        <v>28</v>
      </c>
      <c r="B18" s="30"/>
      <c r="C18" s="30"/>
      <c r="D18" s="467"/>
    </row>
    <row r="19" spans="1:4" ht="15.75" customHeight="1">
      <c r="A19" s="189" t="s">
        <v>29</v>
      </c>
      <c r="B19" s="30"/>
      <c r="C19" s="30"/>
      <c r="D19" s="467"/>
    </row>
    <row r="20" spans="1:4" ht="15.75" customHeight="1">
      <c r="A20" s="189" t="s">
        <v>30</v>
      </c>
      <c r="B20" s="30"/>
      <c r="C20" s="30"/>
      <c r="D20" s="467"/>
    </row>
    <row r="21" spans="1:4" ht="15.75" customHeight="1">
      <c r="A21" s="189" t="s">
        <v>31</v>
      </c>
      <c r="B21" s="30"/>
      <c r="C21" s="30"/>
      <c r="D21" s="467"/>
    </row>
    <row r="22" spans="1:4" ht="15.75" customHeight="1">
      <c r="A22" s="189" t="s">
        <v>32</v>
      </c>
      <c r="B22" s="30"/>
      <c r="C22" s="30"/>
      <c r="D22" s="467"/>
    </row>
    <row r="23" spans="1:4" ht="15.75" customHeight="1">
      <c r="A23" s="189" t="s">
        <v>33</v>
      </c>
      <c r="B23" s="30"/>
      <c r="C23" s="30"/>
      <c r="D23" s="467"/>
    </row>
    <row r="24" spans="1:4" ht="15.75" customHeight="1">
      <c r="A24" s="189" t="s">
        <v>34</v>
      </c>
      <c r="B24" s="30"/>
      <c r="C24" s="30"/>
      <c r="D24" s="467"/>
    </row>
    <row r="25" spans="1:4" ht="15.75" customHeight="1">
      <c r="A25" s="189" t="s">
        <v>35</v>
      </c>
      <c r="B25" s="30"/>
      <c r="C25" s="30"/>
      <c r="D25" s="467"/>
    </row>
    <row r="26" spans="1:4" ht="15.75" customHeight="1">
      <c r="A26" s="189" t="s">
        <v>36</v>
      </c>
      <c r="B26" s="30"/>
      <c r="C26" s="30"/>
      <c r="D26" s="467"/>
    </row>
    <row r="27" spans="1:4" ht="15.75" customHeight="1">
      <c r="A27" s="189" t="s">
        <v>37</v>
      </c>
      <c r="B27" s="30"/>
      <c r="C27" s="30"/>
      <c r="D27" s="467"/>
    </row>
    <row r="28" spans="1:4" ht="15.75" customHeight="1">
      <c r="A28" s="189" t="s">
        <v>38</v>
      </c>
      <c r="B28" s="30"/>
      <c r="C28" s="30"/>
      <c r="D28" s="467"/>
    </row>
    <row r="29" spans="1:4" ht="15.75" customHeight="1">
      <c r="A29" s="189" t="s">
        <v>39</v>
      </c>
      <c r="B29" s="30"/>
      <c r="C29" s="30"/>
      <c r="D29" s="467"/>
    </row>
    <row r="30" spans="1:4" ht="15.75" customHeight="1">
      <c r="A30" s="189" t="s">
        <v>40</v>
      </c>
      <c r="B30" s="30"/>
      <c r="C30" s="30"/>
      <c r="D30" s="467"/>
    </row>
    <row r="31" spans="1:4" ht="15.75" customHeight="1">
      <c r="A31" s="189" t="s">
        <v>41</v>
      </c>
      <c r="B31" s="30"/>
      <c r="C31" s="30"/>
      <c r="D31" s="467"/>
    </row>
    <row r="32" spans="1:4" ht="15.75" customHeight="1">
      <c r="A32" s="189" t="s">
        <v>42</v>
      </c>
      <c r="B32" s="30"/>
      <c r="C32" s="30"/>
      <c r="D32" s="467"/>
    </row>
    <row r="33" spans="1:4" ht="15.75" customHeight="1">
      <c r="A33" s="189" t="s">
        <v>43</v>
      </c>
      <c r="B33" s="30"/>
      <c r="C33" s="30"/>
      <c r="D33" s="467"/>
    </row>
    <row r="34" spans="1:4" ht="15.75" customHeight="1">
      <c r="A34" s="189" t="s">
        <v>44</v>
      </c>
      <c r="B34" s="30"/>
      <c r="C34" s="30"/>
      <c r="D34" s="467"/>
    </row>
    <row r="35" spans="1:4" ht="15.75" customHeight="1">
      <c r="A35" s="189" t="s">
        <v>119</v>
      </c>
      <c r="B35" s="30"/>
      <c r="C35" s="30"/>
      <c r="D35" s="468"/>
    </row>
    <row r="36" spans="1:4" ht="15.75" customHeight="1">
      <c r="A36" s="189" t="s">
        <v>120</v>
      </c>
      <c r="B36" s="30"/>
      <c r="C36" s="30"/>
      <c r="D36" s="468"/>
    </row>
    <row r="37" spans="1:4" ht="15.75" customHeight="1">
      <c r="A37" s="189" t="s">
        <v>121</v>
      </c>
      <c r="B37" s="30"/>
      <c r="C37" s="30"/>
      <c r="D37" s="468"/>
    </row>
    <row r="38" spans="1:4" ht="15.75" customHeight="1" thickBot="1">
      <c r="A38" s="190" t="s">
        <v>122</v>
      </c>
      <c r="B38" s="31"/>
      <c r="C38" s="31"/>
      <c r="D38" s="469"/>
    </row>
    <row r="39" spans="1:4" ht="15.75" customHeight="1" thickBot="1">
      <c r="A39" s="720" t="s">
        <v>49</v>
      </c>
      <c r="B39" s="721"/>
      <c r="C39" s="191"/>
      <c r="D39" s="470">
        <f>SUM(D6:D38)</f>
        <v>8835140</v>
      </c>
    </row>
    <row r="40" ht="12.75">
      <c r="A40" t="s">
        <v>190</v>
      </c>
    </row>
  </sheetData>
  <sheetProtection/>
  <mergeCells count="3">
    <mergeCell ref="C4:D4"/>
    <mergeCell ref="A39:B39"/>
    <mergeCell ref="A2:D2"/>
  </mergeCells>
  <conditionalFormatting sqref="D39">
    <cfRule type="cellIs" priority="1" dxfId="7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164"/>
  <sheetViews>
    <sheetView zoomScale="120" zoomScaleNormal="120" zoomScaleSheetLayoutView="100" workbookViewId="0" topLeftCell="A4">
      <selection activeCell="C13" sqref="C13"/>
    </sheetView>
  </sheetViews>
  <sheetFormatPr defaultColWidth="9.00390625" defaultRowHeight="12.75"/>
  <cols>
    <col min="1" max="1" width="9.50390625" style="333" customWidth="1"/>
    <col min="2" max="2" width="99.375" style="333" customWidth="1"/>
    <col min="3" max="3" width="21.625" style="334" customWidth="1"/>
    <col min="4" max="4" width="9.00390625" style="361" customWidth="1"/>
    <col min="5" max="16384" width="9.375" style="361" customWidth="1"/>
  </cols>
  <sheetData>
    <row r="1" spans="1:3" ht="18.75" customHeight="1">
      <c r="A1" s="544"/>
      <c r="B1" s="646" t="str">
        <f>CONCATENATE("1.4. melléklet ",ALAPADATOK!A7," ",ALAPADATOK!B7," ",ALAPADATOK!C7," ",ALAPADATOK!D7," ",ALAPADATOK!E7," ",ALAPADATOK!F7," ",ALAPADATOK!G7," ",ALAPADATOK!H7)</f>
        <v>1.4. melléklet a 2 / 2020 ( II.14. ) önkormányzati rendelethez</v>
      </c>
      <c r="C1" s="647"/>
    </row>
    <row r="2" spans="1:3" ht="21.75" customHeight="1">
      <c r="A2" s="545"/>
      <c r="B2" s="546" t="str">
        <f>CONCATENATE(ALAPADATOK!A3)</f>
        <v>BORSODNÁDASD VÁROS ÖNKORMÁNYZATA</v>
      </c>
      <c r="C2" s="547"/>
    </row>
    <row r="3" spans="1:3" ht="21.75" customHeight="1">
      <c r="A3" s="547"/>
      <c r="B3" s="546" t="str">
        <f>'KV_1.3.sz.mell.'!B3</f>
        <v>2020. ÉVI KÖLTSÉGVETÉS</v>
      </c>
      <c r="C3" s="547"/>
    </row>
    <row r="4" spans="1:3" ht="21.75" customHeight="1">
      <c r="A4" s="547"/>
      <c r="B4" s="546" t="s">
        <v>547</v>
      </c>
      <c r="C4" s="547"/>
    </row>
    <row r="5" spans="1:3" ht="21.75" customHeight="1">
      <c r="A5" s="544"/>
      <c r="B5" s="544"/>
      <c r="C5" s="548"/>
    </row>
    <row r="6" spans="1:3" ht="15" customHeight="1">
      <c r="A6" s="648" t="s">
        <v>13</v>
      </c>
      <c r="B6" s="648"/>
      <c r="C6" s="648"/>
    </row>
    <row r="7" spans="1:3" ht="15" customHeight="1" thickBot="1">
      <c r="A7" s="649" t="s">
        <v>141</v>
      </c>
      <c r="B7" s="649"/>
      <c r="C7" s="496" t="str">
        <f>CONCATENATE('KV_1.1.sz.mell.'!C7)</f>
        <v>Forintban!</v>
      </c>
    </row>
    <row r="8" spans="1:3" ht="24" customHeight="1" thickBot="1">
      <c r="A8" s="549" t="s">
        <v>64</v>
      </c>
      <c r="B8" s="550" t="s">
        <v>15</v>
      </c>
      <c r="C8" s="551" t="str">
        <f>+CONCATENATE(LEFT(KV_ÖSSZEFÜGGÉSEK!A5,4),". évi előirányzat")</f>
        <v>2020. évi előirányzat</v>
      </c>
    </row>
    <row r="9" spans="1:3" s="362" customFormat="1" ht="12" customHeight="1" thickBot="1">
      <c r="A9" s="481"/>
      <c r="B9" s="482" t="s">
        <v>474</v>
      </c>
      <c r="C9" s="483" t="s">
        <v>475</v>
      </c>
    </row>
    <row r="10" spans="1:3" s="363" customFormat="1" ht="12" customHeight="1" thickBot="1">
      <c r="A10" s="20" t="s">
        <v>16</v>
      </c>
      <c r="B10" s="21" t="s">
        <v>235</v>
      </c>
      <c r="C10" s="250">
        <f>+C11+C12+C13+C14+C15+C16</f>
        <v>0</v>
      </c>
    </row>
    <row r="11" spans="1:3" s="363" customFormat="1" ht="12" customHeight="1">
      <c r="A11" s="15" t="s">
        <v>90</v>
      </c>
      <c r="B11" s="364" t="s">
        <v>236</v>
      </c>
      <c r="C11" s="253"/>
    </row>
    <row r="12" spans="1:3" s="363" customFormat="1" ht="12" customHeight="1">
      <c r="A12" s="14" t="s">
        <v>91</v>
      </c>
      <c r="B12" s="365" t="s">
        <v>237</v>
      </c>
      <c r="C12" s="252"/>
    </row>
    <row r="13" spans="1:3" s="363" customFormat="1" ht="12" customHeight="1">
      <c r="A13" s="14" t="s">
        <v>92</v>
      </c>
      <c r="B13" s="365" t="s">
        <v>517</v>
      </c>
      <c r="C13" s="252"/>
    </row>
    <row r="14" spans="1:3" s="363" customFormat="1" ht="12" customHeight="1">
      <c r="A14" s="14" t="s">
        <v>93</v>
      </c>
      <c r="B14" s="365" t="s">
        <v>239</v>
      </c>
      <c r="C14" s="252"/>
    </row>
    <row r="15" spans="1:3" s="363" customFormat="1" ht="12" customHeight="1">
      <c r="A15" s="14" t="s">
        <v>137</v>
      </c>
      <c r="B15" s="246" t="s">
        <v>413</v>
      </c>
      <c r="C15" s="252"/>
    </row>
    <row r="16" spans="1:3" s="363" customFormat="1" ht="12" customHeight="1" thickBot="1">
      <c r="A16" s="16" t="s">
        <v>94</v>
      </c>
      <c r="B16" s="247" t="s">
        <v>414</v>
      </c>
      <c r="C16" s="252"/>
    </row>
    <row r="17" spans="1:3" s="363" customFormat="1" ht="12" customHeight="1" thickBot="1">
      <c r="A17" s="20" t="s">
        <v>17</v>
      </c>
      <c r="B17" s="245" t="s">
        <v>240</v>
      </c>
      <c r="C17" s="250">
        <f>+C18+C19+C20+C21+C22</f>
        <v>0</v>
      </c>
    </row>
    <row r="18" spans="1:3" s="363" customFormat="1" ht="12" customHeight="1">
      <c r="A18" s="15" t="s">
        <v>96</v>
      </c>
      <c r="B18" s="364" t="s">
        <v>241</v>
      </c>
      <c r="C18" s="253"/>
    </row>
    <row r="19" spans="1:3" s="363" customFormat="1" ht="12" customHeight="1">
      <c r="A19" s="14" t="s">
        <v>97</v>
      </c>
      <c r="B19" s="365" t="s">
        <v>242</v>
      </c>
      <c r="C19" s="252"/>
    </row>
    <row r="20" spans="1:3" s="363" customFormat="1" ht="12" customHeight="1">
      <c r="A20" s="14" t="s">
        <v>98</v>
      </c>
      <c r="B20" s="365" t="s">
        <v>403</v>
      </c>
      <c r="C20" s="252"/>
    </row>
    <row r="21" spans="1:3" s="363" customFormat="1" ht="12" customHeight="1">
      <c r="A21" s="14" t="s">
        <v>99</v>
      </c>
      <c r="B21" s="365" t="s">
        <v>404</v>
      </c>
      <c r="C21" s="252"/>
    </row>
    <row r="22" spans="1:3" s="363" customFormat="1" ht="12" customHeight="1">
      <c r="A22" s="14" t="s">
        <v>100</v>
      </c>
      <c r="B22" s="365" t="s">
        <v>539</v>
      </c>
      <c r="C22" s="252"/>
    </row>
    <row r="23" spans="1:3" s="363" customFormat="1" ht="12" customHeight="1" thickBot="1">
      <c r="A23" s="16" t="s">
        <v>109</v>
      </c>
      <c r="B23" s="247" t="s">
        <v>244</v>
      </c>
      <c r="C23" s="254"/>
    </row>
    <row r="24" spans="1:3" s="363" customFormat="1" ht="12" customHeight="1" thickBot="1">
      <c r="A24" s="20" t="s">
        <v>18</v>
      </c>
      <c r="B24" s="21" t="s">
        <v>245</v>
      </c>
      <c r="C24" s="250">
        <f>+C25+C26+C27+C28+C29</f>
        <v>0</v>
      </c>
    </row>
    <row r="25" spans="1:3" s="363" customFormat="1" ht="12" customHeight="1">
      <c r="A25" s="15" t="s">
        <v>79</v>
      </c>
      <c r="B25" s="364" t="s">
        <v>246</v>
      </c>
      <c r="C25" s="253"/>
    </row>
    <row r="26" spans="1:3" s="363" customFormat="1" ht="12" customHeight="1">
      <c r="A26" s="14" t="s">
        <v>80</v>
      </c>
      <c r="B26" s="365" t="s">
        <v>247</v>
      </c>
      <c r="C26" s="252"/>
    </row>
    <row r="27" spans="1:3" s="363" customFormat="1" ht="12" customHeight="1">
      <c r="A27" s="14" t="s">
        <v>81</v>
      </c>
      <c r="B27" s="365" t="s">
        <v>405</v>
      </c>
      <c r="C27" s="252"/>
    </row>
    <row r="28" spans="1:3" s="363" customFormat="1" ht="12" customHeight="1">
      <c r="A28" s="14" t="s">
        <v>82</v>
      </c>
      <c r="B28" s="365" t="s">
        <v>406</v>
      </c>
      <c r="C28" s="252"/>
    </row>
    <row r="29" spans="1:3" s="363" customFormat="1" ht="12" customHeight="1">
      <c r="A29" s="14" t="s">
        <v>160</v>
      </c>
      <c r="B29" s="365" t="s">
        <v>248</v>
      </c>
      <c r="C29" s="252"/>
    </row>
    <row r="30" spans="1:3" s="474" customFormat="1" ht="12" customHeight="1" thickBot="1">
      <c r="A30" s="484" t="s">
        <v>161</v>
      </c>
      <c r="B30" s="472" t="s">
        <v>534</v>
      </c>
      <c r="C30" s="473"/>
    </row>
    <row r="31" spans="1:3" s="363" customFormat="1" ht="12" customHeight="1" thickBot="1">
      <c r="A31" s="20" t="s">
        <v>162</v>
      </c>
      <c r="B31" s="21" t="s">
        <v>518</v>
      </c>
      <c r="C31" s="256">
        <f>SUM(C32:C38)</f>
        <v>0</v>
      </c>
    </row>
    <row r="32" spans="1:3" s="363" customFormat="1" ht="12" customHeight="1">
      <c r="A32" s="15" t="s">
        <v>251</v>
      </c>
      <c r="B32" s="364" t="str">
        <f>'KV_1.1.sz.mell.'!B32</f>
        <v>Építményadó</v>
      </c>
      <c r="C32" s="253"/>
    </row>
    <row r="33" spans="1:3" s="363" customFormat="1" ht="12" customHeight="1">
      <c r="A33" s="14" t="s">
        <v>252</v>
      </c>
      <c r="B33" s="364" t="str">
        <f>'KV_1.1.sz.mell.'!B33</f>
        <v>Idegenforgalmi adó</v>
      </c>
      <c r="C33" s="252"/>
    </row>
    <row r="34" spans="1:3" s="363" customFormat="1" ht="12" customHeight="1">
      <c r="A34" s="14" t="s">
        <v>253</v>
      </c>
      <c r="B34" s="364" t="str">
        <f>'KV_1.1.sz.mell.'!B34</f>
        <v>Iparűzési adó</v>
      </c>
      <c r="C34" s="252"/>
    </row>
    <row r="35" spans="1:3" s="363" customFormat="1" ht="12" customHeight="1">
      <c r="A35" s="14" t="s">
        <v>254</v>
      </c>
      <c r="B35" s="364" t="str">
        <f>'KV_1.1.sz.mell.'!B35</f>
        <v>Talajterhelési díj</v>
      </c>
      <c r="C35" s="252"/>
    </row>
    <row r="36" spans="1:3" s="363" customFormat="1" ht="12" customHeight="1">
      <c r="A36" s="14" t="s">
        <v>519</v>
      </c>
      <c r="B36" s="364" t="str">
        <f>'KV_1.1.sz.mell.'!B36</f>
        <v>Gépjárműadó</v>
      </c>
      <c r="C36" s="252"/>
    </row>
    <row r="37" spans="1:3" s="363" customFormat="1" ht="12" customHeight="1">
      <c r="A37" s="14" t="s">
        <v>520</v>
      </c>
      <c r="B37" s="364" t="str">
        <f>'KV_1.1.sz.mell.'!B37</f>
        <v>Telekadó</v>
      </c>
      <c r="C37" s="252"/>
    </row>
    <row r="38" spans="1:3" s="363" customFormat="1" ht="12" customHeight="1" thickBot="1">
      <c r="A38" s="16" t="s">
        <v>521</v>
      </c>
      <c r="B38" s="364" t="str">
        <f>'KV_1.1.sz.mell.'!B38</f>
        <v>Kommunális adó</v>
      </c>
      <c r="C38" s="254"/>
    </row>
    <row r="39" spans="1:3" s="363" customFormat="1" ht="12" customHeight="1" thickBot="1">
      <c r="A39" s="20" t="s">
        <v>20</v>
      </c>
      <c r="B39" s="21" t="s">
        <v>415</v>
      </c>
      <c r="C39" s="250">
        <f>SUM(C40:C50)</f>
        <v>0</v>
      </c>
    </row>
    <row r="40" spans="1:3" s="363" customFormat="1" ht="12" customHeight="1">
      <c r="A40" s="15" t="s">
        <v>83</v>
      </c>
      <c r="B40" s="364" t="s">
        <v>258</v>
      </c>
      <c r="C40" s="253"/>
    </row>
    <row r="41" spans="1:3" s="363" customFormat="1" ht="12" customHeight="1">
      <c r="A41" s="14" t="s">
        <v>84</v>
      </c>
      <c r="B41" s="365" t="s">
        <v>259</v>
      </c>
      <c r="C41" s="252"/>
    </row>
    <row r="42" spans="1:3" s="363" customFormat="1" ht="12" customHeight="1">
      <c r="A42" s="14" t="s">
        <v>85</v>
      </c>
      <c r="B42" s="365" t="s">
        <v>260</v>
      </c>
      <c r="C42" s="252"/>
    </row>
    <row r="43" spans="1:3" s="363" customFormat="1" ht="12" customHeight="1">
      <c r="A43" s="14" t="s">
        <v>164</v>
      </c>
      <c r="B43" s="365" t="s">
        <v>261</v>
      </c>
      <c r="C43" s="252"/>
    </row>
    <row r="44" spans="1:3" s="363" customFormat="1" ht="12" customHeight="1">
      <c r="A44" s="14" t="s">
        <v>165</v>
      </c>
      <c r="B44" s="365" t="s">
        <v>262</v>
      </c>
      <c r="C44" s="252"/>
    </row>
    <row r="45" spans="1:3" s="363" customFormat="1" ht="12" customHeight="1">
      <c r="A45" s="14" t="s">
        <v>166</v>
      </c>
      <c r="B45" s="365" t="s">
        <v>263</v>
      </c>
      <c r="C45" s="252"/>
    </row>
    <row r="46" spans="1:3" s="363" customFormat="1" ht="12" customHeight="1">
      <c r="A46" s="14" t="s">
        <v>167</v>
      </c>
      <c r="B46" s="365" t="s">
        <v>264</v>
      </c>
      <c r="C46" s="252"/>
    </row>
    <row r="47" spans="1:3" s="363" customFormat="1" ht="12" customHeight="1">
      <c r="A47" s="14" t="s">
        <v>168</v>
      </c>
      <c r="B47" s="365" t="s">
        <v>526</v>
      </c>
      <c r="C47" s="252"/>
    </row>
    <row r="48" spans="1:3" s="363" customFormat="1" ht="12" customHeight="1">
      <c r="A48" s="14" t="s">
        <v>256</v>
      </c>
      <c r="B48" s="365" t="s">
        <v>266</v>
      </c>
      <c r="C48" s="255"/>
    </row>
    <row r="49" spans="1:3" s="363" customFormat="1" ht="12" customHeight="1">
      <c r="A49" s="16" t="s">
        <v>257</v>
      </c>
      <c r="B49" s="366" t="s">
        <v>417</v>
      </c>
      <c r="C49" s="355"/>
    </row>
    <row r="50" spans="1:3" s="363" customFormat="1" ht="12" customHeight="1" thickBot="1">
      <c r="A50" s="16" t="s">
        <v>416</v>
      </c>
      <c r="B50" s="247" t="s">
        <v>267</v>
      </c>
      <c r="C50" s="355"/>
    </row>
    <row r="51" spans="1:3" s="363" customFormat="1" ht="12" customHeight="1" thickBot="1">
      <c r="A51" s="20" t="s">
        <v>21</v>
      </c>
      <c r="B51" s="21" t="s">
        <v>268</v>
      </c>
      <c r="C51" s="250">
        <f>SUM(C52:C56)</f>
        <v>0</v>
      </c>
    </row>
    <row r="52" spans="1:3" s="363" customFormat="1" ht="12" customHeight="1">
      <c r="A52" s="15" t="s">
        <v>86</v>
      </c>
      <c r="B52" s="364" t="s">
        <v>272</v>
      </c>
      <c r="C52" s="408"/>
    </row>
    <row r="53" spans="1:3" s="363" customFormat="1" ht="12" customHeight="1">
      <c r="A53" s="14" t="s">
        <v>87</v>
      </c>
      <c r="B53" s="365" t="s">
        <v>273</v>
      </c>
      <c r="C53" s="255"/>
    </row>
    <row r="54" spans="1:3" s="363" customFormat="1" ht="12" customHeight="1">
      <c r="A54" s="14" t="s">
        <v>269</v>
      </c>
      <c r="B54" s="365" t="s">
        <v>274</v>
      </c>
      <c r="C54" s="255"/>
    </row>
    <row r="55" spans="1:3" s="363" customFormat="1" ht="12" customHeight="1">
      <c r="A55" s="14" t="s">
        <v>270</v>
      </c>
      <c r="B55" s="365" t="s">
        <v>275</v>
      </c>
      <c r="C55" s="255"/>
    </row>
    <row r="56" spans="1:3" s="363" customFormat="1" ht="12" customHeight="1" thickBot="1">
      <c r="A56" s="16" t="s">
        <v>271</v>
      </c>
      <c r="B56" s="247" t="s">
        <v>276</v>
      </c>
      <c r="C56" s="355"/>
    </row>
    <row r="57" spans="1:3" s="363" customFormat="1" ht="12" customHeight="1" thickBot="1">
      <c r="A57" s="20" t="s">
        <v>169</v>
      </c>
      <c r="B57" s="21" t="s">
        <v>277</v>
      </c>
      <c r="C57" s="250">
        <f>SUM(C58:C60)</f>
        <v>0</v>
      </c>
    </row>
    <row r="58" spans="1:3" s="363" customFormat="1" ht="12" customHeight="1">
      <c r="A58" s="15" t="s">
        <v>88</v>
      </c>
      <c r="B58" s="364" t="s">
        <v>278</v>
      </c>
      <c r="C58" s="253"/>
    </row>
    <row r="59" spans="1:3" s="363" customFormat="1" ht="12" customHeight="1">
      <c r="A59" s="14" t="s">
        <v>89</v>
      </c>
      <c r="B59" s="365" t="s">
        <v>407</v>
      </c>
      <c r="C59" s="252"/>
    </row>
    <row r="60" spans="1:3" s="363" customFormat="1" ht="12" customHeight="1">
      <c r="A60" s="14" t="s">
        <v>281</v>
      </c>
      <c r="B60" s="365" t="s">
        <v>279</v>
      </c>
      <c r="C60" s="252"/>
    </row>
    <row r="61" spans="1:3" s="363" customFormat="1" ht="12" customHeight="1" thickBot="1">
      <c r="A61" s="16" t="s">
        <v>282</v>
      </c>
      <c r="B61" s="247" t="s">
        <v>280</v>
      </c>
      <c r="C61" s="254"/>
    </row>
    <row r="62" spans="1:3" s="363" customFormat="1" ht="12" customHeight="1" thickBot="1">
      <c r="A62" s="20" t="s">
        <v>23</v>
      </c>
      <c r="B62" s="245" t="s">
        <v>283</v>
      </c>
      <c r="C62" s="250">
        <f>SUM(C63:C65)</f>
        <v>0</v>
      </c>
    </row>
    <row r="63" spans="1:3" s="363" customFormat="1" ht="12" customHeight="1">
      <c r="A63" s="15" t="s">
        <v>170</v>
      </c>
      <c r="B63" s="364" t="s">
        <v>285</v>
      </c>
      <c r="C63" s="255"/>
    </row>
    <row r="64" spans="1:3" s="363" customFormat="1" ht="12" customHeight="1">
      <c r="A64" s="14" t="s">
        <v>171</v>
      </c>
      <c r="B64" s="365" t="s">
        <v>408</v>
      </c>
      <c r="C64" s="255"/>
    </row>
    <row r="65" spans="1:3" s="363" customFormat="1" ht="12" customHeight="1">
      <c r="A65" s="14" t="s">
        <v>214</v>
      </c>
      <c r="B65" s="365" t="s">
        <v>286</v>
      </c>
      <c r="C65" s="255"/>
    </row>
    <row r="66" spans="1:3" s="363" customFormat="1" ht="12" customHeight="1" thickBot="1">
      <c r="A66" s="16" t="s">
        <v>284</v>
      </c>
      <c r="B66" s="247" t="s">
        <v>287</v>
      </c>
      <c r="C66" s="255"/>
    </row>
    <row r="67" spans="1:3" s="363" customFormat="1" ht="12" customHeight="1" thickBot="1">
      <c r="A67" s="432" t="s">
        <v>457</v>
      </c>
      <c r="B67" s="21" t="s">
        <v>288</v>
      </c>
      <c r="C67" s="256">
        <f>+C10+C17+C24+C31+C39+C51+C57+C62</f>
        <v>0</v>
      </c>
    </row>
    <row r="68" spans="1:3" s="363" customFormat="1" ht="12" customHeight="1" thickBot="1">
      <c r="A68" s="411" t="s">
        <v>289</v>
      </c>
      <c r="B68" s="245" t="s">
        <v>290</v>
      </c>
      <c r="C68" s="250">
        <f>SUM(C69:C71)</f>
        <v>0</v>
      </c>
    </row>
    <row r="69" spans="1:3" s="363" customFormat="1" ht="12" customHeight="1">
      <c r="A69" s="15" t="s">
        <v>318</v>
      </c>
      <c r="B69" s="364" t="s">
        <v>291</v>
      </c>
      <c r="C69" s="255"/>
    </row>
    <row r="70" spans="1:3" s="363" customFormat="1" ht="12" customHeight="1">
      <c r="A70" s="14" t="s">
        <v>327</v>
      </c>
      <c r="B70" s="365" t="s">
        <v>292</v>
      </c>
      <c r="C70" s="255"/>
    </row>
    <row r="71" spans="1:3" s="363" customFormat="1" ht="12" customHeight="1" thickBot="1">
      <c r="A71" s="16" t="s">
        <v>328</v>
      </c>
      <c r="B71" s="426" t="s">
        <v>535</v>
      </c>
      <c r="C71" s="255"/>
    </row>
    <row r="72" spans="1:3" s="363" customFormat="1" ht="12" customHeight="1" thickBot="1">
      <c r="A72" s="411" t="s">
        <v>294</v>
      </c>
      <c r="B72" s="245" t="s">
        <v>295</v>
      </c>
      <c r="C72" s="250">
        <f>SUM(C73:C76)</f>
        <v>0</v>
      </c>
    </row>
    <row r="73" spans="1:3" s="363" customFormat="1" ht="12" customHeight="1">
      <c r="A73" s="15" t="s">
        <v>138</v>
      </c>
      <c r="B73" s="364" t="s">
        <v>296</v>
      </c>
      <c r="C73" s="255"/>
    </row>
    <row r="74" spans="1:3" s="363" customFormat="1" ht="12" customHeight="1">
      <c r="A74" s="14" t="s">
        <v>139</v>
      </c>
      <c r="B74" s="365" t="s">
        <v>536</v>
      </c>
      <c r="C74" s="255"/>
    </row>
    <row r="75" spans="1:3" s="363" customFormat="1" ht="12" customHeight="1" thickBot="1">
      <c r="A75" s="16" t="s">
        <v>319</v>
      </c>
      <c r="B75" s="366" t="s">
        <v>297</v>
      </c>
      <c r="C75" s="355"/>
    </row>
    <row r="76" spans="1:3" s="363" customFormat="1" ht="12" customHeight="1" thickBot="1">
      <c r="A76" s="486" t="s">
        <v>320</v>
      </c>
      <c r="B76" s="487" t="s">
        <v>537</v>
      </c>
      <c r="C76" s="488"/>
    </row>
    <row r="77" spans="1:3" s="363" customFormat="1" ht="12" customHeight="1" thickBot="1">
      <c r="A77" s="411" t="s">
        <v>298</v>
      </c>
      <c r="B77" s="245" t="s">
        <v>299</v>
      </c>
      <c r="C77" s="250">
        <f>SUM(C78:C79)</f>
        <v>0</v>
      </c>
    </row>
    <row r="78" spans="1:3" s="363" customFormat="1" ht="12" customHeight="1" thickBot="1">
      <c r="A78" s="13" t="s">
        <v>321</v>
      </c>
      <c r="B78" s="485" t="s">
        <v>300</v>
      </c>
      <c r="C78" s="355"/>
    </row>
    <row r="79" spans="1:3" s="363" customFormat="1" ht="12" customHeight="1" thickBot="1">
      <c r="A79" s="486" t="s">
        <v>322</v>
      </c>
      <c r="B79" s="487" t="s">
        <v>301</v>
      </c>
      <c r="C79" s="488"/>
    </row>
    <row r="80" spans="1:3" s="363" customFormat="1" ht="12" customHeight="1" thickBot="1">
      <c r="A80" s="411" t="s">
        <v>302</v>
      </c>
      <c r="B80" s="245" t="s">
        <v>303</v>
      </c>
      <c r="C80" s="250">
        <f>SUM(C81:C83)</f>
        <v>0</v>
      </c>
    </row>
    <row r="81" spans="1:3" s="363" customFormat="1" ht="12" customHeight="1">
      <c r="A81" s="15" t="s">
        <v>323</v>
      </c>
      <c r="B81" s="364" t="s">
        <v>304</v>
      </c>
      <c r="C81" s="255"/>
    </row>
    <row r="82" spans="1:3" s="363" customFormat="1" ht="12" customHeight="1">
      <c r="A82" s="14" t="s">
        <v>324</v>
      </c>
      <c r="B82" s="365" t="s">
        <v>305</v>
      </c>
      <c r="C82" s="255"/>
    </row>
    <row r="83" spans="1:3" s="363" customFormat="1" ht="12" customHeight="1" thickBot="1">
      <c r="A83" s="18" t="s">
        <v>325</v>
      </c>
      <c r="B83" s="489" t="s">
        <v>538</v>
      </c>
      <c r="C83" s="490"/>
    </row>
    <row r="84" spans="1:3" s="363" customFormat="1" ht="12" customHeight="1" thickBot="1">
      <c r="A84" s="411" t="s">
        <v>306</v>
      </c>
      <c r="B84" s="245" t="s">
        <v>326</v>
      </c>
      <c r="C84" s="250">
        <f>SUM(C85:C88)</f>
        <v>0</v>
      </c>
    </row>
    <row r="85" spans="1:3" s="363" customFormat="1" ht="12" customHeight="1">
      <c r="A85" s="368" t="s">
        <v>307</v>
      </c>
      <c r="B85" s="364" t="s">
        <v>308</v>
      </c>
      <c r="C85" s="255"/>
    </row>
    <row r="86" spans="1:3" s="363" customFormat="1" ht="12" customHeight="1">
      <c r="A86" s="369" t="s">
        <v>309</v>
      </c>
      <c r="B86" s="365" t="s">
        <v>310</v>
      </c>
      <c r="C86" s="255"/>
    </row>
    <row r="87" spans="1:3" s="363" customFormat="1" ht="12" customHeight="1">
      <c r="A87" s="369" t="s">
        <v>311</v>
      </c>
      <c r="B87" s="365" t="s">
        <v>312</v>
      </c>
      <c r="C87" s="255"/>
    </row>
    <row r="88" spans="1:3" s="363" customFormat="1" ht="12" customHeight="1" thickBot="1">
      <c r="A88" s="370" t="s">
        <v>313</v>
      </c>
      <c r="B88" s="247" t="s">
        <v>314</v>
      </c>
      <c r="C88" s="255"/>
    </row>
    <row r="89" spans="1:3" s="363" customFormat="1" ht="12" customHeight="1" thickBot="1">
      <c r="A89" s="411" t="s">
        <v>315</v>
      </c>
      <c r="B89" s="245" t="s">
        <v>456</v>
      </c>
      <c r="C89" s="409"/>
    </row>
    <row r="90" spans="1:3" s="363" customFormat="1" ht="13.5" customHeight="1" thickBot="1">
      <c r="A90" s="411" t="s">
        <v>317</v>
      </c>
      <c r="B90" s="245" t="s">
        <v>316</v>
      </c>
      <c r="C90" s="409"/>
    </row>
    <row r="91" spans="1:3" s="363" customFormat="1" ht="15.75" customHeight="1" thickBot="1">
      <c r="A91" s="411" t="s">
        <v>329</v>
      </c>
      <c r="B91" s="371" t="s">
        <v>459</v>
      </c>
      <c r="C91" s="256">
        <f>+C68+C72+C77+C80+C84+C90+C89</f>
        <v>0</v>
      </c>
    </row>
    <row r="92" spans="1:3" s="363" customFormat="1" ht="16.5" customHeight="1" thickBot="1">
      <c r="A92" s="412" t="s">
        <v>458</v>
      </c>
      <c r="B92" s="372" t="s">
        <v>460</v>
      </c>
      <c r="C92" s="256">
        <f>+C67+C91</f>
        <v>0</v>
      </c>
    </row>
    <row r="93" spans="1:3" s="363" customFormat="1" ht="10.5" customHeight="1">
      <c r="A93" s="5"/>
      <c r="B93" s="6"/>
      <c r="C93" s="257"/>
    </row>
    <row r="94" spans="1:3" ht="16.5" customHeight="1">
      <c r="A94" s="653" t="s">
        <v>45</v>
      </c>
      <c r="B94" s="653"/>
      <c r="C94" s="653"/>
    </row>
    <row r="95" spans="1:3" s="373" customFormat="1" ht="16.5" customHeight="1" thickBot="1">
      <c r="A95" s="650" t="s">
        <v>142</v>
      </c>
      <c r="B95" s="650"/>
      <c r="C95" s="497" t="str">
        <f>C7</f>
        <v>Forintban!</v>
      </c>
    </row>
    <row r="96" spans="1:3" ht="30" customHeight="1" thickBot="1">
      <c r="A96" s="478" t="s">
        <v>64</v>
      </c>
      <c r="B96" s="479" t="s">
        <v>46</v>
      </c>
      <c r="C96" s="480" t="str">
        <f>+C8</f>
        <v>2020. évi előirányzat</v>
      </c>
    </row>
    <row r="97" spans="1:3" s="362" customFormat="1" ht="12" customHeight="1" thickBot="1">
      <c r="A97" s="478"/>
      <c r="B97" s="479" t="s">
        <v>474</v>
      </c>
      <c r="C97" s="480" t="s">
        <v>475</v>
      </c>
    </row>
    <row r="98" spans="1:3" ht="12" customHeight="1" thickBot="1">
      <c r="A98" s="22" t="s">
        <v>16</v>
      </c>
      <c r="B98" s="28" t="s">
        <v>418</v>
      </c>
      <c r="C98" s="249">
        <f>C99+C100+C101+C102+C103+C116</f>
        <v>0</v>
      </c>
    </row>
    <row r="99" spans="1:3" ht="12" customHeight="1">
      <c r="A99" s="17" t="s">
        <v>90</v>
      </c>
      <c r="B99" s="10" t="s">
        <v>47</v>
      </c>
      <c r="C99" s="251"/>
    </row>
    <row r="100" spans="1:3" ht="12" customHeight="1">
      <c r="A100" s="14" t="s">
        <v>91</v>
      </c>
      <c r="B100" s="8" t="s">
        <v>172</v>
      </c>
      <c r="C100" s="252"/>
    </row>
    <row r="101" spans="1:3" ht="12" customHeight="1">
      <c r="A101" s="14" t="s">
        <v>92</v>
      </c>
      <c r="B101" s="8" t="s">
        <v>130</v>
      </c>
      <c r="C101" s="254"/>
    </row>
    <row r="102" spans="1:3" ht="12" customHeight="1">
      <c r="A102" s="14" t="s">
        <v>93</v>
      </c>
      <c r="B102" s="11" t="s">
        <v>173</v>
      </c>
      <c r="C102" s="254"/>
    </row>
    <row r="103" spans="1:3" ht="12" customHeight="1">
      <c r="A103" s="14" t="s">
        <v>104</v>
      </c>
      <c r="B103" s="19" t="s">
        <v>174</v>
      </c>
      <c r="C103" s="254"/>
    </row>
    <row r="104" spans="1:3" ht="12" customHeight="1">
      <c r="A104" s="14" t="s">
        <v>94</v>
      </c>
      <c r="B104" s="8" t="s">
        <v>423</v>
      </c>
      <c r="C104" s="254"/>
    </row>
    <row r="105" spans="1:3" ht="12" customHeight="1">
      <c r="A105" s="14" t="s">
        <v>95</v>
      </c>
      <c r="B105" s="129" t="s">
        <v>422</v>
      </c>
      <c r="C105" s="254"/>
    </row>
    <row r="106" spans="1:3" ht="12" customHeight="1">
      <c r="A106" s="14" t="s">
        <v>105</v>
      </c>
      <c r="B106" s="129" t="s">
        <v>421</v>
      </c>
      <c r="C106" s="254"/>
    </row>
    <row r="107" spans="1:3" ht="12" customHeight="1">
      <c r="A107" s="14" t="s">
        <v>106</v>
      </c>
      <c r="B107" s="127" t="s">
        <v>332</v>
      </c>
      <c r="C107" s="254"/>
    </row>
    <row r="108" spans="1:3" ht="12" customHeight="1">
      <c r="A108" s="14" t="s">
        <v>107</v>
      </c>
      <c r="B108" s="128" t="s">
        <v>333</v>
      </c>
      <c r="C108" s="254"/>
    </row>
    <row r="109" spans="1:3" ht="12" customHeight="1">
      <c r="A109" s="14" t="s">
        <v>108</v>
      </c>
      <c r="B109" s="128" t="s">
        <v>334</v>
      </c>
      <c r="C109" s="254"/>
    </row>
    <row r="110" spans="1:3" ht="12" customHeight="1">
      <c r="A110" s="14" t="s">
        <v>110</v>
      </c>
      <c r="B110" s="127" t="s">
        <v>335</v>
      </c>
      <c r="C110" s="254"/>
    </row>
    <row r="111" spans="1:3" ht="12" customHeight="1">
      <c r="A111" s="14" t="s">
        <v>175</v>
      </c>
      <c r="B111" s="127" t="s">
        <v>336</v>
      </c>
      <c r="C111" s="254"/>
    </row>
    <row r="112" spans="1:3" ht="12" customHeight="1">
      <c r="A112" s="14" t="s">
        <v>330</v>
      </c>
      <c r="B112" s="128" t="s">
        <v>337</v>
      </c>
      <c r="C112" s="254"/>
    </row>
    <row r="113" spans="1:3" ht="12" customHeight="1">
      <c r="A113" s="13" t="s">
        <v>331</v>
      </c>
      <c r="B113" s="129" t="s">
        <v>338</v>
      </c>
      <c r="C113" s="254"/>
    </row>
    <row r="114" spans="1:3" ht="12" customHeight="1">
      <c r="A114" s="14" t="s">
        <v>419</v>
      </c>
      <c r="B114" s="129" t="s">
        <v>339</v>
      </c>
      <c r="C114" s="254"/>
    </row>
    <row r="115" spans="1:3" ht="12" customHeight="1">
      <c r="A115" s="16" t="s">
        <v>420</v>
      </c>
      <c r="B115" s="129" t="s">
        <v>340</v>
      </c>
      <c r="C115" s="254"/>
    </row>
    <row r="116" spans="1:3" ht="12" customHeight="1">
      <c r="A116" s="14" t="s">
        <v>424</v>
      </c>
      <c r="B116" s="11" t="s">
        <v>48</v>
      </c>
      <c r="C116" s="252"/>
    </row>
    <row r="117" spans="1:3" ht="12" customHeight="1">
      <c r="A117" s="14" t="s">
        <v>425</v>
      </c>
      <c r="B117" s="8" t="s">
        <v>427</v>
      </c>
      <c r="C117" s="252"/>
    </row>
    <row r="118" spans="1:3" ht="12" customHeight="1" thickBot="1">
      <c r="A118" s="18" t="s">
        <v>426</v>
      </c>
      <c r="B118" s="430" t="s">
        <v>428</v>
      </c>
      <c r="C118" s="258"/>
    </row>
    <row r="119" spans="1:3" ht="12" customHeight="1" thickBot="1">
      <c r="A119" s="427" t="s">
        <v>17</v>
      </c>
      <c r="B119" s="428" t="s">
        <v>341</v>
      </c>
      <c r="C119" s="429">
        <f>+C120+C122+C124</f>
        <v>0</v>
      </c>
    </row>
    <row r="120" spans="1:3" ht="12" customHeight="1">
      <c r="A120" s="15" t="s">
        <v>96</v>
      </c>
      <c r="B120" s="8" t="s">
        <v>213</v>
      </c>
      <c r="C120" s="253"/>
    </row>
    <row r="121" spans="1:3" ht="12" customHeight="1">
      <c r="A121" s="15" t="s">
        <v>97</v>
      </c>
      <c r="B121" s="12" t="s">
        <v>345</v>
      </c>
      <c r="C121" s="253"/>
    </row>
    <row r="122" spans="1:3" ht="12" customHeight="1">
      <c r="A122" s="15" t="s">
        <v>98</v>
      </c>
      <c r="B122" s="12" t="s">
        <v>176</v>
      </c>
      <c r="C122" s="252"/>
    </row>
    <row r="123" spans="1:3" ht="12" customHeight="1">
      <c r="A123" s="15" t="s">
        <v>99</v>
      </c>
      <c r="B123" s="12" t="s">
        <v>346</v>
      </c>
      <c r="C123" s="234"/>
    </row>
    <row r="124" spans="1:3" ht="12" customHeight="1">
      <c r="A124" s="15" t="s">
        <v>100</v>
      </c>
      <c r="B124" s="247" t="s">
        <v>540</v>
      </c>
      <c r="C124" s="234"/>
    </row>
    <row r="125" spans="1:3" ht="12" customHeight="1">
      <c r="A125" s="15" t="s">
        <v>109</v>
      </c>
      <c r="B125" s="246" t="s">
        <v>409</v>
      </c>
      <c r="C125" s="234"/>
    </row>
    <row r="126" spans="1:3" ht="12" customHeight="1">
      <c r="A126" s="15" t="s">
        <v>111</v>
      </c>
      <c r="B126" s="360" t="s">
        <v>351</v>
      </c>
      <c r="C126" s="234"/>
    </row>
    <row r="127" spans="1:3" ht="15.75">
      <c r="A127" s="15" t="s">
        <v>177</v>
      </c>
      <c r="B127" s="128" t="s">
        <v>334</v>
      </c>
      <c r="C127" s="234"/>
    </row>
    <row r="128" spans="1:3" ht="12" customHeight="1">
      <c r="A128" s="15" t="s">
        <v>178</v>
      </c>
      <c r="B128" s="128" t="s">
        <v>350</v>
      </c>
      <c r="C128" s="234"/>
    </row>
    <row r="129" spans="1:3" ht="12" customHeight="1">
      <c r="A129" s="15" t="s">
        <v>179</v>
      </c>
      <c r="B129" s="128" t="s">
        <v>349</v>
      </c>
      <c r="C129" s="234"/>
    </row>
    <row r="130" spans="1:3" ht="12" customHeight="1">
      <c r="A130" s="15" t="s">
        <v>342</v>
      </c>
      <c r="B130" s="128" t="s">
        <v>337</v>
      </c>
      <c r="C130" s="234"/>
    </row>
    <row r="131" spans="1:3" ht="12" customHeight="1">
      <c r="A131" s="15" t="s">
        <v>343</v>
      </c>
      <c r="B131" s="128" t="s">
        <v>348</v>
      </c>
      <c r="C131" s="234"/>
    </row>
    <row r="132" spans="1:3" ht="16.5" thickBot="1">
      <c r="A132" s="13" t="s">
        <v>344</v>
      </c>
      <c r="B132" s="128" t="s">
        <v>347</v>
      </c>
      <c r="C132" s="236"/>
    </row>
    <row r="133" spans="1:3" ht="12" customHeight="1" thickBot="1">
      <c r="A133" s="20" t="s">
        <v>18</v>
      </c>
      <c r="B133" s="109" t="s">
        <v>429</v>
      </c>
      <c r="C133" s="250">
        <f>+C98+C119</f>
        <v>0</v>
      </c>
    </row>
    <row r="134" spans="1:3" ht="12" customHeight="1" thickBot="1">
      <c r="A134" s="20" t="s">
        <v>19</v>
      </c>
      <c r="B134" s="109" t="s">
        <v>430</v>
      </c>
      <c r="C134" s="250">
        <f>+C135+C136+C137</f>
        <v>0</v>
      </c>
    </row>
    <row r="135" spans="1:3" ht="12" customHeight="1">
      <c r="A135" s="15" t="s">
        <v>251</v>
      </c>
      <c r="B135" s="12" t="s">
        <v>437</v>
      </c>
      <c r="C135" s="234"/>
    </row>
    <row r="136" spans="1:3" ht="12" customHeight="1">
      <c r="A136" s="15" t="s">
        <v>252</v>
      </c>
      <c r="B136" s="12" t="s">
        <v>438</v>
      </c>
      <c r="C136" s="234"/>
    </row>
    <row r="137" spans="1:3" ht="12" customHeight="1" thickBot="1">
      <c r="A137" s="13" t="s">
        <v>253</v>
      </c>
      <c r="B137" s="12" t="s">
        <v>439</v>
      </c>
      <c r="C137" s="234"/>
    </row>
    <row r="138" spans="1:3" ht="12" customHeight="1" thickBot="1">
      <c r="A138" s="20" t="s">
        <v>20</v>
      </c>
      <c r="B138" s="109" t="s">
        <v>431</v>
      </c>
      <c r="C138" s="250">
        <f>SUM(C139:C144)</f>
        <v>0</v>
      </c>
    </row>
    <row r="139" spans="1:3" ht="12" customHeight="1">
      <c r="A139" s="15" t="s">
        <v>83</v>
      </c>
      <c r="B139" s="9" t="s">
        <v>440</v>
      </c>
      <c r="C139" s="234"/>
    </row>
    <row r="140" spans="1:3" ht="12" customHeight="1">
      <c r="A140" s="15" t="s">
        <v>84</v>
      </c>
      <c r="B140" s="9" t="s">
        <v>432</v>
      </c>
      <c r="C140" s="234"/>
    </row>
    <row r="141" spans="1:3" ht="12" customHeight="1">
      <c r="A141" s="15" t="s">
        <v>85</v>
      </c>
      <c r="B141" s="9" t="s">
        <v>433</v>
      </c>
      <c r="C141" s="234"/>
    </row>
    <row r="142" spans="1:3" ht="12" customHeight="1">
      <c r="A142" s="15" t="s">
        <v>164</v>
      </c>
      <c r="B142" s="9" t="s">
        <v>434</v>
      </c>
      <c r="C142" s="234"/>
    </row>
    <row r="143" spans="1:3" ht="12" customHeight="1">
      <c r="A143" s="13" t="s">
        <v>165</v>
      </c>
      <c r="B143" s="7" t="s">
        <v>435</v>
      </c>
      <c r="C143" s="236"/>
    </row>
    <row r="144" spans="1:3" ht="12" customHeight="1" thickBot="1">
      <c r="A144" s="18" t="s">
        <v>166</v>
      </c>
      <c r="B144" s="628" t="s">
        <v>436</v>
      </c>
      <c r="C144" s="437"/>
    </row>
    <row r="145" spans="1:3" ht="12" customHeight="1" thickBot="1">
      <c r="A145" s="20" t="s">
        <v>21</v>
      </c>
      <c r="B145" s="109" t="s">
        <v>444</v>
      </c>
      <c r="C145" s="256">
        <f>+C146+C147+C148+C149</f>
        <v>0</v>
      </c>
    </row>
    <row r="146" spans="1:3" ht="12" customHeight="1">
      <c r="A146" s="15" t="s">
        <v>86</v>
      </c>
      <c r="B146" s="9" t="s">
        <v>352</v>
      </c>
      <c r="C146" s="234"/>
    </row>
    <row r="147" spans="1:3" ht="12" customHeight="1">
      <c r="A147" s="15" t="s">
        <v>87</v>
      </c>
      <c r="B147" s="9" t="s">
        <v>353</v>
      </c>
      <c r="C147" s="234"/>
    </row>
    <row r="148" spans="1:3" ht="12" customHeight="1" thickBot="1">
      <c r="A148" s="13" t="s">
        <v>269</v>
      </c>
      <c r="B148" s="7" t="s">
        <v>445</v>
      </c>
      <c r="C148" s="236"/>
    </row>
    <row r="149" spans="1:3" ht="12" customHeight="1" thickBot="1">
      <c r="A149" s="486" t="s">
        <v>270</v>
      </c>
      <c r="B149" s="491" t="s">
        <v>371</v>
      </c>
      <c r="C149" s="492"/>
    </row>
    <row r="150" spans="1:3" ht="12" customHeight="1" thickBot="1">
      <c r="A150" s="20" t="s">
        <v>22</v>
      </c>
      <c r="B150" s="109" t="s">
        <v>446</v>
      </c>
      <c r="C150" s="259">
        <f>SUM(C151:C155)</f>
        <v>0</v>
      </c>
    </row>
    <row r="151" spans="1:3" ht="12" customHeight="1">
      <c r="A151" s="15" t="s">
        <v>88</v>
      </c>
      <c r="B151" s="9" t="s">
        <v>441</v>
      </c>
      <c r="C151" s="234"/>
    </row>
    <row r="152" spans="1:3" ht="12" customHeight="1">
      <c r="A152" s="15" t="s">
        <v>89</v>
      </c>
      <c r="B152" s="9" t="s">
        <v>448</v>
      </c>
      <c r="C152" s="234"/>
    </row>
    <row r="153" spans="1:3" ht="12" customHeight="1">
      <c r="A153" s="15" t="s">
        <v>281</v>
      </c>
      <c r="B153" s="9" t="s">
        <v>443</v>
      </c>
      <c r="C153" s="234"/>
    </row>
    <row r="154" spans="1:3" ht="12" customHeight="1">
      <c r="A154" s="15" t="s">
        <v>282</v>
      </c>
      <c r="B154" s="9" t="s">
        <v>495</v>
      </c>
      <c r="C154" s="234"/>
    </row>
    <row r="155" spans="1:3" ht="12" customHeight="1" thickBot="1">
      <c r="A155" s="15" t="s">
        <v>447</v>
      </c>
      <c r="B155" s="9" t="s">
        <v>450</v>
      </c>
      <c r="C155" s="234"/>
    </row>
    <row r="156" spans="1:3" ht="12" customHeight="1" thickBot="1">
      <c r="A156" s="20" t="s">
        <v>23</v>
      </c>
      <c r="B156" s="109" t="s">
        <v>451</v>
      </c>
      <c r="C156" s="431"/>
    </row>
    <row r="157" spans="1:3" ht="12" customHeight="1" thickBot="1">
      <c r="A157" s="20" t="s">
        <v>24</v>
      </c>
      <c r="B157" s="109" t="s">
        <v>452</v>
      </c>
      <c r="C157" s="431"/>
    </row>
    <row r="158" spans="1:9" ht="15" customHeight="1" thickBot="1">
      <c r="A158" s="20" t="s">
        <v>25</v>
      </c>
      <c r="B158" s="109" t="s">
        <v>454</v>
      </c>
      <c r="C158" s="493">
        <f>+C134+C138+C145+C150+C156+C157</f>
        <v>0</v>
      </c>
      <c r="F158" s="375"/>
      <c r="G158" s="376"/>
      <c r="H158" s="376"/>
      <c r="I158" s="376"/>
    </row>
    <row r="159" spans="1:3" s="363" customFormat="1" ht="17.25" customHeight="1" thickBot="1">
      <c r="A159" s="248" t="s">
        <v>26</v>
      </c>
      <c r="B159" s="494" t="s">
        <v>453</v>
      </c>
      <c r="C159" s="493">
        <f>+C133+C158</f>
        <v>0</v>
      </c>
    </row>
    <row r="160" spans="1:3" ht="15.75" customHeight="1">
      <c r="A160" s="495"/>
      <c r="B160" s="495"/>
      <c r="C160" s="553">
        <f>C92-C159</f>
        <v>0</v>
      </c>
    </row>
    <row r="161" spans="1:3" ht="15.75">
      <c r="A161" s="651" t="s">
        <v>354</v>
      </c>
      <c r="B161" s="651"/>
      <c r="C161" s="651"/>
    </row>
    <row r="162" spans="1:3" ht="15" customHeight="1" thickBot="1">
      <c r="A162" s="652" t="s">
        <v>143</v>
      </c>
      <c r="B162" s="652"/>
      <c r="C162" s="498" t="str">
        <f>C95</f>
        <v>Forintban!</v>
      </c>
    </row>
    <row r="163" spans="1:4" ht="13.5" customHeight="1" thickBot="1">
      <c r="A163" s="20">
        <v>1</v>
      </c>
      <c r="B163" s="27" t="s">
        <v>455</v>
      </c>
      <c r="C163" s="250">
        <f>+C67-C133</f>
        <v>0</v>
      </c>
      <c r="D163" s="377"/>
    </row>
    <row r="164" spans="1:3" ht="27.75" customHeight="1" thickBot="1">
      <c r="A164" s="20" t="s">
        <v>17</v>
      </c>
      <c r="B164" s="27" t="s">
        <v>461</v>
      </c>
      <c r="C164" s="250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7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3"/>
  <sheetViews>
    <sheetView zoomScale="120" zoomScaleNormal="120" zoomScaleSheetLayoutView="100" workbookViewId="0" topLeftCell="A1">
      <selection activeCell="C12" sqref="C12"/>
    </sheetView>
  </sheetViews>
  <sheetFormatPr defaultColWidth="9.00390625" defaultRowHeight="12.75"/>
  <cols>
    <col min="1" max="1" width="6.875" style="49" customWidth="1"/>
    <col min="2" max="2" width="55.125" style="167" customWidth="1"/>
    <col min="3" max="3" width="16.375" style="49" customWidth="1"/>
    <col min="4" max="4" width="55.125" style="49" customWidth="1"/>
    <col min="5" max="5" width="16.375" style="49" customWidth="1"/>
    <col min="6" max="6" width="4.875" style="49" customWidth="1"/>
    <col min="7" max="16384" width="9.375" style="49" customWidth="1"/>
  </cols>
  <sheetData>
    <row r="1" spans="2:6" ht="39.75" customHeight="1">
      <c r="B1" s="272" t="s">
        <v>147</v>
      </c>
      <c r="C1" s="273"/>
      <c r="D1" s="273"/>
      <c r="E1" s="273"/>
      <c r="F1" s="656" t="str">
        <f>CONCATENATE("2.1. melléklet ",ALAPADATOK!A7," ",ALAPADATOK!B7," ",ALAPADATOK!C7," ",ALAPADATOK!D7," ",ALAPADATOK!E7," ",ALAPADATOK!F7," ",ALAPADATOK!G7," ",ALAPADATOK!H7)</f>
        <v>2.1. melléklet a 2 / 2020 ( II.14. ) önkormányzati rendelethez</v>
      </c>
    </row>
    <row r="2" spans="5:6" ht="13.5" thickBot="1">
      <c r="E2" s="500" t="str">
        <f>CONCATENATE('KV_1.1.sz.mell.'!C7)</f>
        <v>Forintban!</v>
      </c>
      <c r="F2" s="656"/>
    </row>
    <row r="3" spans="1:6" ht="18" customHeight="1" thickBot="1">
      <c r="A3" s="654" t="s">
        <v>64</v>
      </c>
      <c r="B3" s="274" t="s">
        <v>52</v>
      </c>
      <c r="C3" s="275"/>
      <c r="D3" s="274" t="s">
        <v>53</v>
      </c>
      <c r="E3" s="276"/>
      <c r="F3" s="656"/>
    </row>
    <row r="4" spans="1:6" s="277" customFormat="1" ht="35.25" customHeight="1" thickBot="1">
      <c r="A4" s="655"/>
      <c r="B4" s="168" t="s">
        <v>57</v>
      </c>
      <c r="C4" s="169" t="str">
        <f>+'KV_1.1.sz.mell.'!C8</f>
        <v>2020. évi előirányzat</v>
      </c>
      <c r="D4" s="168" t="s">
        <v>57</v>
      </c>
      <c r="E4" s="46" t="str">
        <f>+C4</f>
        <v>2020. évi előirányzat</v>
      </c>
      <c r="F4" s="656"/>
    </row>
    <row r="5" spans="1:6" s="282" customFormat="1" ht="12" customHeight="1" thickBot="1">
      <c r="A5" s="278"/>
      <c r="B5" s="279" t="s">
        <v>474</v>
      </c>
      <c r="C5" s="280" t="s">
        <v>475</v>
      </c>
      <c r="D5" s="279" t="s">
        <v>476</v>
      </c>
      <c r="E5" s="281" t="s">
        <v>478</v>
      </c>
      <c r="F5" s="656"/>
    </row>
    <row r="6" spans="1:6" ht="12.75" customHeight="1">
      <c r="A6" s="283" t="s">
        <v>16</v>
      </c>
      <c r="B6" s="284" t="s">
        <v>355</v>
      </c>
      <c r="C6" s="261">
        <v>321040433</v>
      </c>
      <c r="D6" s="284" t="s">
        <v>58</v>
      </c>
      <c r="E6" s="267">
        <v>284624000</v>
      </c>
      <c r="F6" s="656"/>
    </row>
    <row r="7" spans="1:6" ht="12.75" customHeight="1">
      <c r="A7" s="285" t="s">
        <v>17</v>
      </c>
      <c r="B7" s="286" t="s">
        <v>356</v>
      </c>
      <c r="C7" s="262">
        <v>43522000</v>
      </c>
      <c r="D7" s="286" t="s">
        <v>172</v>
      </c>
      <c r="E7" s="268">
        <v>46893000</v>
      </c>
      <c r="F7" s="656"/>
    </row>
    <row r="8" spans="1:6" ht="12.75" customHeight="1">
      <c r="A8" s="285" t="s">
        <v>18</v>
      </c>
      <c r="B8" s="286" t="s">
        <v>376</v>
      </c>
      <c r="C8" s="262"/>
      <c r="D8" s="286" t="s">
        <v>217</v>
      </c>
      <c r="E8" s="268">
        <v>161394500</v>
      </c>
      <c r="F8" s="656"/>
    </row>
    <row r="9" spans="1:6" ht="12.75" customHeight="1">
      <c r="A9" s="285" t="s">
        <v>19</v>
      </c>
      <c r="B9" s="286" t="s">
        <v>163</v>
      </c>
      <c r="C9" s="262">
        <v>34855500</v>
      </c>
      <c r="D9" s="286" t="s">
        <v>173</v>
      </c>
      <c r="E9" s="268">
        <v>8000000</v>
      </c>
      <c r="F9" s="656"/>
    </row>
    <row r="10" spans="1:6" ht="12.75" customHeight="1">
      <c r="A10" s="285" t="s">
        <v>20</v>
      </c>
      <c r="B10" s="287" t="s">
        <v>402</v>
      </c>
      <c r="C10" s="262">
        <v>46185000</v>
      </c>
      <c r="D10" s="286" t="s">
        <v>174</v>
      </c>
      <c r="E10" s="268">
        <v>14071900</v>
      </c>
      <c r="F10" s="656"/>
    </row>
    <row r="11" spans="1:6" ht="12.75" customHeight="1">
      <c r="A11" s="285" t="s">
        <v>21</v>
      </c>
      <c r="B11" s="286" t="s">
        <v>357</v>
      </c>
      <c r="C11" s="263"/>
      <c r="D11" s="286" t="s">
        <v>48</v>
      </c>
      <c r="E11" s="268"/>
      <c r="F11" s="656"/>
    </row>
    <row r="12" spans="1:6" ht="12.75" customHeight="1">
      <c r="A12" s="285" t="s">
        <v>22</v>
      </c>
      <c r="B12" s="286" t="s">
        <v>462</v>
      </c>
      <c r="C12" s="262"/>
      <c r="D12" s="44"/>
      <c r="E12" s="268"/>
      <c r="F12" s="656"/>
    </row>
    <row r="13" spans="1:6" ht="12.75" customHeight="1">
      <c r="A13" s="285" t="s">
        <v>23</v>
      </c>
      <c r="B13" s="44"/>
      <c r="C13" s="262"/>
      <c r="D13" s="44"/>
      <c r="E13" s="268"/>
      <c r="F13" s="656"/>
    </row>
    <row r="14" spans="1:6" ht="12.75" customHeight="1">
      <c r="A14" s="285" t="s">
        <v>24</v>
      </c>
      <c r="B14" s="378"/>
      <c r="C14" s="263"/>
      <c r="D14" s="44"/>
      <c r="E14" s="268"/>
      <c r="F14" s="656"/>
    </row>
    <row r="15" spans="1:6" ht="12.75" customHeight="1">
      <c r="A15" s="285" t="s">
        <v>25</v>
      </c>
      <c r="B15" s="44"/>
      <c r="C15" s="262"/>
      <c r="D15" s="44"/>
      <c r="E15" s="268"/>
      <c r="F15" s="656"/>
    </row>
    <row r="16" spans="1:6" ht="12.75" customHeight="1">
      <c r="A16" s="285" t="s">
        <v>26</v>
      </c>
      <c r="B16" s="44"/>
      <c r="C16" s="262"/>
      <c r="D16" s="44"/>
      <c r="E16" s="268"/>
      <c r="F16" s="656"/>
    </row>
    <row r="17" spans="1:6" ht="12.75" customHeight="1" thickBot="1">
      <c r="A17" s="285" t="s">
        <v>27</v>
      </c>
      <c r="B17" s="51"/>
      <c r="C17" s="264"/>
      <c r="D17" s="44"/>
      <c r="E17" s="269"/>
      <c r="F17" s="656"/>
    </row>
    <row r="18" spans="1:6" ht="15.75" customHeight="1" thickBot="1">
      <c r="A18" s="288" t="s">
        <v>28</v>
      </c>
      <c r="B18" s="111" t="s">
        <v>463</v>
      </c>
      <c r="C18" s="265">
        <f>C6+C7+C9+C10+C11+C13+C14+C15+C16+C17</f>
        <v>445602933</v>
      </c>
      <c r="D18" s="111" t="s">
        <v>362</v>
      </c>
      <c r="E18" s="270">
        <f>SUM(E6:E17)</f>
        <v>514983400</v>
      </c>
      <c r="F18" s="656"/>
    </row>
    <row r="19" spans="1:6" ht="12.75" customHeight="1">
      <c r="A19" s="289" t="s">
        <v>29</v>
      </c>
      <c r="B19" s="290" t="s">
        <v>359</v>
      </c>
      <c r="C19" s="433">
        <f>+C20+C21+C22+C23</f>
        <v>82222084</v>
      </c>
      <c r="D19" s="291" t="s">
        <v>180</v>
      </c>
      <c r="E19" s="271"/>
      <c r="F19" s="656"/>
    </row>
    <row r="20" spans="1:6" ht="12.75" customHeight="1">
      <c r="A20" s="292" t="s">
        <v>30</v>
      </c>
      <c r="B20" s="291" t="s">
        <v>211</v>
      </c>
      <c r="C20" s="70">
        <v>52222084</v>
      </c>
      <c r="D20" s="291" t="s">
        <v>361</v>
      </c>
      <c r="E20" s="71"/>
      <c r="F20" s="656"/>
    </row>
    <row r="21" spans="1:6" ht="12.75" customHeight="1">
      <c r="A21" s="292" t="s">
        <v>31</v>
      </c>
      <c r="B21" s="291" t="s">
        <v>212</v>
      </c>
      <c r="C21" s="70"/>
      <c r="D21" s="291" t="s">
        <v>145</v>
      </c>
      <c r="E21" s="71"/>
      <c r="F21" s="656"/>
    </row>
    <row r="22" spans="1:6" ht="12.75" customHeight="1">
      <c r="A22" s="292" t="s">
        <v>32</v>
      </c>
      <c r="B22" s="291" t="s">
        <v>216</v>
      </c>
      <c r="C22" s="70"/>
      <c r="D22" s="291" t="s">
        <v>146</v>
      </c>
      <c r="E22" s="71"/>
      <c r="F22" s="656"/>
    </row>
    <row r="23" spans="1:6" ht="12.75" customHeight="1">
      <c r="A23" s="292" t="s">
        <v>33</v>
      </c>
      <c r="B23" s="299" t="s">
        <v>222</v>
      </c>
      <c r="C23" s="70">
        <v>30000000</v>
      </c>
      <c r="D23" s="290" t="s">
        <v>218</v>
      </c>
      <c r="E23" s="71"/>
      <c r="F23" s="656"/>
    </row>
    <row r="24" spans="1:6" ht="12.75" customHeight="1">
      <c r="A24" s="292" t="s">
        <v>34</v>
      </c>
      <c r="B24" s="291" t="s">
        <v>360</v>
      </c>
      <c r="C24" s="293">
        <f>+C25+C26</f>
        <v>0</v>
      </c>
      <c r="D24" s="291" t="s">
        <v>181</v>
      </c>
      <c r="E24" s="71"/>
      <c r="F24" s="656"/>
    </row>
    <row r="25" spans="1:6" ht="12.75" customHeight="1">
      <c r="A25" s="289" t="s">
        <v>35</v>
      </c>
      <c r="B25" s="290" t="s">
        <v>358</v>
      </c>
      <c r="C25" s="266"/>
      <c r="D25" s="284" t="s">
        <v>445</v>
      </c>
      <c r="E25" s="271"/>
      <c r="F25" s="656"/>
    </row>
    <row r="26" spans="1:6" ht="12.75" customHeight="1">
      <c r="A26" s="292" t="s">
        <v>36</v>
      </c>
      <c r="B26" s="299" t="s">
        <v>641</v>
      </c>
      <c r="C26" s="70"/>
      <c r="D26" s="286" t="s">
        <v>451</v>
      </c>
      <c r="E26" s="71"/>
      <c r="F26" s="656"/>
    </row>
    <row r="27" spans="1:6" ht="12.75" customHeight="1">
      <c r="A27" s="285" t="s">
        <v>37</v>
      </c>
      <c r="B27" s="291" t="s">
        <v>456</v>
      </c>
      <c r="C27" s="70"/>
      <c r="D27" s="286" t="s">
        <v>452</v>
      </c>
      <c r="E27" s="71"/>
      <c r="F27" s="656"/>
    </row>
    <row r="28" spans="1:6" ht="12.75" customHeight="1" thickBot="1">
      <c r="A28" s="345" t="s">
        <v>38</v>
      </c>
      <c r="B28" s="290" t="s">
        <v>316</v>
      </c>
      <c r="C28" s="266"/>
      <c r="D28" s="380" t="s">
        <v>665</v>
      </c>
      <c r="E28" s="271">
        <v>12841617</v>
      </c>
      <c r="F28" s="656"/>
    </row>
    <row r="29" spans="1:6" ht="15.75" customHeight="1" thickBot="1">
      <c r="A29" s="288" t="s">
        <v>39</v>
      </c>
      <c r="B29" s="111" t="s">
        <v>464</v>
      </c>
      <c r="C29" s="265">
        <f>+C19+C24+C27+C28</f>
        <v>82222084</v>
      </c>
      <c r="D29" s="111" t="s">
        <v>466</v>
      </c>
      <c r="E29" s="270">
        <f>SUM(E19:E28)</f>
        <v>12841617</v>
      </c>
      <c r="F29" s="656"/>
    </row>
    <row r="30" spans="1:6" ht="13.5" thickBot="1">
      <c r="A30" s="288" t="s">
        <v>40</v>
      </c>
      <c r="B30" s="294" t="s">
        <v>465</v>
      </c>
      <c r="C30" s="295">
        <f>+C18+C29</f>
        <v>527825017</v>
      </c>
      <c r="D30" s="294" t="s">
        <v>467</v>
      </c>
      <c r="E30" s="295">
        <f>+E18+E29</f>
        <v>527825017</v>
      </c>
      <c r="F30" s="656"/>
    </row>
    <row r="31" spans="1:6" ht="13.5" thickBot="1">
      <c r="A31" s="288" t="s">
        <v>41</v>
      </c>
      <c r="B31" s="294" t="s">
        <v>158</v>
      </c>
      <c r="C31" s="295">
        <f>IF(C18-E18&lt;0,E18-C18,"-")</f>
        <v>69380467</v>
      </c>
      <c r="D31" s="294" t="s">
        <v>159</v>
      </c>
      <c r="E31" s="295" t="str">
        <f>IF(C18-E18&gt;0,C18-E18,"-")</f>
        <v>-</v>
      </c>
      <c r="F31" s="656"/>
    </row>
    <row r="32" spans="1:6" ht="13.5" thickBot="1">
      <c r="A32" s="288" t="s">
        <v>42</v>
      </c>
      <c r="B32" s="294" t="s">
        <v>532</v>
      </c>
      <c r="C32" s="295" t="str">
        <f>IF(C30-E30&lt;0,E30-C30,"-")</f>
        <v>-</v>
      </c>
      <c r="D32" s="294" t="s">
        <v>533</v>
      </c>
      <c r="E32" s="295" t="str">
        <f>IF(C30-E30&gt;0,C30-E30,"-")</f>
        <v>-</v>
      </c>
      <c r="F32" s="656"/>
    </row>
    <row r="33" spans="1:5" ht="15.75">
      <c r="A33" s="657">
        <f>IF(C32&lt;&gt;"-","Nem lehet bruttó hiány, mert az Mötv. 111. § (4) bekezédse szerint A költségvetési rendeletben működési hiány nem tervezhető.","")</f>
      </c>
      <c r="B33" s="657"/>
      <c r="C33" s="657"/>
      <c r="D33" s="657"/>
      <c r="E33" s="657"/>
    </row>
  </sheetData>
  <sheetProtection sheet="1"/>
  <mergeCells count="3">
    <mergeCell ref="A3:A4"/>
    <mergeCell ref="F1:F32"/>
    <mergeCell ref="A33:E33"/>
  </mergeCells>
  <conditionalFormatting sqref="C32">
    <cfRule type="cellIs" priority="1" dxfId="5" operator="notEqual" stopIfTrue="1">
      <formula>"-"</formula>
    </cfRule>
  </conditionalFormatting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3"/>
  <sheetViews>
    <sheetView zoomScale="120" zoomScaleNormal="120" zoomScaleSheetLayoutView="115" workbookViewId="0" topLeftCell="A13">
      <selection activeCell="E14" sqref="E14"/>
    </sheetView>
  </sheetViews>
  <sheetFormatPr defaultColWidth="9.00390625" defaultRowHeight="12.75"/>
  <cols>
    <col min="1" max="1" width="6.875" style="49" customWidth="1"/>
    <col min="2" max="2" width="55.125" style="167" customWidth="1"/>
    <col min="3" max="3" width="16.375" style="49" customWidth="1"/>
    <col min="4" max="4" width="55.125" style="49" customWidth="1"/>
    <col min="5" max="5" width="16.375" style="49" customWidth="1"/>
    <col min="6" max="6" width="4.875" style="49" customWidth="1"/>
    <col min="7" max="16384" width="9.375" style="49" customWidth="1"/>
  </cols>
  <sheetData>
    <row r="1" spans="2:6" ht="31.5">
      <c r="B1" s="272" t="s">
        <v>148</v>
      </c>
      <c r="C1" s="273"/>
      <c r="D1" s="273"/>
      <c r="E1" s="273"/>
      <c r="F1" s="656" t="str">
        <f>CONCATENATE("2.2. melléklet ",ALAPADATOK!A7," ",ALAPADATOK!B7," ",ALAPADATOK!C7," ",ALAPADATOK!D7," ",ALAPADATOK!E7," ",ALAPADATOK!F7," ",ALAPADATOK!G7," ",ALAPADATOK!H7)</f>
        <v>2.2. melléklet a 2 / 2020 ( II.14. ) önkormányzati rendelethez</v>
      </c>
    </row>
    <row r="2" spans="5:6" ht="13.5" thickBot="1">
      <c r="E2" s="499" t="str">
        <f>CONCATENATE('KV_1.1.sz.mell.'!C7)</f>
        <v>Forintban!</v>
      </c>
      <c r="F2" s="656"/>
    </row>
    <row r="3" spans="1:6" ht="13.5" thickBot="1">
      <c r="A3" s="658" t="s">
        <v>64</v>
      </c>
      <c r="B3" s="274" t="s">
        <v>52</v>
      </c>
      <c r="C3" s="275"/>
      <c r="D3" s="274" t="s">
        <v>53</v>
      </c>
      <c r="E3" s="276"/>
      <c r="F3" s="656"/>
    </row>
    <row r="4" spans="1:6" s="277" customFormat="1" ht="24.75" thickBot="1">
      <c r="A4" s="659"/>
      <c r="B4" s="168" t="s">
        <v>57</v>
      </c>
      <c r="C4" s="169" t="str">
        <f>+'KV_2.1.sz.mell.'!C4</f>
        <v>2020. évi előirányzat</v>
      </c>
      <c r="D4" s="168" t="s">
        <v>57</v>
      </c>
      <c r="E4" s="46" t="str">
        <f>+'KV_2.1.sz.mell.'!C4</f>
        <v>2020. évi előirányzat</v>
      </c>
      <c r="F4" s="656"/>
    </row>
    <row r="5" spans="1:6" s="277" customFormat="1" ht="13.5" thickBot="1">
      <c r="A5" s="278"/>
      <c r="B5" s="279" t="s">
        <v>474</v>
      </c>
      <c r="C5" s="280" t="s">
        <v>475</v>
      </c>
      <c r="D5" s="279" t="s">
        <v>476</v>
      </c>
      <c r="E5" s="281" t="s">
        <v>478</v>
      </c>
      <c r="F5" s="656"/>
    </row>
    <row r="6" spans="1:6" ht="12.75" customHeight="1">
      <c r="A6" s="283" t="s">
        <v>16</v>
      </c>
      <c r="B6" s="284" t="s">
        <v>363</v>
      </c>
      <c r="C6" s="261"/>
      <c r="D6" s="284" t="s">
        <v>213</v>
      </c>
      <c r="E6" s="267">
        <v>538896500</v>
      </c>
      <c r="F6" s="656"/>
    </row>
    <row r="7" spans="1:6" ht="12.75">
      <c r="A7" s="285" t="s">
        <v>17</v>
      </c>
      <c r="B7" s="286" t="s">
        <v>364</v>
      </c>
      <c r="C7" s="262"/>
      <c r="D7" s="286" t="s">
        <v>369</v>
      </c>
      <c r="E7" s="268">
        <v>470857000</v>
      </c>
      <c r="F7" s="656"/>
    </row>
    <row r="8" spans="1:6" ht="12.75" customHeight="1">
      <c r="A8" s="285" t="s">
        <v>18</v>
      </c>
      <c r="B8" s="286" t="s">
        <v>8</v>
      </c>
      <c r="C8" s="262"/>
      <c r="D8" s="286" t="s">
        <v>176</v>
      </c>
      <c r="E8" s="268">
        <v>3000000</v>
      </c>
      <c r="F8" s="656"/>
    </row>
    <row r="9" spans="1:6" ht="12.75" customHeight="1">
      <c r="A9" s="285" t="s">
        <v>19</v>
      </c>
      <c r="B9" s="286" t="s">
        <v>365</v>
      </c>
      <c r="C9" s="262"/>
      <c r="D9" s="286" t="s">
        <v>370</v>
      </c>
      <c r="E9" s="268"/>
      <c r="F9" s="656"/>
    </row>
    <row r="10" spans="1:6" ht="12.75" customHeight="1">
      <c r="A10" s="285" t="s">
        <v>20</v>
      </c>
      <c r="B10" s="286" t="s">
        <v>366</v>
      </c>
      <c r="C10" s="262"/>
      <c r="D10" s="286" t="s">
        <v>215</v>
      </c>
      <c r="E10" s="268"/>
      <c r="F10" s="656"/>
    </row>
    <row r="11" spans="1:6" ht="12.75" customHeight="1">
      <c r="A11" s="285" t="s">
        <v>21</v>
      </c>
      <c r="B11" s="286" t="s">
        <v>367</v>
      </c>
      <c r="C11" s="263"/>
      <c r="D11" s="381"/>
      <c r="E11" s="268"/>
      <c r="F11" s="656"/>
    </row>
    <row r="12" spans="1:6" ht="12.75" customHeight="1">
      <c r="A12" s="285" t="s">
        <v>22</v>
      </c>
      <c r="B12" s="44"/>
      <c r="C12" s="262"/>
      <c r="D12" s="381"/>
      <c r="E12" s="268"/>
      <c r="F12" s="656"/>
    </row>
    <row r="13" spans="1:6" ht="12.75" customHeight="1">
      <c r="A13" s="285" t="s">
        <v>23</v>
      </c>
      <c r="B13" s="44"/>
      <c r="C13" s="262"/>
      <c r="D13" s="382"/>
      <c r="E13" s="268"/>
      <c r="F13" s="656"/>
    </row>
    <row r="14" spans="1:6" ht="12.75" customHeight="1">
      <c r="A14" s="285" t="s">
        <v>24</v>
      </c>
      <c r="B14" s="379"/>
      <c r="C14" s="263"/>
      <c r="D14" s="381"/>
      <c r="E14" s="268"/>
      <c r="F14" s="656"/>
    </row>
    <row r="15" spans="1:6" ht="12.75">
      <c r="A15" s="285" t="s">
        <v>25</v>
      </c>
      <c r="B15" s="44"/>
      <c r="C15" s="263"/>
      <c r="D15" s="381"/>
      <c r="E15" s="268"/>
      <c r="F15" s="656"/>
    </row>
    <row r="16" spans="1:6" ht="12.75" customHeight="1" thickBot="1">
      <c r="A16" s="345" t="s">
        <v>26</v>
      </c>
      <c r="B16" s="380"/>
      <c r="C16" s="347"/>
      <c r="D16" s="346" t="s">
        <v>48</v>
      </c>
      <c r="E16" s="312"/>
      <c r="F16" s="656"/>
    </row>
    <row r="17" spans="1:6" ht="15.75" customHeight="1" thickBot="1">
      <c r="A17" s="288" t="s">
        <v>27</v>
      </c>
      <c r="B17" s="111" t="s">
        <v>377</v>
      </c>
      <c r="C17" s="265">
        <f>+C6+C8+C9+C11+C12+C13+C14+C15+C16</f>
        <v>0</v>
      </c>
      <c r="D17" s="111" t="s">
        <v>378</v>
      </c>
      <c r="E17" s="270">
        <f>+E6+E8+E10+E11+E12+E13+E14+E15+E16</f>
        <v>541896500</v>
      </c>
      <c r="F17" s="656"/>
    </row>
    <row r="18" spans="1:6" ht="12.75" customHeight="1">
      <c r="A18" s="283" t="s">
        <v>28</v>
      </c>
      <c r="B18" s="298" t="s">
        <v>230</v>
      </c>
      <c r="C18" s="305">
        <f>SUM(C19:C23)</f>
        <v>541896500</v>
      </c>
      <c r="D18" s="291" t="s">
        <v>180</v>
      </c>
      <c r="E18" s="68"/>
      <c r="F18" s="656"/>
    </row>
    <row r="19" spans="1:6" ht="12.75" customHeight="1">
      <c r="A19" s="285" t="s">
        <v>29</v>
      </c>
      <c r="B19" s="299" t="s">
        <v>219</v>
      </c>
      <c r="C19" s="70">
        <v>541896500</v>
      </c>
      <c r="D19" s="291" t="s">
        <v>183</v>
      </c>
      <c r="E19" s="71"/>
      <c r="F19" s="656"/>
    </row>
    <row r="20" spans="1:6" ht="12.75" customHeight="1">
      <c r="A20" s="283" t="s">
        <v>30</v>
      </c>
      <c r="B20" s="299" t="s">
        <v>220</v>
      </c>
      <c r="C20" s="70"/>
      <c r="D20" s="291" t="s">
        <v>145</v>
      </c>
      <c r="E20" s="71"/>
      <c r="F20" s="656"/>
    </row>
    <row r="21" spans="1:6" ht="12.75" customHeight="1">
      <c r="A21" s="285" t="s">
        <v>31</v>
      </c>
      <c r="B21" s="299" t="s">
        <v>221</v>
      </c>
      <c r="C21" s="70"/>
      <c r="D21" s="291" t="s">
        <v>146</v>
      </c>
      <c r="E21" s="71"/>
      <c r="F21" s="656"/>
    </row>
    <row r="22" spans="1:6" ht="12.75" customHeight="1">
      <c r="A22" s="283" t="s">
        <v>32</v>
      </c>
      <c r="B22" s="299" t="s">
        <v>222</v>
      </c>
      <c r="C22" s="70"/>
      <c r="D22" s="290" t="s">
        <v>218</v>
      </c>
      <c r="E22" s="71"/>
      <c r="F22" s="656"/>
    </row>
    <row r="23" spans="1:6" ht="12.75" customHeight="1">
      <c r="A23" s="285" t="s">
        <v>33</v>
      </c>
      <c r="B23" s="300" t="s">
        <v>223</v>
      </c>
      <c r="C23" s="70"/>
      <c r="D23" s="291" t="s">
        <v>184</v>
      </c>
      <c r="E23" s="71"/>
      <c r="F23" s="656"/>
    </row>
    <row r="24" spans="1:6" ht="12.75" customHeight="1">
      <c r="A24" s="283" t="s">
        <v>34</v>
      </c>
      <c r="B24" s="301" t="s">
        <v>224</v>
      </c>
      <c r="C24" s="293">
        <f>+C25+C26+C27+C28+C29</f>
        <v>0</v>
      </c>
      <c r="D24" s="302" t="s">
        <v>182</v>
      </c>
      <c r="E24" s="71"/>
      <c r="F24" s="656"/>
    </row>
    <row r="25" spans="1:6" ht="12.75" customHeight="1">
      <c r="A25" s="285" t="s">
        <v>35</v>
      </c>
      <c r="B25" s="300" t="s">
        <v>225</v>
      </c>
      <c r="C25" s="70"/>
      <c r="D25" s="302" t="s">
        <v>371</v>
      </c>
      <c r="E25" s="71"/>
      <c r="F25" s="656"/>
    </row>
    <row r="26" spans="1:6" ht="12.75" customHeight="1">
      <c r="A26" s="283" t="s">
        <v>36</v>
      </c>
      <c r="B26" s="300" t="s">
        <v>226</v>
      </c>
      <c r="C26" s="70"/>
      <c r="D26" s="297"/>
      <c r="E26" s="71"/>
      <c r="F26" s="656"/>
    </row>
    <row r="27" spans="1:6" ht="12.75" customHeight="1">
      <c r="A27" s="285" t="s">
        <v>37</v>
      </c>
      <c r="B27" s="299" t="s">
        <v>227</v>
      </c>
      <c r="C27" s="70"/>
      <c r="D27" s="107"/>
      <c r="E27" s="71"/>
      <c r="F27" s="656"/>
    </row>
    <row r="28" spans="1:6" ht="12.75" customHeight="1">
      <c r="A28" s="283" t="s">
        <v>38</v>
      </c>
      <c r="B28" s="303" t="s">
        <v>228</v>
      </c>
      <c r="C28" s="70"/>
      <c r="D28" s="44"/>
      <c r="E28" s="71"/>
      <c r="F28" s="656"/>
    </row>
    <row r="29" spans="1:6" ht="12.75" customHeight="1" thickBot="1">
      <c r="A29" s="285" t="s">
        <v>39</v>
      </c>
      <c r="B29" s="304" t="s">
        <v>229</v>
      </c>
      <c r="C29" s="70"/>
      <c r="D29" s="107"/>
      <c r="E29" s="71"/>
      <c r="F29" s="656"/>
    </row>
    <row r="30" spans="1:6" ht="21.75" customHeight="1" thickBot="1">
      <c r="A30" s="288" t="s">
        <v>40</v>
      </c>
      <c r="B30" s="111" t="s">
        <v>368</v>
      </c>
      <c r="C30" s="265">
        <f>+C18+C24</f>
        <v>541896500</v>
      </c>
      <c r="D30" s="111" t="s">
        <v>372</v>
      </c>
      <c r="E30" s="270">
        <f>SUM(E18:E29)</f>
        <v>0</v>
      </c>
      <c r="F30" s="656"/>
    </row>
    <row r="31" spans="1:6" ht="13.5" thickBot="1">
      <c r="A31" s="288" t="s">
        <v>41</v>
      </c>
      <c r="B31" s="294" t="s">
        <v>373</v>
      </c>
      <c r="C31" s="295">
        <f>+C17+C30</f>
        <v>541896500</v>
      </c>
      <c r="D31" s="294" t="s">
        <v>374</v>
      </c>
      <c r="E31" s="295">
        <f>+E17+E30</f>
        <v>541896500</v>
      </c>
      <c r="F31" s="656"/>
    </row>
    <row r="32" spans="1:6" ht="13.5" thickBot="1">
      <c r="A32" s="288" t="s">
        <v>42</v>
      </c>
      <c r="B32" s="294" t="s">
        <v>158</v>
      </c>
      <c r="C32" s="295">
        <f>IF(C17-E17&lt;0,E17-C17,"-")</f>
        <v>541896500</v>
      </c>
      <c r="D32" s="294" t="s">
        <v>159</v>
      </c>
      <c r="E32" s="295" t="str">
        <f>IF(C17-E17&gt;0,C17-E17,"-")</f>
        <v>-</v>
      </c>
      <c r="F32" s="656"/>
    </row>
    <row r="33" spans="1:6" ht="13.5" thickBot="1">
      <c r="A33" s="288" t="s">
        <v>43</v>
      </c>
      <c r="B33" s="294" t="s">
        <v>532</v>
      </c>
      <c r="C33" s="295" t="str">
        <f>IF(C31-E31&lt;0,E31-C31,"-")</f>
        <v>-</v>
      </c>
      <c r="D33" s="294" t="s">
        <v>533</v>
      </c>
      <c r="E33" s="295" t="str">
        <f>IF(C31-E31&gt;0,C31-E31,"-")</f>
        <v>-</v>
      </c>
      <c r="F33" s="656"/>
    </row>
  </sheetData>
  <sheetProtection sheet="1"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Hivatali</cp:lastModifiedBy>
  <cp:lastPrinted>2020-02-14T08:45:58Z</cp:lastPrinted>
  <dcterms:created xsi:type="dcterms:W3CDTF">1999-10-30T10:30:45Z</dcterms:created>
  <dcterms:modified xsi:type="dcterms:W3CDTF">2020-02-14T08:46:22Z</dcterms:modified>
  <cp:category/>
  <cp:version/>
  <cp:contentType/>
  <cp:contentStatus/>
</cp:coreProperties>
</file>