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filterPrivacy="1" defaultThemeVersion="124226"/>
  <xr:revisionPtr revIDLastSave="0" documentId="10_ncr:8100000_{2FC88FFD-DEF0-4A29-A0E1-D50F1603D70B}" xr6:coauthVersionLast="33" xr6:coauthVersionMax="33" xr10:uidLastSave="{00000000-0000-0000-0000-000000000000}"/>
  <bookViews>
    <workbookView xWindow="0" yWindow="0" windowWidth="28800" windowHeight="11928" firstSheet="7" activeTab="11" xr2:uid="{00000000-000D-0000-FFFF-FFFF00000000}"/>
  </bookViews>
  <sheets>
    <sheet name="Működési c.mérleg" sheetId="1" r:id="rId1"/>
    <sheet name="Felhalm.c.mérleg" sheetId="2" r:id="rId2"/>
    <sheet name="Beruházások" sheetId="3" r:id="rId3"/>
    <sheet name="Felújítások" sheetId="4" r:id="rId4"/>
    <sheet name="EU-s projekt 1" sheetId="15" r:id="rId5"/>
    <sheet name="EU-s projekt 2" sheetId="16" r:id="rId6"/>
    <sheet name="EU-s projekt 3" sheetId="17" r:id="rId7"/>
    <sheet name="Önkorm. összesen" sheetId="5" r:id="rId8"/>
    <sheet name="Intézmények összesítve" sheetId="6" r:id="rId9"/>
    <sheet name="Össz.Önkorm.megbontva" sheetId="8" r:id="rId10"/>
    <sheet name="Polghiv.megbontva" sheetId="7" r:id="rId11"/>
    <sheet name="ÁMK.megbontva" sheetId="9" r:id="rId12"/>
  </sheets>
  <calcPr calcId="162913"/>
</workbook>
</file>

<file path=xl/calcChain.xml><?xml version="1.0" encoding="utf-8"?>
<calcChain xmlns="http://schemas.openxmlformats.org/spreadsheetml/2006/main">
  <c r="K24" i="17" l="1"/>
  <c r="J24" i="17"/>
  <c r="I24" i="17"/>
  <c r="H24" i="17"/>
  <c r="G24" i="17"/>
  <c r="F24" i="17"/>
  <c r="E24" i="17"/>
  <c r="D24" i="17"/>
  <c r="C24" i="17"/>
  <c r="B24" i="17"/>
  <c r="M23" i="17"/>
  <c r="L23" i="17"/>
  <c r="M22" i="17"/>
  <c r="L22" i="17"/>
  <c r="M21" i="17"/>
  <c r="L21" i="17"/>
  <c r="L20" i="17"/>
  <c r="M20" i="17" s="1"/>
  <c r="M19" i="17"/>
  <c r="L19" i="17"/>
  <c r="M18" i="17"/>
  <c r="L18" i="17"/>
  <c r="L24" i="17" s="1"/>
  <c r="M24" i="17" s="1"/>
  <c r="K15" i="17"/>
  <c r="J15" i="17"/>
  <c r="I15" i="17"/>
  <c r="H15" i="17"/>
  <c r="G15" i="17"/>
  <c r="F15" i="17"/>
  <c r="E15" i="17"/>
  <c r="D15" i="17"/>
  <c r="C15" i="17"/>
  <c r="B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L15" i="17" s="1"/>
  <c r="M15" i="17" s="1"/>
  <c r="K6" i="17"/>
  <c r="J6" i="17"/>
  <c r="K24" i="16"/>
  <c r="J24" i="16"/>
  <c r="I24" i="16"/>
  <c r="H24" i="16"/>
  <c r="G24" i="16"/>
  <c r="F24" i="16"/>
  <c r="E24" i="16"/>
  <c r="D24" i="16"/>
  <c r="C24" i="16"/>
  <c r="B24" i="16"/>
  <c r="M23" i="16"/>
  <c r="L23" i="16"/>
  <c r="M22" i="16"/>
  <c r="L22" i="16"/>
  <c r="M21" i="16"/>
  <c r="L21" i="16"/>
  <c r="L20" i="16"/>
  <c r="M20" i="16" s="1"/>
  <c r="M19" i="16"/>
  <c r="L19" i="16"/>
  <c r="M18" i="16"/>
  <c r="L18" i="16"/>
  <c r="L24" i="16" s="1"/>
  <c r="K15" i="16"/>
  <c r="J15" i="16"/>
  <c r="I15" i="16"/>
  <c r="H15" i="16"/>
  <c r="G15" i="16"/>
  <c r="F15" i="16"/>
  <c r="E15" i="16"/>
  <c r="D15" i="16"/>
  <c r="C15" i="16"/>
  <c r="B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L15" i="16" s="1"/>
  <c r="M15" i="16" s="1"/>
  <c r="K6" i="16"/>
  <c r="J6" i="16"/>
  <c r="K24" i="15"/>
  <c r="J24" i="15"/>
  <c r="I24" i="15"/>
  <c r="H24" i="15"/>
  <c r="G24" i="15"/>
  <c r="F24" i="15"/>
  <c r="E24" i="15"/>
  <c r="D24" i="15"/>
  <c r="C24" i="15"/>
  <c r="B24" i="15"/>
  <c r="M23" i="15"/>
  <c r="L23" i="15"/>
  <c r="M22" i="15"/>
  <c r="L22" i="15"/>
  <c r="M21" i="15"/>
  <c r="L21" i="15"/>
  <c r="L20" i="15"/>
  <c r="M20" i="15" s="1"/>
  <c r="M19" i="15"/>
  <c r="L19" i="15"/>
  <c r="L18" i="15"/>
  <c r="L24" i="15" s="1"/>
  <c r="K15" i="15"/>
  <c r="J15" i="15"/>
  <c r="I15" i="15"/>
  <c r="H15" i="15"/>
  <c r="G15" i="15"/>
  <c r="F15" i="15"/>
  <c r="E15" i="15"/>
  <c r="D15" i="15"/>
  <c r="C15" i="15"/>
  <c r="B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L15" i="15" s="1"/>
  <c r="M15" i="15" s="1"/>
  <c r="K6" i="15"/>
  <c r="J6" i="15"/>
  <c r="M24" i="16" l="1"/>
  <c r="M24" i="15"/>
  <c r="M18" i="15"/>
  <c r="G19" i="1" l="1"/>
  <c r="E24" i="1"/>
  <c r="C24" i="1"/>
  <c r="D24" i="1"/>
  <c r="B24" i="4"/>
  <c r="D24" i="4"/>
  <c r="E24" i="4"/>
  <c r="F24" i="4"/>
  <c r="G24" i="4"/>
  <c r="E158" i="5" l="1"/>
  <c r="C158" i="5"/>
  <c r="E157" i="5"/>
  <c r="C157" i="5"/>
  <c r="C143" i="5"/>
  <c r="E143" i="5"/>
  <c r="E136" i="5"/>
  <c r="C136" i="5"/>
  <c r="E131" i="5"/>
  <c r="C131" i="5"/>
  <c r="E117" i="5"/>
  <c r="C117" i="5"/>
  <c r="E96" i="5"/>
  <c r="C96" i="5"/>
  <c r="E91" i="5"/>
  <c r="E60" i="5"/>
  <c r="C60" i="5"/>
  <c r="C55" i="5" s="1"/>
  <c r="C65" i="5" s="1"/>
  <c r="C91" i="5" s="1"/>
  <c r="E55" i="5"/>
  <c r="E65" i="5"/>
  <c r="C22" i="5"/>
  <c r="E90" i="5"/>
  <c r="E75" i="5"/>
  <c r="C75" i="5"/>
  <c r="C90" i="5" s="1"/>
  <c r="E78" i="5"/>
  <c r="C78" i="5"/>
  <c r="E70" i="5"/>
  <c r="C70" i="5"/>
  <c r="E49" i="5"/>
  <c r="C49" i="5"/>
  <c r="E37" i="5"/>
  <c r="C37" i="5"/>
  <c r="C29" i="5"/>
  <c r="E29" i="5"/>
  <c r="E22" i="5"/>
  <c r="E15" i="5"/>
  <c r="C15" i="5"/>
  <c r="E8" i="5"/>
  <c r="C8" i="5"/>
  <c r="D8" i="5" l="1"/>
  <c r="D52" i="8"/>
  <c r="D27" i="8"/>
  <c r="G76" i="8"/>
  <c r="G20" i="8"/>
  <c r="G23" i="8"/>
  <c r="G22" i="8"/>
  <c r="G65" i="8"/>
  <c r="G73" i="8"/>
  <c r="D95" i="7"/>
  <c r="D96" i="7"/>
  <c r="D97" i="7"/>
  <c r="M120" i="6" l="1"/>
  <c r="J112" i="6"/>
  <c r="J114" i="6"/>
  <c r="M70" i="6"/>
  <c r="M41" i="6"/>
  <c r="J71" i="6"/>
  <c r="J41" i="6"/>
  <c r="J43" i="6"/>
  <c r="J44" i="6"/>
  <c r="J48" i="6"/>
  <c r="J45" i="6"/>
  <c r="J47" i="6"/>
  <c r="J28" i="6"/>
  <c r="J27" i="6"/>
  <c r="J26" i="6"/>
  <c r="J25" i="6"/>
  <c r="J24" i="6"/>
  <c r="J23" i="6"/>
  <c r="J20" i="6"/>
  <c r="D76" i="6"/>
  <c r="F29" i="9" l="1"/>
  <c r="F22" i="9"/>
  <c r="F15" i="9"/>
  <c r="F8" i="9"/>
  <c r="C29" i="9"/>
  <c r="C22" i="9"/>
  <c r="C15" i="9"/>
  <c r="C8" i="9"/>
  <c r="C147" i="7"/>
  <c r="C141" i="7"/>
  <c r="C134" i="7"/>
  <c r="C130" i="7"/>
  <c r="C115" i="7"/>
  <c r="C129" i="7"/>
  <c r="E129" i="7"/>
  <c r="I70" i="7"/>
  <c r="I66" i="7"/>
  <c r="I60" i="7"/>
  <c r="I55" i="7"/>
  <c r="I49" i="7"/>
  <c r="I29" i="7"/>
  <c r="I22" i="7"/>
  <c r="I15" i="7"/>
  <c r="I8" i="7"/>
  <c r="K15" i="7"/>
  <c r="F70" i="7"/>
  <c r="F66" i="7"/>
  <c r="F60" i="7"/>
  <c r="F55" i="7"/>
  <c r="F49" i="7"/>
  <c r="F37" i="7"/>
  <c r="F29" i="7"/>
  <c r="F22" i="7"/>
  <c r="F15" i="7"/>
  <c r="H37" i="7"/>
  <c r="C70" i="7"/>
  <c r="C66" i="7"/>
  <c r="C60" i="7"/>
  <c r="C55" i="7"/>
  <c r="C49" i="7"/>
  <c r="C37" i="7"/>
  <c r="C29" i="7"/>
  <c r="C22" i="7"/>
  <c r="C15" i="7"/>
  <c r="C8" i="7"/>
  <c r="D8" i="6"/>
  <c r="D20" i="6"/>
  <c r="D22" i="6"/>
  <c r="D29" i="6"/>
  <c r="D37" i="6"/>
  <c r="D45" i="6"/>
  <c r="D48" i="6"/>
  <c r="D49" i="6"/>
  <c r="D55" i="6"/>
  <c r="D60" i="6"/>
  <c r="D66" i="6"/>
  <c r="D70" i="6"/>
  <c r="D82" i="6"/>
  <c r="D83" i="6"/>
  <c r="E156" i="7" l="1"/>
  <c r="D129" i="7"/>
  <c r="C65" i="7"/>
  <c r="D78" i="6"/>
  <c r="D90" i="6"/>
  <c r="F65" i="7"/>
  <c r="C155" i="7"/>
  <c r="C156" i="7" s="1"/>
  <c r="D75" i="6"/>
  <c r="D15" i="6"/>
  <c r="D65" i="6" s="1"/>
  <c r="J91" i="8" l="1"/>
  <c r="J144" i="8" l="1"/>
  <c r="D144" i="8"/>
  <c r="J76" i="8"/>
  <c r="J75" i="8"/>
  <c r="J82" i="8"/>
  <c r="G117" i="8" l="1"/>
  <c r="G118" i="8"/>
  <c r="G119" i="8"/>
  <c r="G120" i="8"/>
  <c r="G121" i="8"/>
  <c r="G122" i="8"/>
  <c r="G123" i="8"/>
  <c r="G124" i="8"/>
  <c r="G125" i="8"/>
  <c r="G126" i="8"/>
  <c r="G127" i="8"/>
  <c r="G128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35" i="8"/>
  <c r="G134" i="8"/>
  <c r="G129" i="8"/>
  <c r="G116" i="8"/>
  <c r="G115" i="8"/>
  <c r="G95" i="8"/>
  <c r="G94" i="8"/>
  <c r="D143" i="8"/>
  <c r="D145" i="8"/>
  <c r="D14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42" i="8"/>
  <c r="D135" i="8"/>
  <c r="D134" i="8"/>
  <c r="D129" i="8"/>
  <c r="D116" i="8"/>
  <c r="D115" i="8"/>
  <c r="D95" i="8"/>
  <c r="D94" i="8"/>
  <c r="G39" i="8"/>
  <c r="G40" i="8"/>
  <c r="G41" i="8"/>
  <c r="G42" i="8"/>
  <c r="G43" i="8"/>
  <c r="G44" i="8"/>
  <c r="G45" i="8"/>
  <c r="G46" i="8"/>
  <c r="G47" i="8"/>
  <c r="G48" i="8"/>
  <c r="G90" i="8"/>
  <c r="G79" i="8"/>
  <c r="G78" i="8"/>
  <c r="G71" i="8"/>
  <c r="G70" i="8"/>
  <c r="G63" i="8"/>
  <c r="G60" i="8"/>
  <c r="G38" i="8"/>
  <c r="D39" i="8"/>
  <c r="D40" i="8"/>
  <c r="D41" i="8"/>
  <c r="D42" i="8"/>
  <c r="D43" i="8"/>
  <c r="D44" i="8"/>
  <c r="D45" i="8"/>
  <c r="D46" i="8"/>
  <c r="D47" i="8"/>
  <c r="D48" i="8"/>
  <c r="D31" i="8"/>
  <c r="D32" i="8"/>
  <c r="D33" i="8"/>
  <c r="D34" i="8"/>
  <c r="D35" i="8"/>
  <c r="D36" i="8"/>
  <c r="D10" i="8"/>
  <c r="D11" i="8"/>
  <c r="D12" i="8"/>
  <c r="D13" i="8"/>
  <c r="D14" i="8"/>
  <c r="D9" i="8"/>
  <c r="D84" i="8"/>
  <c r="D83" i="8"/>
  <c r="D82" i="8"/>
  <c r="D76" i="8"/>
  <c r="D75" i="8"/>
  <c r="D65" i="8"/>
  <c r="D58" i="8"/>
  <c r="D55" i="8"/>
  <c r="D38" i="8"/>
  <c r="D37" i="8"/>
  <c r="D30" i="8"/>
  <c r="D20" i="8"/>
  <c r="D29" i="8"/>
  <c r="D22" i="8"/>
  <c r="D15" i="8"/>
  <c r="D8" i="8"/>
  <c r="G155" i="8"/>
  <c r="G156" i="8"/>
  <c r="G37" i="8"/>
  <c r="D155" i="8" l="1"/>
  <c r="D141" i="8"/>
  <c r="G91" i="8"/>
  <c r="D90" i="8"/>
  <c r="D156" i="8"/>
  <c r="D91" i="8" l="1"/>
  <c r="J147" i="8"/>
  <c r="J141" i="8"/>
  <c r="J134" i="8"/>
  <c r="J130" i="8"/>
  <c r="J116" i="8"/>
  <c r="J115" i="8"/>
  <c r="J98" i="8"/>
  <c r="J97" i="8"/>
  <c r="J96" i="8"/>
  <c r="J95" i="8"/>
  <c r="G159" i="9"/>
  <c r="G132" i="9"/>
  <c r="G121" i="9"/>
  <c r="G119" i="9"/>
  <c r="G118" i="9"/>
  <c r="G100" i="9"/>
  <c r="G99" i="9"/>
  <c r="G98" i="9"/>
  <c r="G97" i="9"/>
  <c r="G91" i="9"/>
  <c r="G90" i="9"/>
  <c r="G82" i="9"/>
  <c r="G78" i="9"/>
  <c r="G75" i="9"/>
  <c r="D159" i="9"/>
  <c r="D132" i="9"/>
  <c r="D121" i="9"/>
  <c r="D119" i="9"/>
  <c r="D118" i="9"/>
  <c r="D100" i="9"/>
  <c r="D99" i="9"/>
  <c r="D98" i="9"/>
  <c r="D97" i="9"/>
  <c r="D91" i="9"/>
  <c r="D90" i="9"/>
  <c r="D82" i="9"/>
  <c r="D78" i="9"/>
  <c r="D76" i="9"/>
  <c r="D75" i="9"/>
  <c r="D65" i="9"/>
  <c r="G43" i="9"/>
  <c r="G42" i="9"/>
  <c r="G39" i="9"/>
  <c r="D43" i="9"/>
  <c r="D42" i="9"/>
  <c r="D39" i="9"/>
  <c r="G37" i="9"/>
  <c r="D37" i="9"/>
  <c r="J116" i="7"/>
  <c r="J115" i="7"/>
  <c r="J98" i="7"/>
  <c r="J97" i="7"/>
  <c r="J96" i="7"/>
  <c r="J95" i="7"/>
  <c r="G116" i="7"/>
  <c r="G115" i="7"/>
  <c r="G98" i="7"/>
  <c r="G97" i="7"/>
  <c r="G96" i="7"/>
  <c r="G95" i="7"/>
  <c r="J91" i="7"/>
  <c r="J90" i="7"/>
  <c r="J82" i="7"/>
  <c r="J78" i="7"/>
  <c r="J76" i="7"/>
  <c r="J75" i="7"/>
  <c r="G82" i="7"/>
  <c r="G76" i="7"/>
  <c r="G75" i="7"/>
  <c r="D82" i="7"/>
  <c r="D76" i="7"/>
  <c r="D75" i="7"/>
  <c r="J156" i="6"/>
  <c r="J155" i="6"/>
  <c r="J144" i="6"/>
  <c r="J143" i="6"/>
  <c r="J142" i="6"/>
  <c r="J141" i="6"/>
  <c r="J135" i="6"/>
  <c r="J134" i="6"/>
  <c r="J129" i="6"/>
  <c r="J122" i="6"/>
  <c r="J120" i="6"/>
  <c r="J118" i="6"/>
  <c r="J116" i="6"/>
  <c r="J115" i="6"/>
  <c r="J113" i="6"/>
  <c r="J111" i="6"/>
  <c r="J106" i="6"/>
  <c r="J102" i="6"/>
  <c r="J101" i="6"/>
  <c r="J100" i="6"/>
  <c r="J99" i="6"/>
  <c r="J98" i="6"/>
  <c r="J97" i="6"/>
  <c r="J96" i="6"/>
  <c r="J95" i="6"/>
  <c r="J94" i="6"/>
  <c r="G156" i="6"/>
  <c r="G129" i="6"/>
  <c r="G118" i="6"/>
  <c r="G116" i="6"/>
  <c r="G115" i="6"/>
  <c r="G98" i="6"/>
  <c r="G97" i="6"/>
  <c r="G96" i="6"/>
  <c r="G95" i="6"/>
  <c r="G94" i="6"/>
  <c r="D156" i="6"/>
  <c r="D129" i="6"/>
  <c r="D116" i="6"/>
  <c r="D115" i="6"/>
  <c r="D99" i="6"/>
  <c r="D98" i="6"/>
  <c r="D97" i="6"/>
  <c r="D96" i="6"/>
  <c r="D95" i="6"/>
  <c r="D94" i="6"/>
  <c r="J91" i="6"/>
  <c r="J90" i="6"/>
  <c r="J84" i="6"/>
  <c r="J83" i="6"/>
  <c r="J79" i="6"/>
  <c r="J78" i="6"/>
  <c r="J76" i="6"/>
  <c r="J75" i="6"/>
  <c r="J70" i="6"/>
  <c r="J65" i="6"/>
  <c r="J63" i="6"/>
  <c r="J60" i="6"/>
  <c r="J58" i="6"/>
  <c r="J55" i="6"/>
  <c r="J40" i="6"/>
  <c r="J37" i="6"/>
  <c r="J36" i="6"/>
  <c r="J34" i="6"/>
  <c r="J32" i="6"/>
  <c r="J30" i="6"/>
  <c r="J29" i="6"/>
  <c r="J22" i="6"/>
  <c r="J15" i="6"/>
  <c r="J14" i="6"/>
  <c r="J13" i="6"/>
  <c r="J12" i="6"/>
  <c r="J11" i="6"/>
  <c r="J10" i="6"/>
  <c r="J9" i="6"/>
  <c r="J8" i="6"/>
  <c r="G91" i="6"/>
  <c r="G90" i="6"/>
  <c r="G82" i="6"/>
  <c r="G76" i="6"/>
  <c r="G75" i="6"/>
  <c r="G65" i="6"/>
  <c r="G45" i="6"/>
  <c r="G43" i="6"/>
  <c r="G42" i="6"/>
  <c r="G39" i="6"/>
  <c r="G37" i="6"/>
  <c r="J155" i="8" l="1"/>
  <c r="G94" i="7" l="1"/>
  <c r="J129" i="8"/>
  <c r="J94" i="8"/>
  <c r="J156" i="8"/>
  <c r="G156" i="7" l="1"/>
  <c r="G129" i="7"/>
  <c r="J78" i="8"/>
  <c r="J90" i="8" l="1"/>
  <c r="D91" i="6"/>
  <c r="M144" i="8"/>
  <c r="M141" i="8"/>
  <c r="M135" i="8"/>
  <c r="M118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144" i="6"/>
  <c r="M141" i="6"/>
  <c r="M135" i="6"/>
  <c r="M118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69" i="6"/>
  <c r="M68" i="6"/>
  <c r="M67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D120" i="5"/>
  <c r="D158" i="5"/>
  <c r="D157" i="5"/>
  <c r="D146" i="5"/>
  <c r="D143" i="5"/>
  <c r="D137" i="5"/>
  <c r="D136" i="5"/>
  <c r="D131" i="5"/>
  <c r="D118" i="5"/>
  <c r="D11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H97" i="5"/>
  <c r="D97" i="5"/>
  <c r="D96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" i="5"/>
  <c r="D10" i="5"/>
  <c r="D11" i="5"/>
  <c r="D12" i="5"/>
  <c r="D13" i="5"/>
  <c r="D14" i="5"/>
  <c r="J94" i="7" l="1"/>
  <c r="M37" i="8"/>
  <c r="M155" i="8"/>
  <c r="M134" i="8"/>
  <c r="M156" i="6"/>
  <c r="M129" i="6"/>
  <c r="M155" i="6"/>
  <c r="M94" i="6"/>
  <c r="M134" i="6"/>
  <c r="M65" i="6"/>
  <c r="M66" i="6"/>
  <c r="M90" i="6"/>
  <c r="M65" i="8"/>
  <c r="M90" i="8"/>
  <c r="J156" i="7" l="1"/>
  <c r="J129" i="7"/>
  <c r="M156" i="8"/>
  <c r="M129" i="8"/>
  <c r="M91" i="6"/>
  <c r="M91" i="8"/>
  <c r="G23" i="3" l="1"/>
  <c r="F23" i="3"/>
  <c r="E23" i="3"/>
  <c r="D23" i="3"/>
  <c r="B23" i="3"/>
  <c r="I20" i="2" l="1"/>
  <c r="E11" i="1" l="1"/>
  <c r="I4" i="1" l="1"/>
  <c r="G147" i="8"/>
  <c r="D147" i="8"/>
  <c r="G141" i="8"/>
  <c r="G130" i="8"/>
  <c r="D130" i="8"/>
  <c r="G83" i="8"/>
  <c r="D78" i="8"/>
  <c r="G75" i="8"/>
  <c r="D70" i="8"/>
  <c r="G66" i="8"/>
  <c r="D66" i="8"/>
  <c r="D60" i="8"/>
  <c r="G55" i="8"/>
  <c r="G49" i="8"/>
  <c r="D49" i="8"/>
  <c r="G147" i="7"/>
  <c r="D147" i="7"/>
  <c r="G141" i="7"/>
  <c r="D141" i="7"/>
  <c r="G134" i="7"/>
  <c r="D134" i="7"/>
  <c r="G130" i="7"/>
  <c r="D130" i="7"/>
  <c r="D115" i="7"/>
  <c r="D94" i="7"/>
  <c r="D78" i="7"/>
  <c r="J147" i="6"/>
  <c r="G147" i="6"/>
  <c r="D147" i="6"/>
  <c r="G141" i="6"/>
  <c r="D141" i="6"/>
  <c r="G134" i="6"/>
  <c r="D134" i="6"/>
  <c r="J130" i="6"/>
  <c r="G130" i="6"/>
  <c r="D130" i="6"/>
  <c r="G83" i="6"/>
  <c r="G78" i="6"/>
  <c r="G70" i="6"/>
  <c r="J66" i="6"/>
  <c r="G66" i="6"/>
  <c r="G60" i="6"/>
  <c r="G55" i="6"/>
  <c r="J49" i="6"/>
  <c r="G49" i="6"/>
  <c r="G29" i="6"/>
  <c r="G22" i="6"/>
  <c r="G15" i="6"/>
  <c r="G8" i="6"/>
  <c r="H30" i="2"/>
  <c r="G30" i="2"/>
  <c r="I29" i="2"/>
  <c r="E29" i="2"/>
  <c r="I28" i="2"/>
  <c r="E28" i="2"/>
  <c r="I27" i="2"/>
  <c r="E27" i="2"/>
  <c r="I26" i="2"/>
  <c r="E26" i="2"/>
  <c r="I25" i="2"/>
  <c r="E25" i="2"/>
  <c r="I24" i="2"/>
  <c r="D24" i="2"/>
  <c r="C24" i="2"/>
  <c r="E23" i="2"/>
  <c r="I22" i="2"/>
  <c r="I21" i="2"/>
  <c r="E21" i="2"/>
  <c r="E20" i="2"/>
  <c r="I19" i="2"/>
  <c r="D18" i="2"/>
  <c r="D30" i="2" s="1"/>
  <c r="C18" i="2"/>
  <c r="H17" i="2"/>
  <c r="G17" i="2"/>
  <c r="D17" i="2"/>
  <c r="C17" i="2"/>
  <c r="I16" i="2"/>
  <c r="E16" i="2"/>
  <c r="I15" i="2"/>
  <c r="E15" i="2"/>
  <c r="I14" i="2"/>
  <c r="E14" i="2"/>
  <c r="I13" i="2"/>
  <c r="E13" i="2"/>
  <c r="I12" i="2"/>
  <c r="E12" i="2"/>
  <c r="I11" i="2"/>
  <c r="E11" i="2"/>
  <c r="E10" i="2"/>
  <c r="I9" i="2"/>
  <c r="E9" i="2"/>
  <c r="I7" i="2"/>
  <c r="E7" i="2"/>
  <c r="I4" i="2"/>
  <c r="H4" i="2"/>
  <c r="G4" i="2"/>
  <c r="H29" i="1"/>
  <c r="G29" i="1"/>
  <c r="I28" i="1"/>
  <c r="E28" i="1"/>
  <c r="I27" i="1"/>
  <c r="E27" i="1"/>
  <c r="I26" i="1"/>
  <c r="I25" i="1"/>
  <c r="E25" i="1"/>
  <c r="I24" i="1"/>
  <c r="I29" i="1" s="1"/>
  <c r="I23" i="1"/>
  <c r="E23" i="1"/>
  <c r="I22" i="1"/>
  <c r="E22" i="1"/>
  <c r="I21" i="1"/>
  <c r="E21" i="1"/>
  <c r="I20" i="1"/>
  <c r="D19" i="1"/>
  <c r="C19" i="1"/>
  <c r="H18" i="1"/>
  <c r="G18" i="1"/>
  <c r="D18" i="1"/>
  <c r="C18" i="1"/>
  <c r="I17" i="1"/>
  <c r="I16" i="1"/>
  <c r="E16" i="1"/>
  <c r="I15" i="1"/>
  <c r="E15" i="1"/>
  <c r="I14" i="1"/>
  <c r="E14" i="1"/>
  <c r="I13" i="1"/>
  <c r="E13" i="1"/>
  <c r="I12" i="1"/>
  <c r="E12" i="1"/>
  <c r="E8" i="1"/>
  <c r="H4" i="1"/>
  <c r="G4" i="1"/>
  <c r="G155" i="7" l="1"/>
  <c r="E19" i="1"/>
  <c r="E24" i="2"/>
  <c r="C30" i="2"/>
  <c r="C33" i="2" s="1"/>
  <c r="D155" i="6"/>
  <c r="G155" i="6"/>
  <c r="D155" i="7"/>
  <c r="G78" i="7"/>
  <c r="E18" i="2"/>
  <c r="D33" i="2"/>
  <c r="D29" i="1"/>
  <c r="D30" i="1" s="1"/>
  <c r="C29" i="1"/>
  <c r="C30" i="1" s="1"/>
  <c r="H30" i="1"/>
  <c r="E18" i="1"/>
  <c r="G65" i="9"/>
  <c r="E17" i="2"/>
  <c r="G31" i="2"/>
  <c r="I18" i="1"/>
  <c r="I30" i="1" s="1"/>
  <c r="G30" i="1"/>
  <c r="I17" i="2"/>
  <c r="H31" i="2"/>
  <c r="I30" i="2"/>
  <c r="D90" i="7"/>
  <c r="D156" i="7"/>
  <c r="C32" i="2"/>
  <c r="H32" i="2"/>
  <c r="H33" i="2"/>
  <c r="D31" i="2"/>
  <c r="D32" i="2"/>
  <c r="G32" i="2"/>
  <c r="C31" i="1"/>
  <c r="H31" i="1"/>
  <c r="D31" i="1"/>
  <c r="G31" i="1"/>
  <c r="E29" i="1" l="1"/>
  <c r="E32" i="1" s="1"/>
  <c r="C31" i="2"/>
  <c r="H32" i="1"/>
  <c r="G33" i="2"/>
  <c r="E30" i="2"/>
  <c r="E33" i="2" s="1"/>
  <c r="G90" i="7"/>
  <c r="D32" i="1"/>
  <c r="E31" i="1"/>
  <c r="C32" i="1"/>
  <c r="E32" i="2"/>
  <c r="I31" i="2"/>
  <c r="G32" i="1"/>
  <c r="I31" i="1"/>
  <c r="I32" i="1"/>
  <c r="E30" i="1"/>
  <c r="I32" i="2"/>
  <c r="D91" i="7"/>
  <c r="I33" i="2" l="1"/>
  <c r="E31" i="2"/>
  <c r="G91" i="7"/>
</calcChain>
</file>

<file path=xl/sharedStrings.xml><?xml version="1.0" encoding="utf-8"?>
<sst xmlns="http://schemas.openxmlformats.org/spreadsheetml/2006/main" count="2030" uniqueCount="479">
  <si>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</si>
  <si>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</si>
  <si>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</si>
  <si>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</si>
  <si>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</si>
  <si>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</si>
  <si>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</si>
  <si>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</si>
  <si>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</si>
  <si>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</si>
  <si>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</si>
  <si>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</si>
  <si>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</si>
  <si>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</si>
  <si>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</si>
  <si>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</si>
  <si>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</si>
  <si>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</si>
  <si>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</si>
  <si>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</si>
  <si>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</si>
  <si>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</si>
  <si>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</si>
  <si>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</si>
  <si>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</si>
  <si>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</si>
  <si>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</si>
  <si>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</si>
  <si>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</si>
  <si>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</si>
  <si>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</si>
  <si>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</si>
  <si>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</si>
  <si>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</si>
  <si>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</si>
  <si>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</si>
  <si>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</si>
  <si>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</si>
  <si>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</si>
  <si>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</si>
  <si>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</si>
  <si>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</si>
  <si>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</si>
  <si>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</si>
  <si>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</si>
  <si>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</si>
  <si>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</si>
  <si>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</si>
  <si>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</si>
  <si>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</si>
  <si>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</si>
  <si>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</si>
  <si>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</si>
  <si>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</si>
  <si>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</si>
  <si>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</si>
  <si>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</si>
  <si>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</si>
  <si>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</si>
  <si>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</si>
  <si>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</si>
  <si>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</si>
  <si>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</si>
  <si>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</si>
  <si>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</si>
  <si>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</si>
  <si>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</si>
  <si>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</si>
  <si>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</si>
  <si>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</si>
  <si>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</si>
  <si>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</si>
  <si>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</si>
  <si>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</si>
  <si>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</si>
  <si>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</si>
  <si>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</si>
  <si>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</si>
  <si>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</si>
  <si>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</si>
  <si>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</si>
  <si>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</si>
  <si>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</si>
  <si>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</si>
  <si>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</si>
  <si>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</si>
  <si>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</si>
  <si>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</si>
  <si>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</si>
  <si>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</si>
  <si>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</si>
  <si>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</si>
  <si>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</si>
  <si>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</si>
  <si>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</si>
  <si>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</si>
  <si>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</si>
  <si>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</si>
  <si>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</si>
  <si>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</si>
  <si>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</si>
  <si>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</si>
  <si>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</si>
  <si>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</si>
  <si>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</si>
  <si>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</si>
  <si>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</si>
  <si>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</si>
  <si>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</si>
  <si>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</si>
  <si>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</si>
  <si>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</si>
  <si>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</si>
  <si>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</si>
  <si>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</si>
  <si>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</si>
  <si>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</si>
  <si>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</si>
  <si>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</si>
  <si>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</si>
  <si>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</si>
  <si>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</si>
  <si>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</si>
  <si>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</si>
  <si>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Felújítás  megnevezése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</si>
  <si>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</si>
  <si>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</si>
  <si>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</si>
  <si>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</si>
  <si>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</si>
  <si>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</si>
  <si>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</si>
  <si>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</si>
  <si>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</si>
  <si>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</si>
  <si>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</si>
  <si>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</si>
  <si>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</si>
  <si>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</si>
  <si>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</si>
  <si>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</si>
  <si>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</si>
  <si>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</si>
  <si>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</si>
  <si>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</si>
  <si>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</si>
  <si>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</si>
  <si>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</si>
  <si>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</si>
  <si>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</si>
  <si>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</si>
  <si>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</si>
  <si>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</si>
  <si>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</si>
  <si>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</si>
  <si>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</si>
  <si>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</si>
  <si>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</si>
  <si>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</si>
  <si>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</si>
  <si>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</si>
  <si>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</si>
  <si>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</si>
  <si>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</si>
  <si>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</si>
  <si>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</si>
  <si>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</si>
  <si>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</si>
  <si>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</si>
  <si>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</si>
  <si>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</si>
  <si>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</si>
  <si>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</si>
  <si>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</si>
  <si>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</si>
  <si>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</si>
  <si>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</si>
  <si>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</si>
  <si>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</si>
  <si>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</si>
  <si>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</si>
  <si>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</si>
  <si>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</si>
  <si>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</si>
  <si>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</si>
  <si>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</si>
  <si>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</si>
  <si>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</si>
  <si>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</si>
  <si>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</si>
  <si>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</si>
  <si>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</si>
  <si>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</si>
  <si>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</si>
  <si>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</si>
  <si>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</si>
  <si>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</si>
  <si>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</si>
  <si>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</si>
  <si>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</si>
  <si>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</si>
  <si>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</si>
  <si>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</si>
  <si>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</si>
  <si>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</si>
  <si>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</si>
  <si>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</si>
  <si>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</si>
  <si>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</si>
  <si>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</si>
  <si>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</si>
  <si>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</si>
  <si>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</si>
  <si>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</si>
  <si>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</si>
  <si>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</si>
  <si>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</si>
  <si>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</si>
  <si>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</si>
  <si>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</si>
  <si>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</si>
  <si>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</si>
  <si>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</si>
  <si>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</si>
  <si>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</si>
  <si>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</si>
  <si>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</si>
  <si>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</si>
  <si>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</si>
  <si>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</si>
  <si>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</si>
  <si>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</si>
  <si>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</si>
  <si>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</si>
  <si>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</si>
  <si>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</si>
  <si>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</si>
  <si>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</si>
  <si>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</si>
  <si>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</si>
  <si>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</si>
  <si>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</si>
  <si>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</si>
  <si>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</si>
  <si>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</si>
  <si>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</si>
  <si>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</si>
  <si>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</si>
  <si>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</si>
  <si>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</si>
  <si>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</si>
  <si>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</si>
  <si>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</si>
  <si>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</si>
  <si>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</si>
  <si>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</si>
  <si>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</si>
  <si>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</si>
  <si>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</si>
  <si>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</si>
  <si>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</si>
  <si>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</si>
  <si>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</si>
  <si>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</si>
  <si>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</si>
  <si>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</si>
  <si>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</si>
  <si>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</si>
  <si>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</si>
  <si>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</si>
  <si>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</si>
  <si>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</si>
  <si>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</si>
  <si>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</si>
  <si>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</si>
  <si>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</si>
  <si>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</si>
  <si>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</si>
  <si>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</si>
  <si>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</si>
  <si>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</si>
  <si>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</si>
  <si>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</si>
  <si>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</si>
  <si>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</si>
  <si>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</si>
  <si>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</si>
  <si>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</si>
  <si>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</si>
  <si>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</si>
  <si>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</si>
  <si>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</si>
  <si>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</si>
  <si>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</si>
  <si>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</si>
  <si>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</si>
  <si>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</si>
  <si>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</si>
  <si>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</si>
  <si>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</si>
  <si>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</si>
  <si>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</si>
  <si>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</si>
  <si>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</si>
  <si>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</si>
  <si>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</si>
  <si>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</si>
  <si>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</si>
  <si>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</si>
  <si>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</si>
  <si>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</si>
  <si>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</si>
  <si>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</si>
  <si>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</si>
  <si>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</si>
  <si>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</si>
  <si>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</si>
  <si>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</si>
  <si>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</si>
  <si>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</si>
  <si>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</si>
  <si>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</si>
  <si>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</si>
  <si>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</si>
  <si>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</si>
  <si>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</si>
  <si>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</si>
  <si>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</si>
  <si>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</si>
  <si>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</si>
  <si>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</si>
  <si>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</si>
  <si>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</si>
  <si>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</si>
  <si>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</si>
  <si>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</si>
  <si>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</si>
  <si>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</si>
  <si>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</si>
  <si>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</si>
  <si>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</si>
  <si>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</si>
  <si>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</si>
  <si>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</si>
  <si>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</si>
  <si>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</si>
  <si>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</si>
  <si>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</si>
  <si>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</si>
  <si>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</si>
  <si>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</si>
  <si>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</si>
  <si>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</si>
  <si>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</si>
  <si>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</si>
  <si>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</si>
  <si>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</si>
  <si>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</si>
  <si>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</si>
  <si>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</si>
  <si>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</si>
  <si>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</si>
  <si>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Karácsondi Polgármesteri Hivatal</t>
  </si>
  <si>
    <t>Karácsond Általános Művelődési Központ</t>
  </si>
  <si>
    <t>Összesen</t>
  </si>
  <si>
    <t>Módosítás 
(±)</t>
  </si>
  <si>
    <t>H=F±G</t>
  </si>
  <si>
    <t>I</t>
  </si>
  <si>
    <t>J</t>
  </si>
  <si>
    <t>K=I±J</t>
  </si>
  <si>
    <t>L</t>
  </si>
  <si>
    <t>M</t>
  </si>
  <si>
    <t>N=L±M</t>
  </si>
  <si>
    <t>Rövid lejáratú  hitelek, kölcsönök felvétele</t>
  </si>
  <si>
    <t>Belföldi finanszírozás bevételei (13.1. + … + 13.4.)</t>
  </si>
  <si>
    <t>13.4.</t>
  </si>
  <si>
    <t>Irányító szervi (önkormányzati) támogatás (finanszírozás)</t>
  </si>
  <si>
    <t>14.1.</t>
  </si>
  <si>
    <t>14.2.</t>
  </si>
  <si>
    <t>14.3.</t>
  </si>
  <si>
    <t>14.4.</t>
  </si>
  <si>
    <t>Kötelező feladatok bevételei, kiadásai</t>
  </si>
  <si>
    <t>Államigazgatási feladatok bevételei, kiadásai</t>
  </si>
  <si>
    <t>Önként vállalt feladatok bevételei, kiadásai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</si>
  <si>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</si>
  <si>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</si>
  <si>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</si>
  <si>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</si>
  <si>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</si>
  <si>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</si>
  <si>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</si>
  <si>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</si>
  <si>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</si>
  <si>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</si>
  <si>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</si>
  <si>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</si>
  <si>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</si>
  <si>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</si>
  <si>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</si>
  <si>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</si>
  <si>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</si>
  <si>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</si>
  <si>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</si>
  <si>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</si>
  <si>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</si>
  <si>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</si>
  <si>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</si>
  <si>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</si>
  <si>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 xml:space="preserve">   Irányító szervi (önkormányzati) támogatás (finanszírozás)</t>
  </si>
  <si>
    <t>,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</si>
  <si>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</si>
  <si>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</si>
  <si>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 </t>
  </si>
  <si>
    <t>2016.
Módosítás utáni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</si>
  <si>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</si>
  <si>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</si>
  <si>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Ft-ban</t>
  </si>
  <si>
    <t>KÖFOP- 1.2.1-VEKOP-16</t>
  </si>
  <si>
    <t>75</t>
  </si>
  <si>
    <t>2017. év</t>
  </si>
  <si>
    <t>2017. évi eredeti előirányzat</t>
  </si>
  <si>
    <t>2017. évi módosítás</t>
  </si>
  <si>
    <t>2017. évi módosítás utáni</t>
  </si>
  <si>
    <t>II. Felhalmozási célú bevételek és kiadások mérlege
2017. (Önkormányzati szinten)</t>
  </si>
  <si>
    <t>2017. évi Beruházások  előirányzata beruházásonként</t>
  </si>
  <si>
    <t>2017. évi Felújítási kiadások előirányzata felújításonként</t>
  </si>
  <si>
    <t>2017. Módosítás utáni</t>
  </si>
  <si>
    <t>2017.
Módosítás utáni</t>
  </si>
  <si>
    <t xml:space="preserve">2017. év </t>
  </si>
  <si>
    <t>2017
Módosítás utáni</t>
  </si>
  <si>
    <t>Felhasználás   2017. XII. 31-ig</t>
  </si>
  <si>
    <t>2017. évi módosítás
(±)</t>
  </si>
  <si>
    <t>2017. évi módosítás után</t>
  </si>
  <si>
    <t>Gépjármű beszerzés</t>
  </si>
  <si>
    <t>2017</t>
  </si>
  <si>
    <t>Ingfatlanok vásárlása</t>
  </si>
  <si>
    <t>ASP központhoz való csatlakozás pályázathoz eszközbeszerzés</t>
  </si>
  <si>
    <t>2017-2018</t>
  </si>
  <si>
    <t>Gépek beszerzése VP6-7.2.1-7.4.1.2-16 kódszámú pályázathoz (önerő)</t>
  </si>
  <si>
    <t>2016-2018</t>
  </si>
  <si>
    <t>Tárgyaló asztal beszerzése - PH</t>
  </si>
  <si>
    <t>Büszkeségpont kialakítása az 1956-os forradalom és szabadságharc emlékére pályázat</t>
  </si>
  <si>
    <t>Kisértékű tárgyi eszköz beszerzése - ÁMK</t>
  </si>
  <si>
    <t>Belterületi utak járdák építése</t>
  </si>
  <si>
    <t>Eszközvásárlás Közművelődési érdekeltségnövelő pályázat keretében - ÁMK</t>
  </si>
  <si>
    <t>Kisértékű tárgyi eszköz beszerzés - ÖNK</t>
  </si>
  <si>
    <t>Önkormányzati közintézmények, középületek felújítása</t>
  </si>
  <si>
    <t>Iskola előtti parkoló kialakítása és környezetének rendezése</t>
  </si>
  <si>
    <t>Települést érintő belvízrendszer felújítása</t>
  </si>
  <si>
    <t>Barczy tó környezeténekj kialakítása</t>
  </si>
  <si>
    <t>Karácsond község közintézményeinek energetiaki korszerűsítése megújuló energiaforrás bevonásával</t>
  </si>
  <si>
    <t>Vis Major pályázat - előleg</t>
  </si>
  <si>
    <t xml:space="preserve">Szociális Alapszolgáltatások fejlesztése </t>
  </si>
  <si>
    <t>Belterületi utak járdák felújítása</t>
  </si>
  <si>
    <t>2017. előtti</t>
  </si>
  <si>
    <t>2017. évi</t>
  </si>
  <si>
    <t>2017. utáni</t>
  </si>
  <si>
    <t>Teljesítés %-a 2017. XII. 31-ig</t>
  </si>
  <si>
    <t>TOP-3.2.1-15-HE1-2016-00013</t>
  </si>
  <si>
    <t xml:space="preserve">Karácsond község közintézményeinek energetikai korszerűsítése megújuló energiaforrás bevonásával                                </t>
  </si>
  <si>
    <t>2017.utáni</t>
  </si>
  <si>
    <t>Szociális alapszolgáltatások fejlesztése Karácsondon</t>
  </si>
  <si>
    <t>2017.előtti</t>
  </si>
  <si>
    <t>2017. után</t>
  </si>
  <si>
    <r>
      <t xml:space="preserve">   Működési költségvetés kiadásai </t>
    </r>
    <r>
      <rPr>
        <sz val="10"/>
        <color theme="1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</si>
  <si>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color theme="1"/>
        <rFont val="Times New Roman CE"/>
        <charset val="238"/>
      </rPr>
      <t>(2.1.+2.3.+2.5.)</t>
    </r>
  </si>
  <si>
    <t>5.2  melléklet a…. /2018.(V.30.) önkormányzati rendelethez</t>
  </si>
  <si>
    <t>5.3  melléklet a …./2018.(V.30.) önkormányzati rendelethez</t>
  </si>
  <si>
    <t>Éves  létszám (fő)</t>
  </si>
  <si>
    <t>1. melléklet a 6/2018. (V.30.) önkormányzati rendelethez</t>
  </si>
  <si>
    <t>2. melléklet a 6/2018. (V. 30.) önkormányzati rendelethez</t>
  </si>
  <si>
    <t>3. melléklet a 6/2018. (V.30.) önkormányzati rendelethez</t>
  </si>
  <si>
    <t>4. melléklet a 6/2018. (V.30.) önkormányzati rendelethez</t>
  </si>
  <si>
    <r>
      <t>"Csatlakozási konstrukció az önkormányzati ASP rendszer országos kiterjesztéséhez"                                                 5</t>
    </r>
    <r>
      <rPr>
        <i/>
        <sz val="10"/>
        <color theme="1"/>
        <rFont val="Times New Roman"/>
        <family val="1"/>
        <charset val="238"/>
      </rPr>
      <t xml:space="preserve">.1 </t>
    </r>
    <r>
      <rPr>
        <i/>
        <sz val="8"/>
        <color theme="1"/>
        <rFont val="Times New Roman"/>
        <family val="1"/>
        <charset val="238"/>
      </rPr>
      <t xml:space="preserve">melléklet a 6/2018.(V.30.) önkormányzati rendelethez </t>
    </r>
    <r>
      <rPr>
        <i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 xml:space="preserve">  </t>
    </r>
  </si>
  <si>
    <t>6.  melléklet a 6/2018. (V.30.)) önkormányzati rendelethez</t>
  </si>
  <si>
    <t>7.  melléklet a 6/2018. (V.30.) önkormányzati rendelethez</t>
  </si>
  <si>
    <t>8. melléklet a 6/2018. (V.30.) önkormányzati rendelethez</t>
  </si>
  <si>
    <t>9. melléklet a 6/2018.(V.30.) önkormányzati rendelethez</t>
  </si>
  <si>
    <t>10. melléklet a 6/2018.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</si>
</sst>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44" x14ac:knownFonts="1">
    <font>
      <sz val="11"/>
      <color theme="1"/>
      <name val="Calibri"/>
      <family val="2"/>
      <scheme val="minor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9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Calibri"/>
      <family val="2"/>
      <scheme val="minor"/>
    </font>
    <font>
      <i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93">
    <xf numFmtId="0" fontId="0" fillId="0" borderId="0" xfId="0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Border="1" applyAlignment="1" applyProtection="1">
      <alignment horizontal="left" wrapText="1" indent="1"/>
    </xf>
    <xf numFmtId="0" fontId="8" fillId="0" borderId="17" xfId="0" applyFont="1" applyBorder="1" applyAlignment="1" applyProtection="1">
      <alignment horizontal="left" wrapText="1" indent="1"/>
    </xf>
    <xf numFmtId="0" fontId="8" fillId="0" borderId="21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wrapText="1"/>
    </xf>
    <xf numFmtId="0" fontId="8" fillId="0" borderId="12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8" fillId="0" borderId="20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wrapText="1"/>
    </xf>
    <xf numFmtId="0" fontId="9" fillId="0" borderId="30" xfId="0" applyFont="1" applyBorder="1" applyAlignment="1" applyProtection="1">
      <alignment horizontal="center" wrapText="1"/>
    </xf>
    <xf numFmtId="0" fontId="9" fillId="0" borderId="31" xfId="0" applyFont="1" applyBorder="1" applyAlignment="1" applyProtection="1">
      <alignment wrapText="1"/>
    </xf>
    <xf numFmtId="0" fontId="8" fillId="0" borderId="21" xfId="0" applyFont="1" applyBorder="1" applyAlignment="1" applyProtection="1">
      <alignment horizontal="lef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lef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9" fillId="0" borderId="2" xfId="0" applyNumberFormat="1" applyFont="1" applyFill="1" applyBorder="1" applyAlignment="1" applyProtection="1">
      <alignment horizontal="centerContinuous" vertical="center" wrapText="1"/>
    </xf>
    <xf numFmtId="164" fontId="9" fillId="0" borderId="3" xfId="0" applyNumberFormat="1" applyFont="1" applyFill="1" applyBorder="1" applyAlignment="1" applyProtection="1">
      <alignment horizontal="centerContinuous" vertical="center" wrapText="1"/>
    </xf>
    <xf numFmtId="164" fontId="9" fillId="0" borderId="4" xfId="0" applyNumberFormat="1" applyFont="1" applyFill="1" applyBorder="1" applyAlignment="1" applyProtection="1">
      <alignment horizontal="centerContinuous" vertical="center" wrapText="1"/>
    </xf>
    <xf numFmtId="164" fontId="9" fillId="0" borderId="5" xfId="0" applyNumberFormat="1" applyFont="1" applyFill="1" applyBorder="1" applyAlignment="1" applyProtection="1">
      <alignment horizontal="centerContinuous" vertical="center" wrapText="1"/>
    </xf>
    <xf numFmtId="164" fontId="9" fillId="0" borderId="6" xfId="0" applyNumberFormat="1" applyFont="1" applyFill="1" applyBorder="1" applyAlignment="1" applyProtection="1">
      <alignment horizontal="centerContinuous" vertical="center" wrapText="1"/>
    </xf>
    <xf numFmtId="164" fontId="9" fillId="0" borderId="7" xfId="0" applyNumberFormat="1" applyFont="1" applyFill="1" applyBorder="1" applyAlignment="1" applyProtection="1">
      <alignment horizontal="centerContinuous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16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6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17" xfId="0" applyNumberFormat="1" applyFont="1" applyFill="1" applyBorder="1" applyAlignment="1" applyProtection="1">
      <alignment horizontal="left" vertical="center" wrapText="1" indent="2"/>
    </xf>
    <xf numFmtId="164" fontId="12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11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5" fillId="0" borderId="12" xfId="1" applyNumberFormat="1" applyFont="1" applyFill="1" applyBorder="1" applyAlignment="1" applyProtection="1">
      <alignment horizontal="center" vertical="center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5" fillId="0" borderId="20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3" xfId="1" applyFont="1" applyFill="1" applyBorder="1" applyAlignment="1" applyProtection="1">
      <alignment horizontal="center" vertical="center" wrapText="1"/>
    </xf>
    <xf numFmtId="0" fontId="3" fillId="0" borderId="24" xfId="1" applyFont="1" applyFill="1" applyBorder="1" applyAlignment="1" applyProtection="1">
      <alignment vertical="center" wrapText="1"/>
    </xf>
    <xf numFmtId="49" fontId="15" fillId="0" borderId="44" xfId="1" applyNumberFormat="1" applyFont="1" applyFill="1" applyBorder="1" applyAlignment="1" applyProtection="1">
      <alignment horizontal="center" vertical="center" wrapText="1"/>
    </xf>
    <xf numFmtId="49" fontId="15" fillId="0" borderId="23" xfId="1" applyNumberFormat="1" applyFont="1" applyFill="1" applyBorder="1" applyAlignment="1" applyProtection="1">
      <alignment horizontal="center" vertical="center" wrapText="1"/>
    </xf>
    <xf numFmtId="49" fontId="15" fillId="0" borderId="46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5" fillId="0" borderId="51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8" fillId="0" borderId="47" xfId="0" applyFont="1" applyBorder="1" applyAlignment="1" applyProtection="1">
      <alignment horizontal="left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5" fillId="0" borderId="17" xfId="1" applyFont="1" applyFill="1" applyBorder="1" applyAlignment="1" applyProtection="1">
      <alignment horizontal="left" vertical="center" wrapText="1" indent="1"/>
    </xf>
    <xf numFmtId="0" fontId="15" fillId="0" borderId="39" xfId="1" applyFont="1" applyFill="1" applyBorder="1" applyAlignment="1" applyProtection="1">
      <alignment horizontal="left" vertical="center" wrapText="1" indent="1"/>
    </xf>
    <xf numFmtId="0" fontId="15" fillId="0" borderId="0" xfId="1" applyFont="1" applyFill="1" applyBorder="1" applyAlignment="1" applyProtection="1">
      <alignment horizontal="left" vertical="center" wrapText="1" indent="1"/>
    </xf>
    <xf numFmtId="0" fontId="15" fillId="0" borderId="17" xfId="1" applyFont="1" applyFill="1" applyBorder="1" applyAlignment="1" applyProtection="1">
      <alignment horizontal="left" indent="6"/>
    </xf>
    <xf numFmtId="0" fontId="15" fillId="0" borderId="17" xfId="1" applyFont="1" applyFill="1" applyBorder="1" applyAlignment="1" applyProtection="1">
      <alignment horizontal="left" vertical="center" wrapText="1" indent="6"/>
    </xf>
    <xf numFmtId="0" fontId="15" fillId="0" borderId="17" xfId="1" applyFont="1" applyFill="1" applyBorder="1" applyAlignment="1" applyProtection="1">
      <alignment horizontal="left" vertical="center" indent="6"/>
    </xf>
    <xf numFmtId="0" fontId="15" fillId="0" borderId="21" xfId="1" applyFont="1" applyFill="1" applyBorder="1" applyAlignment="1" applyProtection="1">
      <alignment horizontal="left" vertical="center" wrapText="1" indent="6"/>
    </xf>
    <xf numFmtId="0" fontId="15" fillId="0" borderId="47" xfId="1" applyFont="1" applyFill="1" applyBorder="1" applyAlignment="1" applyProtection="1">
      <alignment horizontal="left" vertical="center" wrapText="1" indent="6"/>
    </xf>
    <xf numFmtId="0" fontId="15" fillId="0" borderId="21" xfId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6"/>
    </xf>
    <xf numFmtId="0" fontId="4" fillId="0" borderId="3" xfId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1"/>
    </xf>
    <xf numFmtId="0" fontId="15" fillId="0" borderId="24" xfId="1" applyFont="1" applyFill="1" applyBorder="1" applyAlignment="1" applyProtection="1">
      <alignment horizontal="left" vertical="center" wrapText="1" indent="1"/>
    </xf>
    <xf numFmtId="0" fontId="0" fillId="0" borderId="0" xfId="0" applyFill="1"/>
    <xf numFmtId="164" fontId="18" fillId="0" borderId="0" xfId="0" applyNumberFormat="1" applyFont="1" applyFill="1" applyAlignment="1">
      <alignment vertical="center" wrapText="1"/>
    </xf>
    <xf numFmtId="164" fontId="21" fillId="0" borderId="50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 applyProtection="1">
      <alignment horizontal="right" vertical="center"/>
      <protection locked="0"/>
    </xf>
    <xf numFmtId="3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55" xfId="0" applyNumberFormat="1" applyFont="1" applyFill="1" applyBorder="1" applyAlignment="1">
      <alignment horizontal="right" vertical="center" wrapText="1"/>
    </xf>
    <xf numFmtId="4" fontId="21" fillId="0" borderId="55" xfId="0" applyNumberFormat="1" applyFont="1" applyFill="1" applyBorder="1" applyAlignment="1">
      <alignment horizontal="right" vertical="center" wrapText="1"/>
    </xf>
    <xf numFmtId="49" fontId="24" fillId="0" borderId="56" xfId="0" quotePrefix="1" applyNumberFormat="1" applyFont="1" applyFill="1" applyBorder="1" applyAlignment="1">
      <alignment horizontal="left" vertical="center" indent="1"/>
    </xf>
    <xf numFmtId="3" fontId="24" fillId="0" borderId="15" xfId="0" applyNumberFormat="1" applyFont="1" applyFill="1" applyBorder="1" applyAlignment="1" applyProtection="1">
      <alignment horizontal="right" vertical="center"/>
      <protection locked="0"/>
    </xf>
    <xf numFmtId="3" fontId="24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5" xfId="0" applyNumberFormat="1" applyFont="1" applyFill="1" applyBorder="1" applyAlignment="1">
      <alignment horizontal="right" vertical="center" wrapText="1"/>
    </xf>
    <xf numFmtId="4" fontId="21" fillId="0" borderId="15" xfId="0" applyNumberFormat="1" applyFont="1" applyFill="1" applyBorder="1" applyAlignment="1">
      <alignment horizontal="right" vertical="center" wrapText="1"/>
    </xf>
    <xf numFmtId="49" fontId="22" fillId="0" borderId="56" xfId="0" applyNumberFormat="1" applyFont="1" applyFill="1" applyBorder="1" applyAlignment="1">
      <alignment horizontal="left" vertical="center"/>
    </xf>
    <xf numFmtId="3" fontId="22" fillId="0" borderId="15" xfId="0" applyNumberFormat="1" applyFont="1" applyFill="1" applyBorder="1" applyAlignment="1" applyProtection="1">
      <alignment horizontal="right" vertical="center"/>
      <protection locked="0"/>
    </xf>
    <xf numFmtId="3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57" xfId="0" applyNumberFormat="1" applyFont="1" applyFill="1" applyBorder="1" applyAlignment="1" applyProtection="1">
      <alignment horizontal="left" vertical="center"/>
      <protection locked="0"/>
    </xf>
    <xf numFmtId="3" fontId="22" fillId="0" borderId="58" xfId="0" applyNumberFormat="1" applyFont="1" applyFill="1" applyBorder="1" applyAlignment="1" applyProtection="1">
      <alignment horizontal="right" vertical="center"/>
      <protection locked="0"/>
    </xf>
    <xf numFmtId="3" fontId="22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21" fillId="0" borderId="59" xfId="0" applyNumberFormat="1" applyFont="1" applyFill="1" applyBorder="1" applyAlignment="1">
      <alignment horizontal="right" vertical="center" wrapText="1"/>
    </xf>
    <xf numFmtId="49" fontId="23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23" fillId="0" borderId="1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vertical="center" wrapText="1"/>
      <protection locked="0"/>
    </xf>
    <xf numFmtId="49" fontId="23" fillId="0" borderId="6" xfId="0" applyNumberFormat="1" applyFont="1" applyFill="1" applyBorder="1" applyAlignment="1" applyProtection="1">
      <alignment vertical="center"/>
      <protection locked="0"/>
    </xf>
    <xf numFmtId="49" fontId="23" fillId="0" borderId="6" xfId="0" applyNumberFormat="1" applyFont="1" applyFill="1" applyBorder="1" applyAlignment="1" applyProtection="1">
      <alignment horizontal="right" vertical="center"/>
      <protection locked="0"/>
    </xf>
    <xf numFmtId="3" fontId="25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51" xfId="0" applyNumberFormat="1" applyFont="1" applyFill="1" applyBorder="1" applyAlignment="1" applyProtection="1">
      <alignment vertical="center"/>
      <protection locked="0"/>
    </xf>
    <xf numFmtId="49" fontId="23" fillId="0" borderId="51" xfId="0" applyNumberFormat="1" applyFont="1" applyFill="1" applyBorder="1" applyAlignment="1" applyProtection="1">
      <alignment horizontal="right" vertical="center"/>
      <protection locked="0"/>
    </xf>
    <xf numFmtId="3" fontId="25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2" xfId="0" applyNumberFormat="1" applyFont="1" applyFill="1" applyBorder="1" applyAlignment="1">
      <alignment horizontal="left" vertical="center"/>
    </xf>
    <xf numFmtId="164" fontId="21" fillId="0" borderId="1" xfId="0" applyNumberFormat="1" applyFont="1" applyFill="1" applyBorder="1" applyAlignment="1" applyProtection="1">
      <alignment horizontal="right" vertical="center" wrapText="1"/>
    </xf>
    <xf numFmtId="49" fontId="22" fillId="0" borderId="16" xfId="0" applyNumberFormat="1" applyFont="1" applyFill="1" applyBorder="1" applyAlignment="1">
      <alignment horizontal="left" vertical="center"/>
    </xf>
    <xf numFmtId="164" fontId="23" fillId="0" borderId="15" xfId="0" applyNumberFormat="1" applyFont="1" applyFill="1" applyBorder="1" applyAlignment="1" applyProtection="1">
      <alignment horizontal="right" vertical="center" wrapText="1"/>
    </xf>
    <xf numFmtId="49" fontId="22" fillId="0" borderId="16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165" fontId="21" fillId="0" borderId="10" xfId="0" applyNumberFormat="1" applyFont="1" applyFill="1" applyBorder="1" applyAlignment="1">
      <alignment horizontal="left" vertical="center" wrapText="1" indent="1"/>
    </xf>
    <xf numFmtId="165" fontId="26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164" fontId="19" fillId="0" borderId="3" xfId="0" applyNumberFormat="1" applyFont="1" applyFill="1" applyBorder="1" applyAlignment="1" applyProtection="1">
      <alignment horizontal="center" vertical="center" wrapText="1"/>
    </xf>
    <xf numFmtId="164" fontId="19" fillId="0" borderId="5" xfId="0" applyNumberFormat="1" applyFont="1" applyFill="1" applyBorder="1" applyAlignment="1" applyProtection="1">
      <alignment horizontal="center" vertical="center" wrapText="1"/>
    </xf>
    <xf numFmtId="164" fontId="21" fillId="0" borderId="30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center" vertical="center" wrapText="1"/>
    </xf>
    <xf numFmtId="164" fontId="21" fillId="0" borderId="32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vertical="center" wrapText="1"/>
      <protection locked="0"/>
    </xf>
    <xf numFmtId="49" fontId="2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0" applyNumberFormat="1" applyFont="1" applyFill="1" applyBorder="1" applyAlignment="1" applyProtection="1">
      <alignment vertical="center" wrapText="1"/>
    </xf>
    <xf numFmtId="164" fontId="27" fillId="0" borderId="21" xfId="0" applyNumberFormat="1" applyFont="1" applyFill="1" applyBorder="1" applyAlignment="1" applyProtection="1">
      <alignment vertical="center" wrapText="1"/>
      <protection locked="0"/>
    </xf>
    <xf numFmtId="49" fontId="2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4" xfId="0" applyNumberFormat="1" applyFont="1" applyFill="1" applyBorder="1" applyAlignment="1" applyProtection="1">
      <alignment vertical="center" wrapText="1"/>
    </xf>
    <xf numFmtId="164" fontId="19" fillId="0" borderId="2" xfId="0" applyNumberFormat="1" applyFont="1" applyFill="1" applyBorder="1" applyAlignment="1" applyProtection="1">
      <alignment horizontal="left" vertical="center" wrapText="1"/>
    </xf>
    <xf numFmtId="164" fontId="19" fillId="0" borderId="3" xfId="0" applyNumberFormat="1" applyFont="1" applyFill="1" applyBorder="1" applyAlignment="1" applyProtection="1">
      <alignment vertical="center" wrapText="1"/>
    </xf>
    <xf numFmtId="164" fontId="19" fillId="2" borderId="3" xfId="0" applyNumberFormat="1" applyFont="1" applyFill="1" applyBorder="1" applyAlignment="1" applyProtection="1">
      <alignment vertical="center" wrapText="1"/>
    </xf>
    <xf numFmtId="164" fontId="19" fillId="0" borderId="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Fill="1" applyAlignment="1">
      <alignment vertical="center" wrapText="1"/>
    </xf>
    <xf numFmtId="49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  <protection locked="0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49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4" xfId="0" applyNumberFormat="1" applyFont="1" applyFill="1" applyBorder="1" applyAlignment="1" applyProtection="1">
      <alignment vertical="center" wrapText="1"/>
    </xf>
    <xf numFmtId="164" fontId="21" fillId="0" borderId="3" xfId="0" applyNumberFormat="1" applyFont="1" applyFill="1" applyBorder="1" applyAlignment="1" applyProtection="1">
      <alignment vertical="center" wrapText="1"/>
    </xf>
    <xf numFmtId="164" fontId="21" fillId="2" borderId="3" xfId="0" applyNumberFormat="1" applyFont="1" applyFill="1" applyBorder="1" applyAlignment="1" applyProtection="1">
      <alignment vertical="center" wrapText="1"/>
    </xf>
    <xf numFmtId="164" fontId="21" fillId="0" borderId="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9" fillId="0" borderId="0" xfId="0" applyFont="1" applyFill="1"/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3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1" applyNumberFormat="1" applyFont="1" applyFill="1" applyBorder="1" applyAlignment="1" applyProtection="1">
      <alignment horizontal="right" vertical="center" wrapText="1" indent="1"/>
    </xf>
    <xf numFmtId="164" fontId="1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1" applyNumberFormat="1" applyFont="1" applyFill="1" applyBorder="1" applyAlignment="1" applyProtection="1">
      <alignment horizontal="righ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3" xfId="0" quotePrefix="1" applyNumberFormat="1" applyFont="1" applyBorder="1" applyAlignment="1" applyProtection="1">
      <alignment horizontal="right" vertical="center" wrapText="1" indent="1"/>
    </xf>
    <xf numFmtId="164" fontId="9" fillId="0" borderId="4" xfId="0" quotePrefix="1" applyNumberFormat="1" applyFont="1" applyBorder="1" applyAlignment="1" applyProtection="1">
      <alignment horizontal="right" vertical="center" wrapText="1" indent="1"/>
    </xf>
    <xf numFmtId="164" fontId="9" fillId="0" borderId="9" xfId="0" quotePrefix="1" applyNumberFormat="1" applyFont="1" applyBorder="1" applyAlignment="1" applyProtection="1">
      <alignment horizontal="right" vertical="center" wrapText="1" indent="1"/>
    </xf>
    <xf numFmtId="0" fontId="30" fillId="0" borderId="0" xfId="0" applyFont="1" applyFill="1" applyAlignment="1">
      <alignment vertical="center" wrapText="1"/>
    </xf>
    <xf numFmtId="164" fontId="3" fillId="0" borderId="24" xfId="1" applyNumberFormat="1" applyFont="1" applyFill="1" applyBorder="1" applyAlignment="1" applyProtection="1">
      <alignment horizontal="right" vertical="center" wrapText="1" inden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vertical="center" wrapText="1"/>
    </xf>
    <xf numFmtId="3" fontId="3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3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0" xfId="0" applyNumberFormat="1" applyFont="1" applyFill="1" applyAlignment="1">
      <alignment vertical="center" wrapText="1"/>
    </xf>
    <xf numFmtId="3" fontId="3" fillId="0" borderId="51" xfId="0" applyNumberFormat="1" applyFont="1" applyFill="1" applyBorder="1" applyAlignment="1" applyProtection="1">
      <alignment horizontal="center" vertical="center" wrapText="1"/>
    </xf>
    <xf numFmtId="3" fontId="3" fillId="0" borderId="24" xfId="1" applyNumberFormat="1" applyFont="1" applyFill="1" applyBorder="1" applyAlignment="1" applyProtection="1">
      <alignment horizontal="right" vertical="center" wrapText="1" indent="1"/>
    </xf>
    <xf numFmtId="3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" xfId="0" applyNumberFormat="1" applyFont="1" applyBorder="1" applyAlignment="1" applyProtection="1">
      <alignment horizontal="right" vertical="center" wrapText="1" indent="1"/>
    </xf>
    <xf numFmtId="3" fontId="9" fillId="0" borderId="4" xfId="0" applyNumberFormat="1" applyFont="1" applyBorder="1" applyAlignment="1" applyProtection="1">
      <alignment horizontal="right" vertical="center" wrapText="1" indent="1"/>
      <protection locked="0"/>
    </xf>
    <xf numFmtId="3" fontId="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NumberFormat="1" applyFont="1" applyFill="1" applyAlignment="1" applyProtection="1">
      <alignment horizontal="right" vertical="center" wrapText="1" indent="1"/>
    </xf>
    <xf numFmtId="0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0" xfId="0" quotePrefix="1" applyFont="1" applyFill="1" applyBorder="1" applyAlignment="1" applyProtection="1">
      <alignment horizontal="right" vertical="center" indent="1"/>
    </xf>
    <xf numFmtId="0" fontId="9" fillId="0" borderId="0" xfId="0" applyFont="1" applyFill="1" applyAlignment="1">
      <alignment vertical="center"/>
    </xf>
    <xf numFmtId="49" fontId="9" fillId="0" borderId="10" xfId="0" applyNumberFormat="1" applyFont="1" applyFill="1" applyBorder="1" applyAlignment="1" applyProtection="1">
      <alignment horizontal="right" vertical="center" indent="1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0" fillId="0" borderId="7" xfId="0" applyFont="1" applyFill="1" applyBorder="1" applyAlignment="1" applyProtection="1">
      <alignment horizontal="right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60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1" applyNumberFormat="1" applyFont="1" applyFill="1" applyBorder="1" applyAlignment="1" applyProtection="1">
      <alignment horizontal="righ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49" fontId="8" fillId="0" borderId="46" xfId="1" applyNumberFormat="1" applyFont="1" applyFill="1" applyBorder="1" applyAlignment="1" applyProtection="1">
      <alignment horizontal="center" vertical="center" wrapTex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43" xfId="1" applyFont="1" applyFill="1" applyBorder="1" applyAlignment="1" applyProtection="1">
      <alignment horizontal="center" vertical="center" wrapText="1"/>
    </xf>
    <xf numFmtId="0" fontId="9" fillId="0" borderId="36" xfId="1" applyFont="1" applyFill="1" applyBorder="1" applyAlignment="1" applyProtection="1">
      <alignment vertical="center" wrapText="1"/>
    </xf>
    <xf numFmtId="164" fontId="9" fillId="0" borderId="36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44" xfId="1" applyNumberFormat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8" fillId="0" borderId="3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indent="6"/>
    </xf>
    <xf numFmtId="0" fontId="8" fillId="0" borderId="17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6"/>
    </xf>
    <xf numFmtId="0" fontId="8" fillId="0" borderId="47" xfId="1" applyFont="1" applyFill="1" applyBorder="1" applyAlignment="1" applyProtection="1">
      <alignment horizontal="left" vertical="center" wrapText="1" indent="6"/>
    </xf>
    <xf numFmtId="164" fontId="8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1" applyNumberFormat="1" applyFont="1" applyFill="1" applyBorder="1" applyAlignment="1" applyProtection="1">
      <alignment horizontal="righ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8" xfId="0" applyNumberFormat="1" applyFont="1" applyFill="1" applyBorder="1" applyAlignment="1">
      <alignment horizontal="center" vertical="center"/>
    </xf>
    <xf numFmtId="164" fontId="21" fillId="0" borderId="8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164" fontId="8" fillId="0" borderId="47" xfId="1" applyNumberFormat="1" applyFont="1" applyFill="1" applyBorder="1" applyAlignment="1" applyProtection="1">
      <alignment horizontal="right" vertical="center" wrapText="1" indent="1"/>
    </xf>
    <xf numFmtId="164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21" fillId="0" borderId="55" xfId="0" applyNumberFormat="1" applyFont="1" applyFill="1" applyBorder="1" applyAlignment="1">
      <alignment horizontal="center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4" fontId="21" fillId="0" borderId="59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0" applyNumberFormat="1" applyFont="1" applyFill="1" applyAlignment="1" applyProtection="1">
      <alignment horizontal="center" vertical="center" wrapText="1"/>
    </xf>
    <xf numFmtId="164" fontId="37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>
      <alignment vertical="center" wrapText="1"/>
    </xf>
    <xf numFmtId="0" fontId="14" fillId="0" borderId="0" xfId="0" applyFont="1" applyAlignment="1" applyProtection="1">
      <alignment horizontal="right" vertical="top"/>
      <protection locked="0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horizontal="right"/>
    </xf>
    <xf numFmtId="0" fontId="39" fillId="0" borderId="35" xfId="0" applyFont="1" applyFill="1" applyBorder="1" applyAlignment="1" applyProtection="1">
      <alignment horizontal="center" vertical="center" wrapText="1"/>
    </xf>
    <xf numFmtId="0" fontId="39" fillId="0" borderId="36" xfId="0" applyFont="1" applyFill="1" applyBorder="1" applyAlignment="1" applyProtection="1">
      <alignment horizontal="center" vertical="center" wrapText="1"/>
    </xf>
    <xf numFmtId="0" fontId="39" fillId="0" borderId="3" xfId="1" applyFont="1" applyFill="1" applyBorder="1" applyAlignment="1" applyProtection="1">
      <alignment horizontal="center" vertical="center" wrapText="1"/>
    </xf>
    <xf numFmtId="0" fontId="39" fillId="0" borderId="5" xfId="1" applyFont="1" applyFill="1" applyBorder="1" applyAlignment="1" applyProtection="1">
      <alignment horizontal="center" vertical="center" wrapText="1"/>
    </xf>
    <xf numFmtId="0" fontId="41" fillId="0" borderId="0" xfId="0" applyFont="1" applyFill="1" applyAlignment="1">
      <alignment vertical="center" wrapText="1"/>
    </xf>
    <xf numFmtId="0" fontId="39" fillId="0" borderId="2" xfId="0" applyFont="1" applyFill="1" applyBorder="1" applyAlignment="1" applyProtection="1">
      <alignment horizontal="center" vertical="center" wrapText="1"/>
    </xf>
    <xf numFmtId="0" fontId="39" fillId="0" borderId="3" xfId="0" applyFont="1" applyFill="1" applyBorder="1" applyAlignment="1" applyProtection="1">
      <alignment horizontal="center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164" fontId="36" fillId="0" borderId="5" xfId="0" applyNumberFormat="1" applyFont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30" xfId="1" applyFont="1" applyFill="1" applyBorder="1" applyAlignment="1" applyProtection="1">
      <alignment horizontal="center" vertical="center" wrapText="1"/>
    </xf>
    <xf numFmtId="0" fontId="39" fillId="0" borderId="31" xfId="1" applyFont="1" applyFill="1" applyBorder="1" applyAlignment="1" applyProtection="1">
      <alignment vertical="center" wrapText="1"/>
    </xf>
    <xf numFmtId="164" fontId="39" fillId="0" borderId="3" xfId="1" applyNumberFormat="1" applyFont="1" applyFill="1" applyBorder="1" applyAlignment="1" applyProtection="1">
      <alignment horizontal="right" vertical="center" wrapText="1" indent="1"/>
    </xf>
    <xf numFmtId="164" fontId="39" fillId="0" borderId="4" xfId="1" applyNumberFormat="1" applyFont="1" applyFill="1" applyBorder="1" applyAlignment="1" applyProtection="1">
      <alignment horizontal="right" vertical="center" wrapText="1" indent="1"/>
    </xf>
    <xf numFmtId="164" fontId="39" fillId="0" borderId="52" xfId="1" applyNumberFormat="1" applyFont="1" applyFill="1" applyBorder="1" applyAlignment="1" applyProtection="1">
      <alignment horizontal="right" vertical="center" wrapText="1" indent="1"/>
    </xf>
    <xf numFmtId="164" fontId="39" fillId="0" borderId="9" xfId="1" applyNumberFormat="1" applyFont="1" applyFill="1" applyBorder="1" applyAlignment="1" applyProtection="1">
      <alignment horizontal="right" vertical="center" wrapText="1" indent="1"/>
    </xf>
    <xf numFmtId="49" fontId="37" fillId="0" borderId="12" xfId="1" applyNumberFormat="1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vertical="center" wrapText="1"/>
    </xf>
    <xf numFmtId="164" fontId="3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4" xfId="1" applyNumberFormat="1" applyFont="1" applyFill="1" applyBorder="1" applyAlignment="1" applyProtection="1">
      <alignment horizontal="right" vertical="center" wrapText="1" indent="1"/>
    </xf>
    <xf numFmtId="0" fontId="42" fillId="0" borderId="0" xfId="0" applyFont="1" applyFill="1" applyAlignment="1">
      <alignment vertical="center" wrapText="1"/>
    </xf>
    <xf numFmtId="49" fontId="37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vertical="center" wrapText="1"/>
    </xf>
    <xf numFmtId="164" fontId="3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6" xfId="1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Fill="1" applyAlignment="1">
      <alignment vertical="center" wrapText="1"/>
    </xf>
    <xf numFmtId="49" fontId="37" fillId="0" borderId="20" xfId="1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vertical="center" wrapText="1"/>
    </xf>
    <xf numFmtId="0" fontId="39" fillId="0" borderId="2" xfId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vertical="center" wrapText="1"/>
    </xf>
    <xf numFmtId="164" fontId="3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1" xfId="1" applyNumberFormat="1" applyFont="1" applyFill="1" applyBorder="1" applyAlignment="1" applyProtection="1">
      <alignment horizontal="right" vertical="center" wrapText="1" indent="1"/>
    </xf>
    <xf numFmtId="0" fontId="39" fillId="0" borderId="3" xfId="1" applyFont="1" applyFill="1" applyBorder="1" applyAlignment="1" applyProtection="1">
      <alignment vertical="center"/>
    </xf>
    <xf numFmtId="0" fontId="39" fillId="0" borderId="3" xfId="1" applyFont="1" applyFill="1" applyBorder="1" applyAlignment="1" applyProtection="1">
      <alignment vertical="center" wrapText="1"/>
    </xf>
    <xf numFmtId="164" fontId="36" fillId="0" borderId="3" xfId="1" applyNumberFormat="1" applyFont="1" applyFill="1" applyBorder="1" applyAlignment="1" applyProtection="1">
      <alignment horizontal="right" vertical="center" wrapText="1" indent="1"/>
    </xf>
    <xf numFmtId="3" fontId="39" fillId="0" borderId="4" xfId="1" applyNumberFormat="1" applyFont="1" applyFill="1" applyBorder="1" applyAlignment="1" applyProtection="1">
      <alignment horizontal="right" vertical="center" wrapText="1" indent="1"/>
    </xf>
    <xf numFmtId="164" fontId="4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" xfId="1" applyNumberFormat="1" applyFont="1" applyFill="1" applyBorder="1" applyAlignment="1" applyProtection="1">
      <alignment horizontal="right" vertical="center" wrapText="1" indent="1"/>
    </xf>
    <xf numFmtId="0" fontId="31" fillId="0" borderId="2" xfId="0" applyFont="1" applyBorder="1" applyAlignment="1" applyProtection="1">
      <alignment horizontal="center" vertical="center" wrapText="1"/>
    </xf>
    <xf numFmtId="164" fontId="4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35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vertical="center" wrapText="1"/>
    </xf>
    <xf numFmtId="49" fontId="37" fillId="0" borderId="18" xfId="1" applyNumberFormat="1" applyFont="1" applyFill="1" applyBorder="1" applyAlignment="1" applyProtection="1">
      <alignment horizontal="center" vertical="center" wrapText="1"/>
    </xf>
    <xf numFmtId="164" fontId="37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5" xfId="1" applyNumberFormat="1" applyFont="1" applyFill="1" applyBorder="1" applyAlignment="1" applyProtection="1">
      <alignment horizontal="right" vertical="center" wrapText="1" indent="1"/>
    </xf>
    <xf numFmtId="164" fontId="3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</xf>
    <xf numFmtId="49" fontId="11" fillId="0" borderId="16" xfId="0" applyNumberFormat="1" applyFont="1" applyBorder="1" applyAlignment="1" applyProtection="1">
      <alignment horizontal="center" vertical="center" wrapText="1"/>
    </xf>
    <xf numFmtId="49" fontId="11" fillId="0" borderId="20" xfId="0" applyNumberFormat="1" applyFont="1" applyBorder="1" applyAlignment="1" applyProtection="1">
      <alignment horizontal="center" vertical="center" wrapText="1"/>
    </xf>
    <xf numFmtId="164" fontId="3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30" xfId="0" applyFont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164" fontId="39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51" xfId="0" applyFont="1" applyFill="1" applyBorder="1" applyAlignment="1" applyProtection="1">
      <alignment horizontal="center" vertical="center" wrapText="1"/>
    </xf>
    <xf numFmtId="0" fontId="39" fillId="0" borderId="23" xfId="1" applyFont="1" applyFill="1" applyBorder="1" applyAlignment="1" applyProtection="1">
      <alignment horizontal="center" vertical="center" wrapText="1"/>
    </xf>
    <xf numFmtId="0" fontId="39" fillId="0" borderId="24" xfId="1" applyFont="1" applyFill="1" applyBorder="1" applyAlignment="1" applyProtection="1">
      <alignment vertical="center" wrapText="1"/>
    </xf>
    <xf numFmtId="164" fontId="39" fillId="0" borderId="24" xfId="1" applyNumberFormat="1" applyFont="1" applyFill="1" applyBorder="1" applyAlignment="1" applyProtection="1">
      <alignment horizontal="right" vertical="center" wrapText="1" indent="1"/>
    </xf>
    <xf numFmtId="164" fontId="39" fillId="0" borderId="25" xfId="1" applyNumberFormat="1" applyFont="1" applyFill="1" applyBorder="1" applyAlignment="1" applyProtection="1">
      <alignment horizontal="right" vertical="center" wrapText="1" indent="1"/>
    </xf>
    <xf numFmtId="164" fontId="39" fillId="0" borderId="36" xfId="1" applyNumberFormat="1" applyFont="1" applyFill="1" applyBorder="1" applyAlignment="1" applyProtection="1">
      <alignment horizontal="right" vertical="center" wrapText="1" indent="1"/>
    </xf>
    <xf numFmtId="164" fontId="39" fillId="0" borderId="7" xfId="1" applyNumberFormat="1" applyFont="1" applyFill="1" applyBorder="1" applyAlignment="1" applyProtection="1">
      <alignment horizontal="right" vertical="center" wrapText="1" indent="1"/>
    </xf>
    <xf numFmtId="49" fontId="37" fillId="0" borderId="44" xfId="1" applyNumberFormat="1" applyFont="1" applyFill="1" applyBorder="1" applyAlignment="1" applyProtection="1">
      <alignment horizontal="center" vertical="center" wrapText="1"/>
    </xf>
    <xf numFmtId="0" fontId="37" fillId="0" borderId="27" xfId="1" applyFont="1" applyFill="1" applyBorder="1" applyAlignment="1" applyProtection="1">
      <alignment vertical="center" wrapText="1"/>
    </xf>
    <xf numFmtId="164" fontId="3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5" xfId="1" applyNumberFormat="1" applyFont="1" applyFill="1" applyBorder="1" applyAlignment="1" applyProtection="1">
      <alignment horizontal="right" vertical="center" wrapText="1" indent="1"/>
    </xf>
    <xf numFmtId="0" fontId="37" fillId="0" borderId="17" xfId="1" applyFont="1" applyFill="1" applyBorder="1" applyAlignment="1" applyProtection="1">
      <alignment vertical="center" wrapText="1"/>
    </xf>
    <xf numFmtId="0" fontId="37" fillId="0" borderId="39" xfId="1" applyFont="1" applyFill="1" applyBorder="1" applyAlignment="1" applyProtection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37" fillId="0" borderId="17" xfId="1" applyFont="1" applyFill="1" applyBorder="1" applyAlignment="1" applyProtection="1">
      <alignment vertical="center"/>
    </xf>
    <xf numFmtId="49" fontId="37" fillId="0" borderId="23" xfId="1" applyNumberFormat="1" applyFont="1" applyFill="1" applyBorder="1" applyAlignment="1" applyProtection="1">
      <alignment horizontal="center" vertical="center" wrapText="1"/>
    </xf>
    <xf numFmtId="0" fontId="37" fillId="0" borderId="21" xfId="1" applyFont="1" applyFill="1" applyBorder="1" applyAlignment="1" applyProtection="1">
      <alignment vertical="center" wrapText="1"/>
    </xf>
    <xf numFmtId="49" fontId="37" fillId="0" borderId="46" xfId="1" applyNumberFormat="1" applyFont="1" applyFill="1" applyBorder="1" applyAlignment="1" applyProtection="1">
      <alignment horizontal="center" vertical="center" wrapText="1"/>
    </xf>
    <xf numFmtId="0" fontId="37" fillId="0" borderId="47" xfId="1" applyFont="1" applyFill="1" applyBorder="1" applyAlignment="1" applyProtection="1">
      <alignment vertical="center" wrapText="1"/>
    </xf>
    <xf numFmtId="164" fontId="37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8" xfId="1" applyNumberFormat="1" applyFont="1" applyFill="1" applyBorder="1" applyAlignment="1" applyProtection="1">
      <alignment horizontal="right" vertical="center" wrapText="1" indent="1"/>
    </xf>
    <xf numFmtId="0" fontId="37" fillId="0" borderId="13" xfId="1" applyFont="1" applyFill="1" applyBorder="1" applyAlignment="1" applyProtection="1">
      <alignment vertical="center" wrapText="1"/>
    </xf>
    <xf numFmtId="0" fontId="36" fillId="0" borderId="3" xfId="1" applyFont="1" applyFill="1" applyBorder="1" applyAlignment="1" applyProtection="1">
      <alignment vertical="center" wrapText="1"/>
    </xf>
    <xf numFmtId="0" fontId="37" fillId="0" borderId="24" xfId="1" applyFont="1" applyFill="1" applyBorder="1" applyAlignment="1" applyProtection="1">
      <alignment vertical="center" wrapText="1"/>
    </xf>
    <xf numFmtId="164" fontId="36" fillId="0" borderId="9" xfId="1" applyNumberFormat="1" applyFont="1" applyFill="1" applyBorder="1" applyAlignment="1" applyProtection="1">
      <alignment horizontal="right" vertical="center" wrapText="1" indent="1"/>
    </xf>
    <xf numFmtId="164" fontId="31" fillId="0" borderId="3" xfId="0" applyNumberFormat="1" applyFont="1" applyBorder="1" applyAlignment="1" applyProtection="1">
      <alignment horizontal="right" vertical="center" wrapText="1" indent="1"/>
    </xf>
    <xf numFmtId="164" fontId="31" fillId="0" borderId="4" xfId="0" applyNumberFormat="1" applyFont="1" applyBorder="1" applyAlignment="1" applyProtection="1">
      <alignment horizontal="right" vertical="center" wrapText="1" indent="1"/>
    </xf>
    <xf numFmtId="164" fontId="31" fillId="0" borderId="9" xfId="0" applyNumberFormat="1" applyFont="1" applyBorder="1" applyAlignment="1" applyProtection="1">
      <alignment horizontal="right" vertical="center" wrapText="1" indent="1"/>
    </xf>
    <xf numFmtId="49" fontId="36" fillId="0" borderId="2" xfId="1" applyNumberFormat="1" applyFont="1" applyFill="1" applyBorder="1" applyAlignment="1" applyProtection="1">
      <alignment horizontal="center" vertical="center" wrapText="1"/>
    </xf>
    <xf numFmtId="164" fontId="31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31" fillId="0" borderId="3" xfId="0" quotePrefix="1" applyNumberFormat="1" applyFont="1" applyBorder="1" applyAlignment="1" applyProtection="1">
      <alignment horizontal="right" vertical="center" wrapText="1" indent="1"/>
    </xf>
    <xf numFmtId="164" fontId="31" fillId="0" borderId="4" xfId="0" quotePrefix="1" applyNumberFormat="1" applyFont="1" applyBorder="1" applyAlignment="1" applyProtection="1">
      <alignment horizontal="right" vertical="center" wrapText="1" indent="1"/>
    </xf>
    <xf numFmtId="164" fontId="31" fillId="0" borderId="9" xfId="0" quotePrefix="1" applyNumberFormat="1" applyFont="1" applyBorder="1" applyAlignment="1" applyProtection="1">
      <alignment horizontal="right" vertical="center" wrapText="1" inden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39" fillId="0" borderId="2" xfId="0" applyFont="1" applyFill="1" applyBorder="1" applyAlignment="1" applyProtection="1">
      <alignment horizontal="left" vertical="center"/>
    </xf>
    <xf numFmtId="0" fontId="39" fillId="0" borderId="4" xfId="0" applyFont="1" applyFill="1" applyBorder="1" applyAlignment="1" applyProtection="1">
      <alignment vertical="center" wrapText="1"/>
    </xf>
    <xf numFmtId="3" fontId="3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9" xfId="0" applyNumberFormat="1" applyFont="1" applyFill="1" applyBorder="1" applyAlignment="1" applyProtection="1">
      <alignment horizontal="righ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</xf>
    <xf numFmtId="164" fontId="3" fillId="0" borderId="25" xfId="1" applyNumberFormat="1" applyFont="1" applyFill="1" applyBorder="1" applyAlignment="1" applyProtection="1">
      <alignment horizontal="right" vertical="center" wrapText="1" indent="1"/>
    </xf>
    <xf numFmtId="164" fontId="15" fillId="0" borderId="45" xfId="1" applyNumberFormat="1" applyFont="1" applyFill="1" applyBorder="1" applyAlignment="1" applyProtection="1">
      <alignment horizontal="right" vertical="center" wrapText="1" indent="1"/>
    </xf>
    <xf numFmtId="164" fontId="15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164" fontId="16" fillId="0" borderId="0" xfId="0" applyNumberFormat="1" applyFont="1" applyFill="1" applyAlignment="1">
      <alignment horizontal="center" vertical="center" shrinkToFit="1"/>
    </xf>
    <xf numFmtId="164" fontId="3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textRotation="180"/>
    </xf>
    <xf numFmtId="164" fontId="2" fillId="0" borderId="51" xfId="0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19" fillId="0" borderId="8" xfId="0" applyNumberFormat="1" applyFont="1" applyFill="1" applyBorder="1" applyAlignment="1">
      <alignment horizontal="center" vertical="center"/>
    </xf>
    <xf numFmtId="164" fontId="20" fillId="0" borderId="35" xfId="0" applyNumberFormat="1" applyFont="1" applyFill="1" applyBorder="1" applyAlignment="1">
      <alignment horizontal="center" vertical="center" wrapText="1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164" fontId="19" fillId="0" borderId="49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9" fillId="0" borderId="50" xfId="0" applyNumberFormat="1" applyFont="1" applyFill="1" applyBorder="1" applyAlignment="1">
      <alignment horizontal="center" vertical="center" wrapText="1"/>
    </xf>
    <xf numFmtId="164" fontId="19" fillId="0" borderId="51" xfId="0" applyNumberFormat="1" applyFont="1" applyFill="1" applyBorder="1" applyAlignment="1">
      <alignment horizontal="center" vertical="center" wrapText="1"/>
    </xf>
    <xf numFmtId="164" fontId="19" fillId="0" borderId="52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8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164" fontId="19" fillId="0" borderId="35" xfId="0" applyNumberFormat="1" applyFont="1" applyFill="1" applyBorder="1" applyAlignment="1">
      <alignment horizontal="center" vertical="center" wrapText="1"/>
    </xf>
    <xf numFmtId="164" fontId="19" fillId="0" borderId="37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horizontal="center" vertical="center"/>
    </xf>
    <xf numFmtId="164" fontId="21" fillId="0" borderId="9" xfId="0" applyNumberFormat="1" applyFont="1" applyFill="1" applyBorder="1" applyAlignment="1">
      <alignment horizontal="center" vertical="center"/>
    </xf>
    <xf numFmtId="165" fontId="26" fillId="0" borderId="6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 applyAlignment="1">
      <alignment horizontal="left" vertical="center" wrapText="1"/>
    </xf>
    <xf numFmtId="164" fontId="17" fillId="0" borderId="0" xfId="0" applyNumberFormat="1" applyFont="1" applyFill="1" applyAlignment="1" applyProtection="1">
      <alignment horizontal="left" vertical="center" wrapText="1"/>
      <protection locked="0"/>
    </xf>
    <xf numFmtId="164" fontId="33" fillId="0" borderId="51" xfId="0" applyNumberFormat="1" applyFont="1" applyFill="1" applyBorder="1" applyAlignment="1">
      <alignment vertical="center" wrapText="1"/>
    </xf>
    <xf numFmtId="164" fontId="34" fillId="0" borderId="51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164" fontId="19" fillId="0" borderId="49" xfId="0" applyNumberFormat="1" applyFont="1" applyFill="1" applyBorder="1" applyAlignment="1">
      <alignment horizontal="center" vertical="center"/>
    </xf>
    <xf numFmtId="164" fontId="19" fillId="0" borderId="18" xfId="0" applyNumberFormat="1" applyFont="1" applyFill="1" applyBorder="1" applyAlignment="1">
      <alignment horizontal="center" vertical="center"/>
    </xf>
    <xf numFmtId="164" fontId="19" fillId="0" borderId="50" xfId="0" applyNumberFormat="1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22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64" fontId="12" fillId="0" borderId="51" xfId="0" applyNumberFormat="1" applyFont="1" applyFill="1" applyBorder="1" applyAlignment="1">
      <alignment horizontal="right" vertical="center" wrapText="1"/>
    </xf>
    <xf numFmtId="0" fontId="39" fillId="0" borderId="51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</xf>
    <xf numFmtId="0" fontId="39" fillId="0" borderId="8" xfId="0" applyFont="1" applyFill="1" applyBorder="1" applyAlignment="1" applyProtection="1">
      <alignment horizontal="center" vertical="center"/>
    </xf>
    <xf numFmtId="0" fontId="39" fillId="0" borderId="49" xfId="0" quotePrefix="1" applyFont="1" applyFill="1" applyBorder="1" applyAlignment="1" applyProtection="1">
      <alignment horizontal="center" vertical="center"/>
    </xf>
    <xf numFmtId="0" fontId="39" fillId="0" borderId="6" xfId="0" quotePrefix="1" applyFont="1" applyFill="1" applyBorder="1" applyAlignment="1" applyProtection="1">
      <alignment horizontal="center" vertical="center"/>
    </xf>
    <xf numFmtId="0" fontId="39" fillId="0" borderId="7" xfId="0" quotePrefix="1" applyFont="1" applyFill="1" applyBorder="1" applyAlignment="1" applyProtection="1">
      <alignment horizontal="center" vertical="center"/>
    </xf>
    <xf numFmtId="0" fontId="39" fillId="0" borderId="50" xfId="0" quotePrefix="1" applyFont="1" applyFill="1" applyBorder="1" applyAlignment="1" applyProtection="1">
      <alignment horizontal="center" vertical="center"/>
    </xf>
    <xf numFmtId="0" fontId="39" fillId="0" borderId="51" xfId="0" quotePrefix="1" applyFont="1" applyFill="1" applyBorder="1" applyAlignment="1" applyProtection="1">
      <alignment horizontal="center" vertical="center"/>
    </xf>
    <xf numFmtId="0" fontId="39" fillId="0" borderId="52" xfId="0" quotePrefix="1" applyFont="1" applyFill="1" applyBorder="1" applyAlignment="1" applyProtection="1">
      <alignment horizontal="center" vertical="center"/>
    </xf>
    <xf numFmtId="164" fontId="38" fillId="0" borderId="51" xfId="0" applyNumberFormat="1" applyFont="1" applyFill="1" applyBorder="1" applyAlignment="1">
      <alignment horizontal="right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workbookViewId="0">
      <selection activeCell="G1" sqref="G1:I1"/>
    </sheetView>
  </sheetViews>
  <sheetFormatPr defaultRowHeight="13.2" x14ac:dyDescent="0.3"/>
  <cols>
    <col min="1" max="1" width="5.88671875" style="28" customWidth="1"/>
    <col min="2" max="2" width="41.109375" style="29" customWidth="1"/>
    <col min="3" max="5" width="13.33203125" style="28" customWidth="1"/>
    <col min="6" max="6" width="47.33203125" style="28" customWidth="1"/>
    <col min="7" max="9" width="13.33203125" style="28" customWidth="1"/>
    <col min="10" max="10" width="4.109375" style="28" customWidth="1"/>
    <col min="11" max="256" width="9.109375" style="28"/>
    <col min="257" max="257" width="5.88671875" style="28" customWidth="1"/>
    <col min="258" max="258" width="41.109375" style="28" customWidth="1"/>
    <col min="259" max="261" width="13.33203125" style="28" customWidth="1"/>
    <col min="262" max="262" width="47.33203125" style="28" customWidth="1"/>
    <col min="263" max="265" width="13.33203125" style="28" customWidth="1"/>
    <col min="266" max="266" width="4.109375" style="28" customWidth="1"/>
    <col min="267" max="512" width="9.109375" style="28"/>
    <col min="513" max="513" width="5.88671875" style="28" customWidth="1"/>
    <col min="514" max="514" width="41.109375" style="28" customWidth="1"/>
    <col min="515" max="517" width="13.33203125" style="28" customWidth="1"/>
    <col min="518" max="518" width="47.33203125" style="28" customWidth="1"/>
    <col min="519" max="521" width="13.33203125" style="28" customWidth="1"/>
    <col min="522" max="522" width="4.109375" style="28" customWidth="1"/>
    <col min="523" max="768" width="9.109375" style="28"/>
    <col min="769" max="769" width="5.88671875" style="28" customWidth="1"/>
    <col min="770" max="770" width="41.109375" style="28" customWidth="1"/>
    <col min="771" max="773" width="13.33203125" style="28" customWidth="1"/>
    <col min="774" max="774" width="47.33203125" style="28" customWidth="1"/>
    <col min="775" max="777" width="13.33203125" style="28" customWidth="1"/>
    <col min="778" max="778" width="4.109375" style="28" customWidth="1"/>
    <col min="779" max="1024" width="9.109375" style="28"/>
    <col min="1025" max="1025" width="5.88671875" style="28" customWidth="1"/>
    <col min="1026" max="1026" width="41.109375" style="28" customWidth="1"/>
    <col min="1027" max="1029" width="13.33203125" style="28" customWidth="1"/>
    <col min="1030" max="1030" width="47.33203125" style="28" customWidth="1"/>
    <col min="1031" max="1033" width="13.33203125" style="28" customWidth="1"/>
    <col min="1034" max="1034" width="4.109375" style="28" customWidth="1"/>
    <col min="1035" max="1280" width="9.109375" style="28"/>
    <col min="1281" max="1281" width="5.88671875" style="28" customWidth="1"/>
    <col min="1282" max="1282" width="41.109375" style="28" customWidth="1"/>
    <col min="1283" max="1285" width="13.33203125" style="28" customWidth="1"/>
    <col min="1286" max="1286" width="47.33203125" style="28" customWidth="1"/>
    <col min="1287" max="1289" width="13.33203125" style="28" customWidth="1"/>
    <col min="1290" max="1290" width="4.109375" style="28" customWidth="1"/>
    <col min="1291" max="1536" width="9.109375" style="28"/>
    <col min="1537" max="1537" width="5.88671875" style="28" customWidth="1"/>
    <col min="1538" max="1538" width="41.109375" style="28" customWidth="1"/>
    <col min="1539" max="1541" width="13.33203125" style="28" customWidth="1"/>
    <col min="1542" max="1542" width="47.33203125" style="28" customWidth="1"/>
    <col min="1543" max="1545" width="13.33203125" style="28" customWidth="1"/>
    <col min="1546" max="1546" width="4.109375" style="28" customWidth="1"/>
    <col min="1547" max="1792" width="9.109375" style="28"/>
    <col min="1793" max="1793" width="5.88671875" style="28" customWidth="1"/>
    <col min="1794" max="1794" width="41.109375" style="28" customWidth="1"/>
    <col min="1795" max="1797" width="13.33203125" style="28" customWidth="1"/>
    <col min="1798" max="1798" width="47.33203125" style="28" customWidth="1"/>
    <col min="1799" max="1801" width="13.33203125" style="28" customWidth="1"/>
    <col min="1802" max="1802" width="4.109375" style="28" customWidth="1"/>
    <col min="1803" max="2048" width="9.109375" style="28"/>
    <col min="2049" max="2049" width="5.88671875" style="28" customWidth="1"/>
    <col min="2050" max="2050" width="41.109375" style="28" customWidth="1"/>
    <col min="2051" max="2053" width="13.33203125" style="28" customWidth="1"/>
    <col min="2054" max="2054" width="47.33203125" style="28" customWidth="1"/>
    <col min="2055" max="2057" width="13.33203125" style="28" customWidth="1"/>
    <col min="2058" max="2058" width="4.109375" style="28" customWidth="1"/>
    <col min="2059" max="2304" width="9.109375" style="28"/>
    <col min="2305" max="2305" width="5.88671875" style="28" customWidth="1"/>
    <col min="2306" max="2306" width="41.109375" style="28" customWidth="1"/>
    <col min="2307" max="2309" width="13.33203125" style="28" customWidth="1"/>
    <col min="2310" max="2310" width="47.33203125" style="28" customWidth="1"/>
    <col min="2311" max="2313" width="13.33203125" style="28" customWidth="1"/>
    <col min="2314" max="2314" width="4.109375" style="28" customWidth="1"/>
    <col min="2315" max="2560" width="9.109375" style="28"/>
    <col min="2561" max="2561" width="5.88671875" style="28" customWidth="1"/>
    <col min="2562" max="2562" width="41.109375" style="28" customWidth="1"/>
    <col min="2563" max="2565" width="13.33203125" style="28" customWidth="1"/>
    <col min="2566" max="2566" width="47.33203125" style="28" customWidth="1"/>
    <col min="2567" max="2569" width="13.33203125" style="28" customWidth="1"/>
    <col min="2570" max="2570" width="4.109375" style="28" customWidth="1"/>
    <col min="2571" max="2816" width="9.109375" style="28"/>
    <col min="2817" max="2817" width="5.88671875" style="28" customWidth="1"/>
    <col min="2818" max="2818" width="41.109375" style="28" customWidth="1"/>
    <col min="2819" max="2821" width="13.33203125" style="28" customWidth="1"/>
    <col min="2822" max="2822" width="47.33203125" style="28" customWidth="1"/>
    <col min="2823" max="2825" width="13.33203125" style="28" customWidth="1"/>
    <col min="2826" max="2826" width="4.109375" style="28" customWidth="1"/>
    <col min="2827" max="3072" width="9.109375" style="28"/>
    <col min="3073" max="3073" width="5.88671875" style="28" customWidth="1"/>
    <col min="3074" max="3074" width="41.109375" style="28" customWidth="1"/>
    <col min="3075" max="3077" width="13.33203125" style="28" customWidth="1"/>
    <col min="3078" max="3078" width="47.33203125" style="28" customWidth="1"/>
    <col min="3079" max="3081" width="13.33203125" style="28" customWidth="1"/>
    <col min="3082" max="3082" width="4.109375" style="28" customWidth="1"/>
    <col min="3083" max="3328" width="9.109375" style="28"/>
    <col min="3329" max="3329" width="5.88671875" style="28" customWidth="1"/>
    <col min="3330" max="3330" width="41.109375" style="28" customWidth="1"/>
    <col min="3331" max="3333" width="13.33203125" style="28" customWidth="1"/>
    <col min="3334" max="3334" width="47.33203125" style="28" customWidth="1"/>
    <col min="3335" max="3337" width="13.33203125" style="28" customWidth="1"/>
    <col min="3338" max="3338" width="4.109375" style="28" customWidth="1"/>
    <col min="3339" max="3584" width="9.109375" style="28"/>
    <col min="3585" max="3585" width="5.88671875" style="28" customWidth="1"/>
    <col min="3586" max="3586" width="41.109375" style="28" customWidth="1"/>
    <col min="3587" max="3589" width="13.33203125" style="28" customWidth="1"/>
    <col min="3590" max="3590" width="47.33203125" style="28" customWidth="1"/>
    <col min="3591" max="3593" width="13.33203125" style="28" customWidth="1"/>
    <col min="3594" max="3594" width="4.109375" style="28" customWidth="1"/>
    <col min="3595" max="3840" width="9.109375" style="28"/>
    <col min="3841" max="3841" width="5.88671875" style="28" customWidth="1"/>
    <col min="3842" max="3842" width="41.109375" style="28" customWidth="1"/>
    <col min="3843" max="3845" width="13.33203125" style="28" customWidth="1"/>
    <col min="3846" max="3846" width="47.33203125" style="28" customWidth="1"/>
    <col min="3847" max="3849" width="13.33203125" style="28" customWidth="1"/>
    <col min="3850" max="3850" width="4.109375" style="28" customWidth="1"/>
    <col min="3851" max="4096" width="9.109375" style="28"/>
    <col min="4097" max="4097" width="5.88671875" style="28" customWidth="1"/>
    <col min="4098" max="4098" width="41.109375" style="28" customWidth="1"/>
    <col min="4099" max="4101" width="13.33203125" style="28" customWidth="1"/>
    <col min="4102" max="4102" width="47.33203125" style="28" customWidth="1"/>
    <col min="4103" max="4105" width="13.33203125" style="28" customWidth="1"/>
    <col min="4106" max="4106" width="4.109375" style="28" customWidth="1"/>
    <col min="4107" max="4352" width="9.109375" style="28"/>
    <col min="4353" max="4353" width="5.88671875" style="28" customWidth="1"/>
    <col min="4354" max="4354" width="41.109375" style="28" customWidth="1"/>
    <col min="4355" max="4357" width="13.33203125" style="28" customWidth="1"/>
    <col min="4358" max="4358" width="47.33203125" style="28" customWidth="1"/>
    <col min="4359" max="4361" width="13.33203125" style="28" customWidth="1"/>
    <col min="4362" max="4362" width="4.109375" style="28" customWidth="1"/>
    <col min="4363" max="4608" width="9.109375" style="28"/>
    <col min="4609" max="4609" width="5.88671875" style="28" customWidth="1"/>
    <col min="4610" max="4610" width="41.109375" style="28" customWidth="1"/>
    <col min="4611" max="4613" width="13.33203125" style="28" customWidth="1"/>
    <col min="4614" max="4614" width="47.33203125" style="28" customWidth="1"/>
    <col min="4615" max="4617" width="13.33203125" style="28" customWidth="1"/>
    <col min="4618" max="4618" width="4.109375" style="28" customWidth="1"/>
    <col min="4619" max="4864" width="9.109375" style="28"/>
    <col min="4865" max="4865" width="5.88671875" style="28" customWidth="1"/>
    <col min="4866" max="4866" width="41.109375" style="28" customWidth="1"/>
    <col min="4867" max="4869" width="13.33203125" style="28" customWidth="1"/>
    <col min="4870" max="4870" width="47.33203125" style="28" customWidth="1"/>
    <col min="4871" max="4873" width="13.33203125" style="28" customWidth="1"/>
    <col min="4874" max="4874" width="4.109375" style="28" customWidth="1"/>
    <col min="4875" max="5120" width="9.109375" style="28"/>
    <col min="5121" max="5121" width="5.88671875" style="28" customWidth="1"/>
    <col min="5122" max="5122" width="41.109375" style="28" customWidth="1"/>
    <col min="5123" max="5125" width="13.33203125" style="28" customWidth="1"/>
    <col min="5126" max="5126" width="47.33203125" style="28" customWidth="1"/>
    <col min="5127" max="5129" width="13.33203125" style="28" customWidth="1"/>
    <col min="5130" max="5130" width="4.109375" style="28" customWidth="1"/>
    <col min="5131" max="5376" width="9.109375" style="28"/>
    <col min="5377" max="5377" width="5.88671875" style="28" customWidth="1"/>
    <col min="5378" max="5378" width="41.109375" style="28" customWidth="1"/>
    <col min="5379" max="5381" width="13.33203125" style="28" customWidth="1"/>
    <col min="5382" max="5382" width="47.33203125" style="28" customWidth="1"/>
    <col min="5383" max="5385" width="13.33203125" style="28" customWidth="1"/>
    <col min="5386" max="5386" width="4.109375" style="28" customWidth="1"/>
    <col min="5387" max="5632" width="9.109375" style="28"/>
    <col min="5633" max="5633" width="5.88671875" style="28" customWidth="1"/>
    <col min="5634" max="5634" width="41.109375" style="28" customWidth="1"/>
    <col min="5635" max="5637" width="13.33203125" style="28" customWidth="1"/>
    <col min="5638" max="5638" width="47.33203125" style="28" customWidth="1"/>
    <col min="5639" max="5641" width="13.33203125" style="28" customWidth="1"/>
    <col min="5642" max="5642" width="4.109375" style="28" customWidth="1"/>
    <col min="5643" max="5888" width="9.109375" style="28"/>
    <col min="5889" max="5889" width="5.88671875" style="28" customWidth="1"/>
    <col min="5890" max="5890" width="41.109375" style="28" customWidth="1"/>
    <col min="5891" max="5893" width="13.33203125" style="28" customWidth="1"/>
    <col min="5894" max="5894" width="47.33203125" style="28" customWidth="1"/>
    <col min="5895" max="5897" width="13.33203125" style="28" customWidth="1"/>
    <col min="5898" max="5898" width="4.109375" style="28" customWidth="1"/>
    <col min="5899" max="6144" width="9.109375" style="28"/>
    <col min="6145" max="6145" width="5.88671875" style="28" customWidth="1"/>
    <col min="6146" max="6146" width="41.109375" style="28" customWidth="1"/>
    <col min="6147" max="6149" width="13.33203125" style="28" customWidth="1"/>
    <col min="6150" max="6150" width="47.33203125" style="28" customWidth="1"/>
    <col min="6151" max="6153" width="13.33203125" style="28" customWidth="1"/>
    <col min="6154" max="6154" width="4.109375" style="28" customWidth="1"/>
    <col min="6155" max="6400" width="9.109375" style="28"/>
    <col min="6401" max="6401" width="5.88671875" style="28" customWidth="1"/>
    <col min="6402" max="6402" width="41.109375" style="28" customWidth="1"/>
    <col min="6403" max="6405" width="13.33203125" style="28" customWidth="1"/>
    <col min="6406" max="6406" width="47.33203125" style="28" customWidth="1"/>
    <col min="6407" max="6409" width="13.33203125" style="28" customWidth="1"/>
    <col min="6410" max="6410" width="4.109375" style="28" customWidth="1"/>
    <col min="6411" max="6656" width="9.109375" style="28"/>
    <col min="6657" max="6657" width="5.88671875" style="28" customWidth="1"/>
    <col min="6658" max="6658" width="41.109375" style="28" customWidth="1"/>
    <col min="6659" max="6661" width="13.33203125" style="28" customWidth="1"/>
    <col min="6662" max="6662" width="47.33203125" style="28" customWidth="1"/>
    <col min="6663" max="6665" width="13.33203125" style="28" customWidth="1"/>
    <col min="6666" max="6666" width="4.109375" style="28" customWidth="1"/>
    <col min="6667" max="6912" width="9.109375" style="28"/>
    <col min="6913" max="6913" width="5.88671875" style="28" customWidth="1"/>
    <col min="6914" max="6914" width="41.109375" style="28" customWidth="1"/>
    <col min="6915" max="6917" width="13.33203125" style="28" customWidth="1"/>
    <col min="6918" max="6918" width="47.33203125" style="28" customWidth="1"/>
    <col min="6919" max="6921" width="13.33203125" style="28" customWidth="1"/>
    <col min="6922" max="6922" width="4.109375" style="28" customWidth="1"/>
    <col min="6923" max="7168" width="9.109375" style="28"/>
    <col min="7169" max="7169" width="5.88671875" style="28" customWidth="1"/>
    <col min="7170" max="7170" width="41.109375" style="28" customWidth="1"/>
    <col min="7171" max="7173" width="13.33203125" style="28" customWidth="1"/>
    <col min="7174" max="7174" width="47.33203125" style="28" customWidth="1"/>
    <col min="7175" max="7177" width="13.33203125" style="28" customWidth="1"/>
    <col min="7178" max="7178" width="4.109375" style="28" customWidth="1"/>
    <col min="7179" max="7424" width="9.109375" style="28"/>
    <col min="7425" max="7425" width="5.88671875" style="28" customWidth="1"/>
    <col min="7426" max="7426" width="41.109375" style="28" customWidth="1"/>
    <col min="7427" max="7429" width="13.33203125" style="28" customWidth="1"/>
    <col min="7430" max="7430" width="47.33203125" style="28" customWidth="1"/>
    <col min="7431" max="7433" width="13.33203125" style="28" customWidth="1"/>
    <col min="7434" max="7434" width="4.109375" style="28" customWidth="1"/>
    <col min="7435" max="7680" width="9.109375" style="28"/>
    <col min="7681" max="7681" width="5.88671875" style="28" customWidth="1"/>
    <col min="7682" max="7682" width="41.109375" style="28" customWidth="1"/>
    <col min="7683" max="7685" width="13.33203125" style="28" customWidth="1"/>
    <col min="7686" max="7686" width="47.33203125" style="28" customWidth="1"/>
    <col min="7687" max="7689" width="13.33203125" style="28" customWidth="1"/>
    <col min="7690" max="7690" width="4.109375" style="28" customWidth="1"/>
    <col min="7691" max="7936" width="9.109375" style="28"/>
    <col min="7937" max="7937" width="5.88671875" style="28" customWidth="1"/>
    <col min="7938" max="7938" width="41.109375" style="28" customWidth="1"/>
    <col min="7939" max="7941" width="13.33203125" style="28" customWidth="1"/>
    <col min="7942" max="7942" width="47.33203125" style="28" customWidth="1"/>
    <col min="7943" max="7945" width="13.33203125" style="28" customWidth="1"/>
    <col min="7946" max="7946" width="4.109375" style="28" customWidth="1"/>
    <col min="7947" max="8192" width="9.109375" style="28"/>
    <col min="8193" max="8193" width="5.88671875" style="28" customWidth="1"/>
    <col min="8194" max="8194" width="41.109375" style="28" customWidth="1"/>
    <col min="8195" max="8197" width="13.33203125" style="28" customWidth="1"/>
    <col min="8198" max="8198" width="47.33203125" style="28" customWidth="1"/>
    <col min="8199" max="8201" width="13.33203125" style="28" customWidth="1"/>
    <col min="8202" max="8202" width="4.109375" style="28" customWidth="1"/>
    <col min="8203" max="8448" width="9.109375" style="28"/>
    <col min="8449" max="8449" width="5.88671875" style="28" customWidth="1"/>
    <col min="8450" max="8450" width="41.109375" style="28" customWidth="1"/>
    <col min="8451" max="8453" width="13.33203125" style="28" customWidth="1"/>
    <col min="8454" max="8454" width="47.33203125" style="28" customWidth="1"/>
    <col min="8455" max="8457" width="13.33203125" style="28" customWidth="1"/>
    <col min="8458" max="8458" width="4.109375" style="28" customWidth="1"/>
    <col min="8459" max="8704" width="9.109375" style="28"/>
    <col min="8705" max="8705" width="5.88671875" style="28" customWidth="1"/>
    <col min="8706" max="8706" width="41.109375" style="28" customWidth="1"/>
    <col min="8707" max="8709" width="13.33203125" style="28" customWidth="1"/>
    <col min="8710" max="8710" width="47.33203125" style="28" customWidth="1"/>
    <col min="8711" max="8713" width="13.33203125" style="28" customWidth="1"/>
    <col min="8714" max="8714" width="4.109375" style="28" customWidth="1"/>
    <col min="8715" max="8960" width="9.109375" style="28"/>
    <col min="8961" max="8961" width="5.88671875" style="28" customWidth="1"/>
    <col min="8962" max="8962" width="41.109375" style="28" customWidth="1"/>
    <col min="8963" max="8965" width="13.33203125" style="28" customWidth="1"/>
    <col min="8966" max="8966" width="47.33203125" style="28" customWidth="1"/>
    <col min="8967" max="8969" width="13.33203125" style="28" customWidth="1"/>
    <col min="8970" max="8970" width="4.109375" style="28" customWidth="1"/>
    <col min="8971" max="9216" width="9.109375" style="28"/>
    <col min="9217" max="9217" width="5.88671875" style="28" customWidth="1"/>
    <col min="9218" max="9218" width="41.109375" style="28" customWidth="1"/>
    <col min="9219" max="9221" width="13.33203125" style="28" customWidth="1"/>
    <col min="9222" max="9222" width="47.33203125" style="28" customWidth="1"/>
    <col min="9223" max="9225" width="13.33203125" style="28" customWidth="1"/>
    <col min="9226" max="9226" width="4.109375" style="28" customWidth="1"/>
    <col min="9227" max="9472" width="9.109375" style="28"/>
    <col min="9473" max="9473" width="5.88671875" style="28" customWidth="1"/>
    <col min="9474" max="9474" width="41.109375" style="28" customWidth="1"/>
    <col min="9475" max="9477" width="13.33203125" style="28" customWidth="1"/>
    <col min="9478" max="9478" width="47.33203125" style="28" customWidth="1"/>
    <col min="9479" max="9481" width="13.33203125" style="28" customWidth="1"/>
    <col min="9482" max="9482" width="4.109375" style="28" customWidth="1"/>
    <col min="9483" max="9728" width="9.109375" style="28"/>
    <col min="9729" max="9729" width="5.88671875" style="28" customWidth="1"/>
    <col min="9730" max="9730" width="41.109375" style="28" customWidth="1"/>
    <col min="9731" max="9733" width="13.33203125" style="28" customWidth="1"/>
    <col min="9734" max="9734" width="47.33203125" style="28" customWidth="1"/>
    <col min="9735" max="9737" width="13.33203125" style="28" customWidth="1"/>
    <col min="9738" max="9738" width="4.109375" style="28" customWidth="1"/>
    <col min="9739" max="9984" width="9.109375" style="28"/>
    <col min="9985" max="9985" width="5.88671875" style="28" customWidth="1"/>
    <col min="9986" max="9986" width="41.109375" style="28" customWidth="1"/>
    <col min="9987" max="9989" width="13.33203125" style="28" customWidth="1"/>
    <col min="9990" max="9990" width="47.33203125" style="28" customWidth="1"/>
    <col min="9991" max="9993" width="13.33203125" style="28" customWidth="1"/>
    <col min="9994" max="9994" width="4.109375" style="28" customWidth="1"/>
    <col min="9995" max="10240" width="9.109375" style="28"/>
    <col min="10241" max="10241" width="5.88671875" style="28" customWidth="1"/>
    <col min="10242" max="10242" width="41.109375" style="28" customWidth="1"/>
    <col min="10243" max="10245" width="13.33203125" style="28" customWidth="1"/>
    <col min="10246" max="10246" width="47.33203125" style="28" customWidth="1"/>
    <col min="10247" max="10249" width="13.33203125" style="28" customWidth="1"/>
    <col min="10250" max="10250" width="4.109375" style="28" customWidth="1"/>
    <col min="10251" max="10496" width="9.109375" style="28"/>
    <col min="10497" max="10497" width="5.88671875" style="28" customWidth="1"/>
    <col min="10498" max="10498" width="41.109375" style="28" customWidth="1"/>
    <col min="10499" max="10501" width="13.33203125" style="28" customWidth="1"/>
    <col min="10502" max="10502" width="47.33203125" style="28" customWidth="1"/>
    <col min="10503" max="10505" width="13.33203125" style="28" customWidth="1"/>
    <col min="10506" max="10506" width="4.109375" style="28" customWidth="1"/>
    <col min="10507" max="10752" width="9.109375" style="28"/>
    <col min="10753" max="10753" width="5.88671875" style="28" customWidth="1"/>
    <col min="10754" max="10754" width="41.109375" style="28" customWidth="1"/>
    <col min="10755" max="10757" width="13.33203125" style="28" customWidth="1"/>
    <col min="10758" max="10758" width="47.33203125" style="28" customWidth="1"/>
    <col min="10759" max="10761" width="13.33203125" style="28" customWidth="1"/>
    <col min="10762" max="10762" width="4.109375" style="28" customWidth="1"/>
    <col min="10763" max="11008" width="9.109375" style="28"/>
    <col min="11009" max="11009" width="5.88671875" style="28" customWidth="1"/>
    <col min="11010" max="11010" width="41.109375" style="28" customWidth="1"/>
    <col min="11011" max="11013" width="13.33203125" style="28" customWidth="1"/>
    <col min="11014" max="11014" width="47.33203125" style="28" customWidth="1"/>
    <col min="11015" max="11017" width="13.33203125" style="28" customWidth="1"/>
    <col min="11018" max="11018" width="4.109375" style="28" customWidth="1"/>
    <col min="11019" max="11264" width="9.109375" style="28"/>
    <col min="11265" max="11265" width="5.88671875" style="28" customWidth="1"/>
    <col min="11266" max="11266" width="41.109375" style="28" customWidth="1"/>
    <col min="11267" max="11269" width="13.33203125" style="28" customWidth="1"/>
    <col min="11270" max="11270" width="47.33203125" style="28" customWidth="1"/>
    <col min="11271" max="11273" width="13.33203125" style="28" customWidth="1"/>
    <col min="11274" max="11274" width="4.109375" style="28" customWidth="1"/>
    <col min="11275" max="11520" width="9.109375" style="28"/>
    <col min="11521" max="11521" width="5.88671875" style="28" customWidth="1"/>
    <col min="11522" max="11522" width="41.109375" style="28" customWidth="1"/>
    <col min="11523" max="11525" width="13.33203125" style="28" customWidth="1"/>
    <col min="11526" max="11526" width="47.33203125" style="28" customWidth="1"/>
    <col min="11527" max="11529" width="13.33203125" style="28" customWidth="1"/>
    <col min="11530" max="11530" width="4.109375" style="28" customWidth="1"/>
    <col min="11531" max="11776" width="9.109375" style="28"/>
    <col min="11777" max="11777" width="5.88671875" style="28" customWidth="1"/>
    <col min="11778" max="11778" width="41.109375" style="28" customWidth="1"/>
    <col min="11779" max="11781" width="13.33203125" style="28" customWidth="1"/>
    <col min="11782" max="11782" width="47.33203125" style="28" customWidth="1"/>
    <col min="11783" max="11785" width="13.33203125" style="28" customWidth="1"/>
    <col min="11786" max="11786" width="4.109375" style="28" customWidth="1"/>
    <col min="11787" max="12032" width="9.109375" style="28"/>
    <col min="12033" max="12033" width="5.88671875" style="28" customWidth="1"/>
    <col min="12034" max="12034" width="41.109375" style="28" customWidth="1"/>
    <col min="12035" max="12037" width="13.33203125" style="28" customWidth="1"/>
    <col min="12038" max="12038" width="47.33203125" style="28" customWidth="1"/>
    <col min="12039" max="12041" width="13.33203125" style="28" customWidth="1"/>
    <col min="12042" max="12042" width="4.109375" style="28" customWidth="1"/>
    <col min="12043" max="12288" width="9.109375" style="28"/>
    <col min="12289" max="12289" width="5.88671875" style="28" customWidth="1"/>
    <col min="12290" max="12290" width="41.109375" style="28" customWidth="1"/>
    <col min="12291" max="12293" width="13.33203125" style="28" customWidth="1"/>
    <col min="12294" max="12294" width="47.33203125" style="28" customWidth="1"/>
    <col min="12295" max="12297" width="13.33203125" style="28" customWidth="1"/>
    <col min="12298" max="12298" width="4.109375" style="28" customWidth="1"/>
    <col min="12299" max="12544" width="9.109375" style="28"/>
    <col min="12545" max="12545" width="5.88671875" style="28" customWidth="1"/>
    <col min="12546" max="12546" width="41.109375" style="28" customWidth="1"/>
    <col min="12547" max="12549" width="13.33203125" style="28" customWidth="1"/>
    <col min="12550" max="12550" width="47.33203125" style="28" customWidth="1"/>
    <col min="12551" max="12553" width="13.33203125" style="28" customWidth="1"/>
    <col min="12554" max="12554" width="4.109375" style="28" customWidth="1"/>
    <col min="12555" max="12800" width="9.109375" style="28"/>
    <col min="12801" max="12801" width="5.88671875" style="28" customWidth="1"/>
    <col min="12802" max="12802" width="41.109375" style="28" customWidth="1"/>
    <col min="12803" max="12805" width="13.33203125" style="28" customWidth="1"/>
    <col min="12806" max="12806" width="47.33203125" style="28" customWidth="1"/>
    <col min="12807" max="12809" width="13.33203125" style="28" customWidth="1"/>
    <col min="12810" max="12810" width="4.109375" style="28" customWidth="1"/>
    <col min="12811" max="13056" width="9.109375" style="28"/>
    <col min="13057" max="13057" width="5.88671875" style="28" customWidth="1"/>
    <col min="13058" max="13058" width="41.109375" style="28" customWidth="1"/>
    <col min="13059" max="13061" width="13.33203125" style="28" customWidth="1"/>
    <col min="13062" max="13062" width="47.33203125" style="28" customWidth="1"/>
    <col min="13063" max="13065" width="13.33203125" style="28" customWidth="1"/>
    <col min="13066" max="13066" width="4.109375" style="28" customWidth="1"/>
    <col min="13067" max="13312" width="9.109375" style="28"/>
    <col min="13313" max="13313" width="5.88671875" style="28" customWidth="1"/>
    <col min="13314" max="13314" width="41.109375" style="28" customWidth="1"/>
    <col min="13315" max="13317" width="13.33203125" style="28" customWidth="1"/>
    <col min="13318" max="13318" width="47.33203125" style="28" customWidth="1"/>
    <col min="13319" max="13321" width="13.33203125" style="28" customWidth="1"/>
    <col min="13322" max="13322" width="4.109375" style="28" customWidth="1"/>
    <col min="13323" max="13568" width="9.109375" style="28"/>
    <col min="13569" max="13569" width="5.88671875" style="28" customWidth="1"/>
    <col min="13570" max="13570" width="41.109375" style="28" customWidth="1"/>
    <col min="13571" max="13573" width="13.33203125" style="28" customWidth="1"/>
    <col min="13574" max="13574" width="47.33203125" style="28" customWidth="1"/>
    <col min="13575" max="13577" width="13.33203125" style="28" customWidth="1"/>
    <col min="13578" max="13578" width="4.109375" style="28" customWidth="1"/>
    <col min="13579" max="13824" width="9.109375" style="28"/>
    <col min="13825" max="13825" width="5.88671875" style="28" customWidth="1"/>
    <col min="13826" max="13826" width="41.109375" style="28" customWidth="1"/>
    <col min="13827" max="13829" width="13.33203125" style="28" customWidth="1"/>
    <col min="13830" max="13830" width="47.33203125" style="28" customWidth="1"/>
    <col min="13831" max="13833" width="13.33203125" style="28" customWidth="1"/>
    <col min="13834" max="13834" width="4.109375" style="28" customWidth="1"/>
    <col min="13835" max="14080" width="9.109375" style="28"/>
    <col min="14081" max="14081" width="5.88671875" style="28" customWidth="1"/>
    <col min="14082" max="14082" width="41.109375" style="28" customWidth="1"/>
    <col min="14083" max="14085" width="13.33203125" style="28" customWidth="1"/>
    <col min="14086" max="14086" width="47.33203125" style="28" customWidth="1"/>
    <col min="14087" max="14089" width="13.33203125" style="28" customWidth="1"/>
    <col min="14090" max="14090" width="4.109375" style="28" customWidth="1"/>
    <col min="14091" max="14336" width="9.109375" style="28"/>
    <col min="14337" max="14337" width="5.88671875" style="28" customWidth="1"/>
    <col min="14338" max="14338" width="41.109375" style="28" customWidth="1"/>
    <col min="14339" max="14341" width="13.33203125" style="28" customWidth="1"/>
    <col min="14342" max="14342" width="47.33203125" style="28" customWidth="1"/>
    <col min="14343" max="14345" width="13.33203125" style="28" customWidth="1"/>
    <col min="14346" max="14346" width="4.109375" style="28" customWidth="1"/>
    <col min="14347" max="14592" width="9.109375" style="28"/>
    <col min="14593" max="14593" width="5.88671875" style="28" customWidth="1"/>
    <col min="14594" max="14594" width="41.109375" style="28" customWidth="1"/>
    <col min="14595" max="14597" width="13.33203125" style="28" customWidth="1"/>
    <col min="14598" max="14598" width="47.33203125" style="28" customWidth="1"/>
    <col min="14599" max="14601" width="13.33203125" style="28" customWidth="1"/>
    <col min="14602" max="14602" width="4.109375" style="28" customWidth="1"/>
    <col min="14603" max="14848" width="9.109375" style="28"/>
    <col min="14849" max="14849" width="5.88671875" style="28" customWidth="1"/>
    <col min="14850" max="14850" width="41.109375" style="28" customWidth="1"/>
    <col min="14851" max="14853" width="13.33203125" style="28" customWidth="1"/>
    <col min="14854" max="14854" width="47.33203125" style="28" customWidth="1"/>
    <col min="14855" max="14857" width="13.33203125" style="28" customWidth="1"/>
    <col min="14858" max="14858" width="4.109375" style="28" customWidth="1"/>
    <col min="14859" max="15104" width="9.109375" style="28"/>
    <col min="15105" max="15105" width="5.88671875" style="28" customWidth="1"/>
    <col min="15106" max="15106" width="41.109375" style="28" customWidth="1"/>
    <col min="15107" max="15109" width="13.33203125" style="28" customWidth="1"/>
    <col min="15110" max="15110" width="47.33203125" style="28" customWidth="1"/>
    <col min="15111" max="15113" width="13.33203125" style="28" customWidth="1"/>
    <col min="15114" max="15114" width="4.109375" style="28" customWidth="1"/>
    <col min="15115" max="15360" width="9.109375" style="28"/>
    <col min="15361" max="15361" width="5.88671875" style="28" customWidth="1"/>
    <col min="15362" max="15362" width="41.109375" style="28" customWidth="1"/>
    <col min="15363" max="15365" width="13.33203125" style="28" customWidth="1"/>
    <col min="15366" max="15366" width="47.33203125" style="28" customWidth="1"/>
    <col min="15367" max="15369" width="13.33203125" style="28" customWidth="1"/>
    <col min="15370" max="15370" width="4.109375" style="28" customWidth="1"/>
    <col min="15371" max="15616" width="9.109375" style="28"/>
    <col min="15617" max="15617" width="5.88671875" style="28" customWidth="1"/>
    <col min="15618" max="15618" width="41.109375" style="28" customWidth="1"/>
    <col min="15619" max="15621" width="13.33203125" style="28" customWidth="1"/>
    <col min="15622" max="15622" width="47.33203125" style="28" customWidth="1"/>
    <col min="15623" max="15625" width="13.33203125" style="28" customWidth="1"/>
    <col min="15626" max="15626" width="4.109375" style="28" customWidth="1"/>
    <col min="15627" max="15872" width="9.109375" style="28"/>
    <col min="15873" max="15873" width="5.88671875" style="28" customWidth="1"/>
    <col min="15874" max="15874" width="41.109375" style="28" customWidth="1"/>
    <col min="15875" max="15877" width="13.33203125" style="28" customWidth="1"/>
    <col min="15878" max="15878" width="47.33203125" style="28" customWidth="1"/>
    <col min="15879" max="15881" width="13.33203125" style="28" customWidth="1"/>
    <col min="15882" max="15882" width="4.109375" style="28" customWidth="1"/>
    <col min="15883" max="16128" width="9.109375" style="28"/>
    <col min="16129" max="16129" width="5.88671875" style="28" customWidth="1"/>
    <col min="16130" max="16130" width="41.109375" style="28" customWidth="1"/>
    <col min="16131" max="16133" width="13.33203125" style="28" customWidth="1"/>
    <col min="16134" max="16134" width="47.33203125" style="28" customWidth="1"/>
    <col min="16135" max="16137" width="13.33203125" style="28" customWidth="1"/>
    <col min="16138" max="16138" width="4.109375" style="28" customWidth="1"/>
    <col min="16139" max="16384" width="9.109375" style="28"/>
  </cols>
  <sheetData>
    <row r="1" spans="1:10" ht="25.5" customHeight="1" x14ac:dyDescent="0.3">
      <c r="B1" s="516" t="s">
        <v>0</v>
      </c>
      <c r="C1" s="516"/>
      <c r="D1" s="516"/>
      <c r="E1" s="516"/>
      <c r="F1" s="516"/>
      <c r="G1" s="515" t="s">
        <v>469</v>
      </c>
      <c r="H1" s="515"/>
      <c r="I1" s="515"/>
      <c r="J1" s="511"/>
    </row>
    <row r="2" spans="1:10" ht="14.4" thickBot="1" x14ac:dyDescent="0.35">
      <c r="G2" s="30"/>
      <c r="H2" s="30"/>
      <c r="I2" s="30" t="s">
        <v>416</v>
      </c>
      <c r="J2" s="511"/>
    </row>
    <row r="3" spans="1:10" ht="13.8" thickBot="1" x14ac:dyDescent="0.35">
      <c r="A3" s="512" t="s">
        <v>1</v>
      </c>
      <c r="B3" s="31" t="s">
        <v>2</v>
      </c>
      <c r="C3" s="32"/>
      <c r="D3" s="33"/>
      <c r="E3" s="33"/>
      <c r="F3" s="31" t="s">
        <v>3</v>
      </c>
      <c r="G3" s="34"/>
      <c r="H3" s="35"/>
      <c r="I3" s="36"/>
      <c r="J3" s="511"/>
    </row>
    <row r="4" spans="1:10" s="27" customFormat="1" ht="40.200000000000003" thickBot="1" x14ac:dyDescent="0.35">
      <c r="A4" s="513"/>
      <c r="B4" s="37" t="s">
        <v>4</v>
      </c>
      <c r="C4" s="38" t="s">
        <v>420</v>
      </c>
      <c r="D4" s="39" t="s">
        <v>421</v>
      </c>
      <c r="E4" s="39" t="s">
        <v>422</v>
      </c>
      <c r="F4" s="37" t="s">
        <v>4</v>
      </c>
      <c r="G4" s="38" t="str">
        <f>+C4</f>
        <v>2017. évi eredeti előirányzat</v>
      </c>
      <c r="H4" s="38" t="str">
        <f>+D4</f>
        <v>2017. évi módosítás</v>
      </c>
      <c r="I4" s="40" t="str">
        <f>+E4</f>
        <v>2017. évi módosítás utáni</v>
      </c>
      <c r="J4" s="511"/>
    </row>
    <row r="5" spans="1:10" s="27" customFormat="1" ht="13.8" thickBot="1" x14ac:dyDescent="0.35">
      <c r="A5" s="41" t="s">
        <v>5</v>
      </c>
      <c r="B5" s="37" t="s">
        <v>6</v>
      </c>
      <c r="C5" s="38" t="s">
        <v>7</v>
      </c>
      <c r="D5" s="39" t="s">
        <v>8</v>
      </c>
      <c r="E5" s="39" t="s">
        <v>409</v>
      </c>
      <c r="F5" s="37" t="s">
        <v>10</v>
      </c>
      <c r="G5" s="38" t="s">
        <v>11</v>
      </c>
      <c r="H5" s="38" t="s">
        <v>12</v>
      </c>
      <c r="I5" s="42" t="s">
        <v>13</v>
      </c>
      <c r="J5" s="511"/>
    </row>
    <row r="6" spans="1:10" x14ac:dyDescent="0.3">
      <c r="A6" s="43" t="s">
        <v>14</v>
      </c>
      <c r="B6" s="44" t="s">
        <v>15</v>
      </c>
      <c r="C6" s="45">
        <v>145424734</v>
      </c>
      <c r="D6" s="45">
        <v>11448230</v>
      </c>
      <c r="E6" s="46">
        <v>156872964</v>
      </c>
      <c r="F6" s="44" t="s">
        <v>16</v>
      </c>
      <c r="G6" s="45">
        <v>144009147</v>
      </c>
      <c r="H6" s="45">
        <v>-9768308</v>
      </c>
      <c r="I6" s="47">
        <v>134240839</v>
      </c>
      <c r="J6" s="511"/>
    </row>
    <row r="7" spans="1:10" ht="26.4" x14ac:dyDescent="0.3">
      <c r="A7" s="48" t="s">
        <v>17</v>
      </c>
      <c r="B7" s="49" t="s">
        <v>18</v>
      </c>
      <c r="C7" s="50">
        <v>40000000</v>
      </c>
      <c r="D7" s="50">
        <v>1017000</v>
      </c>
      <c r="E7" s="46">
        <v>41017000</v>
      </c>
      <c r="F7" s="49" t="s">
        <v>19</v>
      </c>
      <c r="G7" s="50">
        <v>31811524</v>
      </c>
      <c r="H7" s="50">
        <v>-3803899</v>
      </c>
      <c r="I7" s="47">
        <v>28007625</v>
      </c>
      <c r="J7" s="511"/>
    </row>
    <row r="8" spans="1:10" x14ac:dyDescent="0.3">
      <c r="A8" s="48" t="s">
        <v>20</v>
      </c>
      <c r="B8" s="49" t="s">
        <v>21</v>
      </c>
      <c r="C8" s="50"/>
      <c r="D8" s="50"/>
      <c r="E8" s="46">
        <f t="shared" ref="E8:E16" si="0">C8+D8</f>
        <v>0</v>
      </c>
      <c r="F8" s="49" t="s">
        <v>22</v>
      </c>
      <c r="G8" s="50">
        <v>87164691</v>
      </c>
      <c r="H8" s="50">
        <v>11799172</v>
      </c>
      <c r="I8" s="47">
        <v>98963863</v>
      </c>
      <c r="J8" s="511"/>
    </row>
    <row r="9" spans="1:10" x14ac:dyDescent="0.3">
      <c r="A9" s="48" t="s">
        <v>23</v>
      </c>
      <c r="B9" s="49" t="s">
        <v>24</v>
      </c>
      <c r="C9" s="50">
        <v>64700000</v>
      </c>
      <c r="D9" s="50">
        <v>21838000</v>
      </c>
      <c r="E9" s="46">
        <v>86538000</v>
      </c>
      <c r="F9" s="49" t="s">
        <v>25</v>
      </c>
      <c r="G9" s="50">
        <v>23337000</v>
      </c>
      <c r="H9" s="50">
        <v>-18477998</v>
      </c>
      <c r="I9" s="47">
        <v>4859002</v>
      </c>
      <c r="J9" s="511"/>
    </row>
    <row r="10" spans="1:10" x14ac:dyDescent="0.3">
      <c r="A10" s="48" t="s">
        <v>26</v>
      </c>
      <c r="B10" s="51" t="s">
        <v>27</v>
      </c>
      <c r="C10" s="50">
        <v>10846000</v>
      </c>
      <c r="D10" s="50">
        <v>-1787001</v>
      </c>
      <c r="E10" s="46">
        <v>9058999</v>
      </c>
      <c r="F10" s="49" t="s">
        <v>28</v>
      </c>
      <c r="G10" s="50">
        <v>33057359</v>
      </c>
      <c r="H10" s="50">
        <v>-48439</v>
      </c>
      <c r="I10" s="47">
        <v>30439394</v>
      </c>
      <c r="J10" s="511"/>
    </row>
    <row r="11" spans="1:10" x14ac:dyDescent="0.3">
      <c r="A11" s="48" t="s">
        <v>29</v>
      </c>
      <c r="B11" s="49" t="s">
        <v>30</v>
      </c>
      <c r="C11" s="52"/>
      <c r="D11" s="52"/>
      <c r="E11" s="46">
        <f>C11+D11</f>
        <v>0</v>
      </c>
      <c r="F11" s="49" t="s">
        <v>31</v>
      </c>
      <c r="G11" s="50">
        <v>16821463</v>
      </c>
      <c r="H11" s="50">
        <v>-16821463</v>
      </c>
      <c r="I11" s="47"/>
      <c r="J11" s="511"/>
    </row>
    <row r="12" spans="1:10" x14ac:dyDescent="0.3">
      <c r="A12" s="48" t="s">
        <v>32</v>
      </c>
      <c r="B12" s="49" t="s">
        <v>33</v>
      </c>
      <c r="C12" s="50"/>
      <c r="D12" s="50"/>
      <c r="E12" s="46">
        <f t="shared" si="0"/>
        <v>0</v>
      </c>
      <c r="F12" s="53"/>
      <c r="G12" s="50"/>
      <c r="H12" s="50"/>
      <c r="I12" s="47">
        <f t="shared" ref="I12:I17" si="1">G12+H12</f>
        <v>0</v>
      </c>
      <c r="J12" s="511"/>
    </row>
    <row r="13" spans="1:10" x14ac:dyDescent="0.3">
      <c r="A13" s="48" t="s">
        <v>34</v>
      </c>
      <c r="B13" s="53"/>
      <c r="C13" s="50"/>
      <c r="D13" s="50"/>
      <c r="E13" s="46">
        <f t="shared" si="0"/>
        <v>0</v>
      </c>
      <c r="F13" s="53"/>
      <c r="G13" s="50"/>
      <c r="H13" s="50"/>
      <c r="I13" s="47">
        <f t="shared" si="1"/>
        <v>0</v>
      </c>
      <c r="J13" s="511"/>
    </row>
    <row r="14" spans="1:10" x14ac:dyDescent="0.3">
      <c r="A14" s="48" t="s">
        <v>35</v>
      </c>
      <c r="B14" s="54"/>
      <c r="C14" s="52"/>
      <c r="D14" s="52"/>
      <c r="E14" s="46">
        <f t="shared" si="0"/>
        <v>0</v>
      </c>
      <c r="F14" s="53"/>
      <c r="G14" s="50"/>
      <c r="H14" s="50"/>
      <c r="I14" s="47">
        <f t="shared" si="1"/>
        <v>0</v>
      </c>
      <c r="J14" s="511"/>
    </row>
    <row r="15" spans="1:10" x14ac:dyDescent="0.3">
      <c r="A15" s="48" t="s">
        <v>36</v>
      </c>
      <c r="B15" s="53"/>
      <c r="C15" s="50"/>
      <c r="D15" s="50"/>
      <c r="E15" s="46">
        <f t="shared" si="0"/>
        <v>0</v>
      </c>
      <c r="F15" s="53"/>
      <c r="G15" s="50"/>
      <c r="H15" s="50"/>
      <c r="I15" s="47">
        <f t="shared" si="1"/>
        <v>0</v>
      </c>
      <c r="J15" s="511"/>
    </row>
    <row r="16" spans="1:10" x14ac:dyDescent="0.3">
      <c r="A16" s="48" t="s">
        <v>37</v>
      </c>
      <c r="B16" s="53"/>
      <c r="C16" s="50"/>
      <c r="D16" s="50"/>
      <c r="E16" s="46">
        <f t="shared" si="0"/>
        <v>0</v>
      </c>
      <c r="F16" s="53"/>
      <c r="G16" s="50"/>
      <c r="H16" s="50"/>
      <c r="I16" s="47">
        <f t="shared" si="1"/>
        <v>0</v>
      </c>
      <c r="J16" s="511"/>
    </row>
    <row r="17" spans="1:10" ht="13.8" thickBot="1" x14ac:dyDescent="0.35">
      <c r="A17" s="48" t="s">
        <v>38</v>
      </c>
      <c r="B17" s="55"/>
      <c r="C17" s="56"/>
      <c r="D17" s="56"/>
      <c r="E17" s="57"/>
      <c r="F17" s="53"/>
      <c r="G17" s="56"/>
      <c r="H17" s="56"/>
      <c r="I17" s="47">
        <f t="shared" si="1"/>
        <v>0</v>
      </c>
      <c r="J17" s="511"/>
    </row>
    <row r="18" spans="1:10" ht="27" thickBot="1" x14ac:dyDescent="0.35">
      <c r="A18" s="58" t="s">
        <v>39</v>
      </c>
      <c r="B18" s="59" t="s">
        <v>40</v>
      </c>
      <c r="C18" s="60">
        <f>SUM(C6:C17)</f>
        <v>260970734</v>
      </c>
      <c r="D18" s="60">
        <f>SUM(D6:D17)</f>
        <v>32516229</v>
      </c>
      <c r="E18" s="60">
        <f>SUM(E6:E17)</f>
        <v>293486963</v>
      </c>
      <c r="F18" s="59" t="s">
        <v>41</v>
      </c>
      <c r="G18" s="60">
        <f>SUM(G6:G17)</f>
        <v>336201184</v>
      </c>
      <c r="H18" s="60">
        <f>SUM(H6:H17)</f>
        <v>-37120935</v>
      </c>
      <c r="I18" s="61">
        <f>SUM(I6:I17)</f>
        <v>296510723</v>
      </c>
      <c r="J18" s="511"/>
    </row>
    <row r="19" spans="1:10" ht="26.4" x14ac:dyDescent="0.3">
      <c r="A19" s="62" t="s">
        <v>42</v>
      </c>
      <c r="B19" s="63" t="s">
        <v>43</v>
      </c>
      <c r="C19" s="64">
        <f>+C20+C21+C22+C23</f>
        <v>91912359</v>
      </c>
      <c r="D19" s="64">
        <f>+D20+D21+D22+D23</f>
        <v>-55634332</v>
      </c>
      <c r="E19" s="64">
        <f>+E20+E21+E22+E23</f>
        <v>36278027</v>
      </c>
      <c r="F19" s="49" t="s">
        <v>44</v>
      </c>
      <c r="G19" s="65">
        <f>+G20+G21+G22+G23</f>
        <v>0</v>
      </c>
      <c r="H19" s="65"/>
      <c r="I19" s="66"/>
      <c r="J19" s="511"/>
    </row>
    <row r="20" spans="1:10" x14ac:dyDescent="0.3">
      <c r="A20" s="67" t="s">
        <v>45</v>
      </c>
      <c r="B20" s="49" t="s">
        <v>46</v>
      </c>
      <c r="C20" s="50">
        <v>91912359</v>
      </c>
      <c r="D20" s="50">
        <v>-55634332</v>
      </c>
      <c r="E20" s="68">
        <v>36278027</v>
      </c>
      <c r="F20" s="49" t="s">
        <v>47</v>
      </c>
      <c r="G20" s="50"/>
      <c r="H20" s="50"/>
      <c r="I20" s="69">
        <f t="shared" ref="I20:I28" si="2">G20+H20</f>
        <v>0</v>
      </c>
      <c r="J20" s="511"/>
    </row>
    <row r="21" spans="1:10" x14ac:dyDescent="0.3">
      <c r="A21" s="67" t="s">
        <v>48</v>
      </c>
      <c r="B21" s="49" t="s">
        <v>49</v>
      </c>
      <c r="C21" s="50"/>
      <c r="D21" s="50"/>
      <c r="E21" s="68">
        <f>C21+D21</f>
        <v>0</v>
      </c>
      <c r="F21" s="49" t="s">
        <v>50</v>
      </c>
      <c r="G21" s="50"/>
      <c r="H21" s="50"/>
      <c r="I21" s="69">
        <f t="shared" si="2"/>
        <v>0</v>
      </c>
      <c r="J21" s="511"/>
    </row>
    <row r="22" spans="1:10" x14ac:dyDescent="0.3">
      <c r="A22" s="67" t="s">
        <v>51</v>
      </c>
      <c r="B22" s="49" t="s">
        <v>52</v>
      </c>
      <c r="C22" s="50"/>
      <c r="D22" s="50"/>
      <c r="E22" s="68">
        <f>C22+D22</f>
        <v>0</v>
      </c>
      <c r="F22" s="49" t="s">
        <v>53</v>
      </c>
      <c r="G22" s="50"/>
      <c r="H22" s="50"/>
      <c r="I22" s="69">
        <f t="shared" si="2"/>
        <v>0</v>
      </c>
      <c r="J22" s="511"/>
    </row>
    <row r="23" spans="1:10" x14ac:dyDescent="0.3">
      <c r="A23" s="67" t="s">
        <v>54</v>
      </c>
      <c r="B23" s="49" t="s">
        <v>55</v>
      </c>
      <c r="C23" s="50"/>
      <c r="D23" s="50"/>
      <c r="E23" s="68">
        <f>C23+D23</f>
        <v>0</v>
      </c>
      <c r="F23" s="63" t="s">
        <v>56</v>
      </c>
      <c r="G23" s="50"/>
      <c r="H23" s="50"/>
      <c r="I23" s="69">
        <f t="shared" si="2"/>
        <v>0</v>
      </c>
      <c r="J23" s="511"/>
    </row>
    <row r="24" spans="1:10" ht="26.4" x14ac:dyDescent="0.3">
      <c r="A24" s="67" t="s">
        <v>57</v>
      </c>
      <c r="B24" s="49" t="s">
        <v>58</v>
      </c>
      <c r="C24" s="70">
        <f>C26</f>
        <v>44000000</v>
      </c>
      <c r="D24" s="70">
        <f>D28</f>
        <v>0</v>
      </c>
      <c r="E24" s="70">
        <f>E26</f>
        <v>89000000</v>
      </c>
      <c r="F24" s="49" t="s">
        <v>59</v>
      </c>
      <c r="G24" s="50">
        <v>3700000</v>
      </c>
      <c r="H24" s="50">
        <v>41300000</v>
      </c>
      <c r="I24" s="69">
        <f t="shared" si="2"/>
        <v>45000000</v>
      </c>
      <c r="J24" s="511"/>
    </row>
    <row r="25" spans="1:10" x14ac:dyDescent="0.3">
      <c r="A25" s="62" t="s">
        <v>60</v>
      </c>
      <c r="B25" s="63" t="s">
        <v>61</v>
      </c>
      <c r="C25" s="65"/>
      <c r="D25" s="65"/>
      <c r="E25" s="71">
        <f>C25+D25</f>
        <v>0</v>
      </c>
      <c r="F25" s="44" t="s">
        <v>62</v>
      </c>
      <c r="G25" s="65"/>
      <c r="H25" s="65"/>
      <c r="I25" s="66">
        <f t="shared" si="2"/>
        <v>0</v>
      </c>
      <c r="J25" s="511"/>
    </row>
    <row r="26" spans="1:10" x14ac:dyDescent="0.3">
      <c r="A26" s="67" t="s">
        <v>63</v>
      </c>
      <c r="B26" s="49" t="s">
        <v>64</v>
      </c>
      <c r="C26" s="50">
        <v>44000000</v>
      </c>
      <c r="D26" s="50"/>
      <c r="E26" s="68">
        <v>89000000</v>
      </c>
      <c r="F26" s="49" t="s">
        <v>65</v>
      </c>
      <c r="G26" s="50"/>
      <c r="H26" s="50"/>
      <c r="I26" s="69">
        <f t="shared" si="2"/>
        <v>0</v>
      </c>
      <c r="J26" s="511"/>
    </row>
    <row r="27" spans="1:10" x14ac:dyDescent="0.3">
      <c r="A27" s="48" t="s">
        <v>66</v>
      </c>
      <c r="B27" s="49" t="s">
        <v>67</v>
      </c>
      <c r="C27" s="50"/>
      <c r="D27" s="50"/>
      <c r="E27" s="68">
        <f>C27+D27</f>
        <v>0</v>
      </c>
      <c r="F27" s="49" t="s">
        <v>68</v>
      </c>
      <c r="G27" s="50"/>
      <c r="H27" s="50"/>
      <c r="I27" s="69">
        <f t="shared" si="2"/>
        <v>0</v>
      </c>
      <c r="J27" s="511"/>
    </row>
    <row r="28" spans="1:10" ht="27" thickBot="1" x14ac:dyDescent="0.35">
      <c r="A28" s="72" t="s">
        <v>69</v>
      </c>
      <c r="B28" s="63" t="s">
        <v>70</v>
      </c>
      <c r="C28" s="65"/>
      <c r="D28" s="65"/>
      <c r="E28" s="71">
        <f>C28+D28</f>
        <v>0</v>
      </c>
      <c r="F28" s="73"/>
      <c r="G28" s="65"/>
      <c r="H28" s="65"/>
      <c r="I28" s="66">
        <f t="shared" si="2"/>
        <v>0</v>
      </c>
      <c r="J28" s="511"/>
    </row>
    <row r="29" spans="1:10" ht="27" thickBot="1" x14ac:dyDescent="0.35">
      <c r="A29" s="58" t="s">
        <v>71</v>
      </c>
      <c r="B29" s="59" t="s">
        <v>72</v>
      </c>
      <c r="C29" s="60">
        <f>+C19+C24+C27+C28</f>
        <v>135912359</v>
      </c>
      <c r="D29" s="60">
        <f>+D19+D24+D27+D28</f>
        <v>-55634332</v>
      </c>
      <c r="E29" s="74">
        <f>+E19+E24+E27+E28</f>
        <v>125278027</v>
      </c>
      <c r="F29" s="59" t="s">
        <v>73</v>
      </c>
      <c r="G29" s="60">
        <f>SUM(G19:G28)</f>
        <v>3700000</v>
      </c>
      <c r="H29" s="60">
        <f>SUM(H19:H28)</f>
        <v>41300000</v>
      </c>
      <c r="I29" s="61">
        <f>SUM(I19:I28)</f>
        <v>45000000</v>
      </c>
      <c r="J29" s="511"/>
    </row>
    <row r="30" spans="1:10" ht="13.8" thickBot="1" x14ac:dyDescent="0.35">
      <c r="A30" s="58" t="s">
        <v>74</v>
      </c>
      <c r="B30" s="59" t="s">
        <v>75</v>
      </c>
      <c r="C30" s="60">
        <f>+C18+C29</f>
        <v>396883093</v>
      </c>
      <c r="D30" s="60">
        <f>+D18+D29</f>
        <v>-23118103</v>
      </c>
      <c r="E30" s="61">
        <f>+E18+E29</f>
        <v>418764990</v>
      </c>
      <c r="F30" s="59" t="s">
        <v>76</v>
      </c>
      <c r="G30" s="60">
        <f>+G18+G29</f>
        <v>339901184</v>
      </c>
      <c r="H30" s="60">
        <f>+H18+H29</f>
        <v>4179065</v>
      </c>
      <c r="I30" s="61">
        <f>+I18+I29</f>
        <v>341510723</v>
      </c>
      <c r="J30" s="511"/>
    </row>
    <row r="31" spans="1:10" ht="13.8" thickBot="1" x14ac:dyDescent="0.35">
      <c r="A31" s="58" t="s">
        <v>77</v>
      </c>
      <c r="B31" s="59" t="s">
        <v>78</v>
      </c>
      <c r="C31" s="60">
        <f>IF(C18-G18&lt;0,G18-C18,"-")</f>
        <v>75230450</v>
      </c>
      <c r="D31" s="60" t="str">
        <f>IF(D18-H18&lt;0,H18-D18,"-")</f>
        <v>-</v>
      </c>
      <c r="E31" s="61">
        <f>IF(E18-I18&lt;0,I18-E18,"-")</f>
        <v>3023760</v>
      </c>
      <c r="F31" s="59" t="s">
        <v>79</v>
      </c>
      <c r="G31" s="60" t="str">
        <f>IF(C18-G18&gt;0,C18-G18,"-")</f>
        <v>-</v>
      </c>
      <c r="H31" s="60">
        <f>IF(D18-H18&gt;0,D18-H18,"-")</f>
        <v>69637164</v>
      </c>
      <c r="I31" s="61" t="str">
        <f>IF(E18-I18&gt;0,E18-I18,"-")</f>
        <v>-</v>
      </c>
      <c r="J31" s="511"/>
    </row>
    <row r="32" spans="1:10" ht="13.8" thickBot="1" x14ac:dyDescent="0.35">
      <c r="A32" s="58" t="s">
        <v>80</v>
      </c>
      <c r="B32" s="59" t="s">
        <v>81</v>
      </c>
      <c r="C32" s="60" t="str">
        <f>IF(C18+C29-G30&lt;0,G30-(C18+C29),"-")</f>
        <v>-</v>
      </c>
      <c r="D32" s="60">
        <f>IF(D18+D29-H30&lt;0,H30-(D18+D29),"-")</f>
        <v>27297168</v>
      </c>
      <c r="E32" s="61" t="str">
        <f>IF(E18+E29-I30&lt;0,I30-(E18+E29),"-")</f>
        <v>-</v>
      </c>
      <c r="F32" s="59" t="s">
        <v>82</v>
      </c>
      <c r="G32" s="60">
        <f>IF(C18+C29-G30&gt;0,C18+C29-G30,"-")</f>
        <v>56981909</v>
      </c>
      <c r="H32" s="60" t="str">
        <f>IF(D18+D29-H30&gt;0,D18+D29-H30,"-")</f>
        <v>-</v>
      </c>
      <c r="I32" s="61">
        <f>IF(E18+E29-I30&gt;0,E18+E29-I30,"-")</f>
        <v>77254267</v>
      </c>
      <c r="J32" s="511"/>
    </row>
    <row r="33" spans="2:6" x14ac:dyDescent="0.3">
      <c r="B33" s="514"/>
      <c r="C33" s="514"/>
      <c r="D33" s="514"/>
      <c r="E33" s="514"/>
      <c r="F33" s="514"/>
    </row>
  </sheetData>
  <mergeCells count="5">
    <mergeCell ref="J1:J32"/>
    <mergeCell ref="A3:A4"/>
    <mergeCell ref="B33:F33"/>
    <mergeCell ref="G1:I1"/>
    <mergeCell ref="B1:F1"/>
  </mergeCells>
  <pageMargins left="0.7" right="0.7" top="0.75" bottom="0.75" header="0.3" footer="0.3"/>
  <pageSetup paperSize="9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N157"/>
  <sheetViews>
    <sheetView workbookViewId="0">
      <selection activeCell="L1" sqref="L1:N1"/>
    </sheetView>
  </sheetViews>
  <sheetFormatPr defaultRowHeight="13.8" x14ac:dyDescent="0.3"/>
  <cols>
    <col min="1" max="1" width="13.88671875" style="4" customWidth="1"/>
    <col min="2" max="2" width="57.5546875" style="5" bestFit="1" customWidth="1"/>
    <col min="3" max="3" width="12.109375" style="6" customWidth="1"/>
    <col min="4" max="4" width="12.6640625" style="238" bestFit="1" customWidth="1"/>
    <col min="5" max="5" width="12.109375" style="238" customWidth="1"/>
    <col min="6" max="6" width="12.109375" style="6" customWidth="1"/>
    <col min="7" max="8" width="12.109375" style="238" customWidth="1"/>
    <col min="9" max="9" width="12.109375" style="6" customWidth="1"/>
    <col min="10" max="11" width="12.109375" style="238" customWidth="1"/>
    <col min="12" max="12" width="12.109375" style="6" customWidth="1"/>
    <col min="13" max="13" width="12.6640625" style="238" bestFit="1" customWidth="1"/>
    <col min="14" max="14" width="12.109375" style="238" customWidth="1"/>
    <col min="15" max="256" width="9.109375" style="238"/>
    <col min="257" max="257" width="13.88671875" style="238" customWidth="1"/>
    <col min="258" max="258" width="57.5546875" style="238" bestFit="1" customWidth="1"/>
    <col min="259" max="270" width="12.109375" style="238" customWidth="1"/>
    <col min="271" max="512" width="9.109375" style="238"/>
    <col min="513" max="513" width="13.88671875" style="238" customWidth="1"/>
    <col min="514" max="514" width="57.5546875" style="238" bestFit="1" customWidth="1"/>
    <col min="515" max="526" width="12.109375" style="238" customWidth="1"/>
    <col min="527" max="768" width="9.109375" style="238"/>
    <col min="769" max="769" width="13.88671875" style="238" customWidth="1"/>
    <col min="770" max="770" width="57.5546875" style="238" bestFit="1" customWidth="1"/>
    <col min="771" max="782" width="12.109375" style="238" customWidth="1"/>
    <col min="783" max="1024" width="9.109375" style="238"/>
    <col min="1025" max="1025" width="13.88671875" style="238" customWidth="1"/>
    <col min="1026" max="1026" width="57.5546875" style="238" bestFit="1" customWidth="1"/>
    <col min="1027" max="1038" width="12.109375" style="238" customWidth="1"/>
    <col min="1039" max="1280" width="9.109375" style="238"/>
    <col min="1281" max="1281" width="13.88671875" style="238" customWidth="1"/>
    <col min="1282" max="1282" width="57.5546875" style="238" bestFit="1" customWidth="1"/>
    <col min="1283" max="1294" width="12.109375" style="238" customWidth="1"/>
    <col min="1295" max="1536" width="9.109375" style="238"/>
    <col min="1537" max="1537" width="13.88671875" style="238" customWidth="1"/>
    <col min="1538" max="1538" width="57.5546875" style="238" bestFit="1" customWidth="1"/>
    <col min="1539" max="1550" width="12.109375" style="238" customWidth="1"/>
    <col min="1551" max="1792" width="9.109375" style="238"/>
    <col min="1793" max="1793" width="13.88671875" style="238" customWidth="1"/>
    <col min="1794" max="1794" width="57.5546875" style="238" bestFit="1" customWidth="1"/>
    <col min="1795" max="1806" width="12.109375" style="238" customWidth="1"/>
    <col min="1807" max="2048" width="9.109375" style="238"/>
    <col min="2049" max="2049" width="13.88671875" style="238" customWidth="1"/>
    <col min="2050" max="2050" width="57.5546875" style="238" bestFit="1" customWidth="1"/>
    <col min="2051" max="2062" width="12.109375" style="238" customWidth="1"/>
    <col min="2063" max="2304" width="9.109375" style="238"/>
    <col min="2305" max="2305" width="13.88671875" style="238" customWidth="1"/>
    <col min="2306" max="2306" width="57.5546875" style="238" bestFit="1" customWidth="1"/>
    <col min="2307" max="2318" width="12.109375" style="238" customWidth="1"/>
    <col min="2319" max="2560" width="9.109375" style="238"/>
    <col min="2561" max="2561" width="13.88671875" style="238" customWidth="1"/>
    <col min="2562" max="2562" width="57.5546875" style="238" bestFit="1" customWidth="1"/>
    <col min="2563" max="2574" width="12.109375" style="238" customWidth="1"/>
    <col min="2575" max="2816" width="9.109375" style="238"/>
    <col min="2817" max="2817" width="13.88671875" style="238" customWidth="1"/>
    <col min="2818" max="2818" width="57.5546875" style="238" bestFit="1" customWidth="1"/>
    <col min="2819" max="2830" width="12.109375" style="238" customWidth="1"/>
    <col min="2831" max="3072" width="9.109375" style="238"/>
    <col min="3073" max="3073" width="13.88671875" style="238" customWidth="1"/>
    <col min="3074" max="3074" width="57.5546875" style="238" bestFit="1" customWidth="1"/>
    <col min="3075" max="3086" width="12.109375" style="238" customWidth="1"/>
    <col min="3087" max="3328" width="9.109375" style="238"/>
    <col min="3329" max="3329" width="13.88671875" style="238" customWidth="1"/>
    <col min="3330" max="3330" width="57.5546875" style="238" bestFit="1" customWidth="1"/>
    <col min="3331" max="3342" width="12.109375" style="238" customWidth="1"/>
    <col min="3343" max="3584" width="9.109375" style="238"/>
    <col min="3585" max="3585" width="13.88671875" style="238" customWidth="1"/>
    <col min="3586" max="3586" width="57.5546875" style="238" bestFit="1" customWidth="1"/>
    <col min="3587" max="3598" width="12.109375" style="238" customWidth="1"/>
    <col min="3599" max="3840" width="9.109375" style="238"/>
    <col min="3841" max="3841" width="13.88671875" style="238" customWidth="1"/>
    <col min="3842" max="3842" width="57.5546875" style="238" bestFit="1" customWidth="1"/>
    <col min="3843" max="3854" width="12.109375" style="238" customWidth="1"/>
    <col min="3855" max="4096" width="9.109375" style="238"/>
    <col min="4097" max="4097" width="13.88671875" style="238" customWidth="1"/>
    <col min="4098" max="4098" width="57.5546875" style="238" bestFit="1" customWidth="1"/>
    <col min="4099" max="4110" width="12.109375" style="238" customWidth="1"/>
    <col min="4111" max="4352" width="9.109375" style="238"/>
    <col min="4353" max="4353" width="13.88671875" style="238" customWidth="1"/>
    <col min="4354" max="4354" width="57.5546875" style="238" bestFit="1" customWidth="1"/>
    <col min="4355" max="4366" width="12.109375" style="238" customWidth="1"/>
    <col min="4367" max="4608" width="9.109375" style="238"/>
    <col min="4609" max="4609" width="13.88671875" style="238" customWidth="1"/>
    <col min="4610" max="4610" width="57.5546875" style="238" bestFit="1" customWidth="1"/>
    <col min="4611" max="4622" width="12.109375" style="238" customWidth="1"/>
    <col min="4623" max="4864" width="9.109375" style="238"/>
    <col min="4865" max="4865" width="13.88671875" style="238" customWidth="1"/>
    <col min="4866" max="4866" width="57.5546875" style="238" bestFit="1" customWidth="1"/>
    <col min="4867" max="4878" width="12.109375" style="238" customWidth="1"/>
    <col min="4879" max="5120" width="9.109375" style="238"/>
    <col min="5121" max="5121" width="13.88671875" style="238" customWidth="1"/>
    <col min="5122" max="5122" width="57.5546875" style="238" bestFit="1" customWidth="1"/>
    <col min="5123" max="5134" width="12.109375" style="238" customWidth="1"/>
    <col min="5135" max="5376" width="9.109375" style="238"/>
    <col min="5377" max="5377" width="13.88671875" style="238" customWidth="1"/>
    <col min="5378" max="5378" width="57.5546875" style="238" bestFit="1" customWidth="1"/>
    <col min="5379" max="5390" width="12.109375" style="238" customWidth="1"/>
    <col min="5391" max="5632" width="9.109375" style="238"/>
    <col min="5633" max="5633" width="13.88671875" style="238" customWidth="1"/>
    <col min="5634" max="5634" width="57.5546875" style="238" bestFit="1" customWidth="1"/>
    <col min="5635" max="5646" width="12.109375" style="238" customWidth="1"/>
    <col min="5647" max="5888" width="9.109375" style="238"/>
    <col min="5889" max="5889" width="13.88671875" style="238" customWidth="1"/>
    <col min="5890" max="5890" width="57.5546875" style="238" bestFit="1" customWidth="1"/>
    <col min="5891" max="5902" width="12.109375" style="238" customWidth="1"/>
    <col min="5903" max="6144" width="9.109375" style="238"/>
    <col min="6145" max="6145" width="13.88671875" style="238" customWidth="1"/>
    <col min="6146" max="6146" width="57.5546875" style="238" bestFit="1" customWidth="1"/>
    <col min="6147" max="6158" width="12.109375" style="238" customWidth="1"/>
    <col min="6159" max="6400" width="9.109375" style="238"/>
    <col min="6401" max="6401" width="13.88671875" style="238" customWidth="1"/>
    <col min="6402" max="6402" width="57.5546875" style="238" bestFit="1" customWidth="1"/>
    <col min="6403" max="6414" width="12.109375" style="238" customWidth="1"/>
    <col min="6415" max="6656" width="9.109375" style="238"/>
    <col min="6657" max="6657" width="13.88671875" style="238" customWidth="1"/>
    <col min="6658" max="6658" width="57.5546875" style="238" bestFit="1" customWidth="1"/>
    <col min="6659" max="6670" width="12.109375" style="238" customWidth="1"/>
    <col min="6671" max="6912" width="9.109375" style="238"/>
    <col min="6913" max="6913" width="13.88671875" style="238" customWidth="1"/>
    <col min="6914" max="6914" width="57.5546875" style="238" bestFit="1" customWidth="1"/>
    <col min="6915" max="6926" width="12.109375" style="238" customWidth="1"/>
    <col min="6927" max="7168" width="9.109375" style="238"/>
    <col min="7169" max="7169" width="13.88671875" style="238" customWidth="1"/>
    <col min="7170" max="7170" width="57.5546875" style="238" bestFit="1" customWidth="1"/>
    <col min="7171" max="7182" width="12.109375" style="238" customWidth="1"/>
    <col min="7183" max="7424" width="9.109375" style="238"/>
    <col min="7425" max="7425" width="13.88671875" style="238" customWidth="1"/>
    <col min="7426" max="7426" width="57.5546875" style="238" bestFit="1" customWidth="1"/>
    <col min="7427" max="7438" width="12.109375" style="238" customWidth="1"/>
    <col min="7439" max="7680" width="9.109375" style="238"/>
    <col min="7681" max="7681" width="13.88671875" style="238" customWidth="1"/>
    <col min="7682" max="7682" width="57.5546875" style="238" bestFit="1" customWidth="1"/>
    <col min="7683" max="7694" width="12.109375" style="238" customWidth="1"/>
    <col min="7695" max="7936" width="9.109375" style="238"/>
    <col min="7937" max="7937" width="13.88671875" style="238" customWidth="1"/>
    <col min="7938" max="7938" width="57.5546875" style="238" bestFit="1" customWidth="1"/>
    <col min="7939" max="7950" width="12.109375" style="238" customWidth="1"/>
    <col min="7951" max="8192" width="9.109375" style="238"/>
    <col min="8193" max="8193" width="13.88671875" style="238" customWidth="1"/>
    <col min="8194" max="8194" width="57.5546875" style="238" bestFit="1" customWidth="1"/>
    <col min="8195" max="8206" width="12.109375" style="238" customWidth="1"/>
    <col min="8207" max="8448" width="9.109375" style="238"/>
    <col min="8449" max="8449" width="13.88671875" style="238" customWidth="1"/>
    <col min="8450" max="8450" width="57.5546875" style="238" bestFit="1" customWidth="1"/>
    <col min="8451" max="8462" width="12.109375" style="238" customWidth="1"/>
    <col min="8463" max="8704" width="9.109375" style="238"/>
    <col min="8705" max="8705" width="13.88671875" style="238" customWidth="1"/>
    <col min="8706" max="8706" width="57.5546875" style="238" bestFit="1" customWidth="1"/>
    <col min="8707" max="8718" width="12.109375" style="238" customWidth="1"/>
    <col min="8719" max="8960" width="9.109375" style="238"/>
    <col min="8961" max="8961" width="13.88671875" style="238" customWidth="1"/>
    <col min="8962" max="8962" width="57.5546875" style="238" bestFit="1" customWidth="1"/>
    <col min="8963" max="8974" width="12.109375" style="238" customWidth="1"/>
    <col min="8975" max="9216" width="9.109375" style="238"/>
    <col min="9217" max="9217" width="13.88671875" style="238" customWidth="1"/>
    <col min="9218" max="9218" width="57.5546875" style="238" bestFit="1" customWidth="1"/>
    <col min="9219" max="9230" width="12.109375" style="238" customWidth="1"/>
    <col min="9231" max="9472" width="9.109375" style="238"/>
    <col min="9473" max="9473" width="13.88671875" style="238" customWidth="1"/>
    <col min="9474" max="9474" width="57.5546875" style="238" bestFit="1" customWidth="1"/>
    <col min="9475" max="9486" width="12.109375" style="238" customWidth="1"/>
    <col min="9487" max="9728" width="9.109375" style="238"/>
    <col min="9729" max="9729" width="13.88671875" style="238" customWidth="1"/>
    <col min="9730" max="9730" width="57.5546875" style="238" bestFit="1" customWidth="1"/>
    <col min="9731" max="9742" width="12.109375" style="238" customWidth="1"/>
    <col min="9743" max="9984" width="9.109375" style="238"/>
    <col min="9985" max="9985" width="13.88671875" style="238" customWidth="1"/>
    <col min="9986" max="9986" width="57.5546875" style="238" bestFit="1" customWidth="1"/>
    <col min="9987" max="9998" width="12.109375" style="238" customWidth="1"/>
    <col min="9999" max="10240" width="9.109375" style="238"/>
    <col min="10241" max="10241" width="13.88671875" style="238" customWidth="1"/>
    <col min="10242" max="10242" width="57.5546875" style="238" bestFit="1" customWidth="1"/>
    <col min="10243" max="10254" width="12.109375" style="238" customWidth="1"/>
    <col min="10255" max="10496" width="9.109375" style="238"/>
    <col min="10497" max="10497" width="13.88671875" style="238" customWidth="1"/>
    <col min="10498" max="10498" width="57.5546875" style="238" bestFit="1" customWidth="1"/>
    <col min="10499" max="10510" width="12.109375" style="238" customWidth="1"/>
    <col min="10511" max="10752" width="9.109375" style="238"/>
    <col min="10753" max="10753" width="13.88671875" style="238" customWidth="1"/>
    <col min="10754" max="10754" width="57.5546875" style="238" bestFit="1" customWidth="1"/>
    <col min="10755" max="10766" width="12.109375" style="238" customWidth="1"/>
    <col min="10767" max="11008" width="9.109375" style="238"/>
    <col min="11009" max="11009" width="13.88671875" style="238" customWidth="1"/>
    <col min="11010" max="11010" width="57.5546875" style="238" bestFit="1" customWidth="1"/>
    <col min="11011" max="11022" width="12.109375" style="238" customWidth="1"/>
    <col min="11023" max="11264" width="9.109375" style="238"/>
    <col min="11265" max="11265" width="13.88671875" style="238" customWidth="1"/>
    <col min="11266" max="11266" width="57.5546875" style="238" bestFit="1" customWidth="1"/>
    <col min="11267" max="11278" width="12.109375" style="238" customWidth="1"/>
    <col min="11279" max="11520" width="9.109375" style="238"/>
    <col min="11521" max="11521" width="13.88671875" style="238" customWidth="1"/>
    <col min="11522" max="11522" width="57.5546875" style="238" bestFit="1" customWidth="1"/>
    <col min="11523" max="11534" width="12.109375" style="238" customWidth="1"/>
    <col min="11535" max="11776" width="9.109375" style="238"/>
    <col min="11777" max="11777" width="13.88671875" style="238" customWidth="1"/>
    <col min="11778" max="11778" width="57.5546875" style="238" bestFit="1" customWidth="1"/>
    <col min="11779" max="11790" width="12.109375" style="238" customWidth="1"/>
    <col min="11791" max="12032" width="9.109375" style="238"/>
    <col min="12033" max="12033" width="13.88671875" style="238" customWidth="1"/>
    <col min="12034" max="12034" width="57.5546875" style="238" bestFit="1" customWidth="1"/>
    <col min="12035" max="12046" width="12.109375" style="238" customWidth="1"/>
    <col min="12047" max="12288" width="9.109375" style="238"/>
    <col min="12289" max="12289" width="13.88671875" style="238" customWidth="1"/>
    <col min="12290" max="12290" width="57.5546875" style="238" bestFit="1" customWidth="1"/>
    <col min="12291" max="12302" width="12.109375" style="238" customWidth="1"/>
    <col min="12303" max="12544" width="9.109375" style="238"/>
    <col min="12545" max="12545" width="13.88671875" style="238" customWidth="1"/>
    <col min="12546" max="12546" width="57.5546875" style="238" bestFit="1" customWidth="1"/>
    <col min="12547" max="12558" width="12.109375" style="238" customWidth="1"/>
    <col min="12559" max="12800" width="9.109375" style="238"/>
    <col min="12801" max="12801" width="13.88671875" style="238" customWidth="1"/>
    <col min="12802" max="12802" width="57.5546875" style="238" bestFit="1" customWidth="1"/>
    <col min="12803" max="12814" width="12.109375" style="238" customWidth="1"/>
    <col min="12815" max="13056" width="9.109375" style="238"/>
    <col min="13057" max="13057" width="13.88671875" style="238" customWidth="1"/>
    <col min="13058" max="13058" width="57.5546875" style="238" bestFit="1" customWidth="1"/>
    <col min="13059" max="13070" width="12.109375" style="238" customWidth="1"/>
    <col min="13071" max="13312" width="9.109375" style="238"/>
    <col min="13313" max="13313" width="13.88671875" style="238" customWidth="1"/>
    <col min="13314" max="13314" width="57.5546875" style="238" bestFit="1" customWidth="1"/>
    <col min="13315" max="13326" width="12.109375" style="238" customWidth="1"/>
    <col min="13327" max="13568" width="9.109375" style="238"/>
    <col min="13569" max="13569" width="13.88671875" style="238" customWidth="1"/>
    <col min="13570" max="13570" width="57.5546875" style="238" bestFit="1" customWidth="1"/>
    <col min="13571" max="13582" width="12.109375" style="238" customWidth="1"/>
    <col min="13583" max="13824" width="9.109375" style="238"/>
    <col min="13825" max="13825" width="13.88671875" style="238" customWidth="1"/>
    <col min="13826" max="13826" width="57.5546875" style="238" bestFit="1" customWidth="1"/>
    <col min="13827" max="13838" width="12.109375" style="238" customWidth="1"/>
    <col min="13839" max="14080" width="9.109375" style="238"/>
    <col min="14081" max="14081" width="13.88671875" style="238" customWidth="1"/>
    <col min="14082" max="14082" width="57.5546875" style="238" bestFit="1" customWidth="1"/>
    <col min="14083" max="14094" width="12.109375" style="238" customWidth="1"/>
    <col min="14095" max="14336" width="9.109375" style="238"/>
    <col min="14337" max="14337" width="13.88671875" style="238" customWidth="1"/>
    <col min="14338" max="14338" width="57.5546875" style="238" bestFit="1" customWidth="1"/>
    <col min="14339" max="14350" width="12.109375" style="238" customWidth="1"/>
    <col min="14351" max="14592" width="9.109375" style="238"/>
    <col min="14593" max="14593" width="13.88671875" style="238" customWidth="1"/>
    <col min="14594" max="14594" width="57.5546875" style="238" bestFit="1" customWidth="1"/>
    <col min="14595" max="14606" width="12.109375" style="238" customWidth="1"/>
    <col min="14607" max="14848" width="9.109375" style="238"/>
    <col min="14849" max="14849" width="13.88671875" style="238" customWidth="1"/>
    <col min="14850" max="14850" width="57.5546875" style="238" bestFit="1" customWidth="1"/>
    <col min="14851" max="14862" width="12.109375" style="238" customWidth="1"/>
    <col min="14863" max="15104" width="9.109375" style="238"/>
    <col min="15105" max="15105" width="13.88671875" style="238" customWidth="1"/>
    <col min="15106" max="15106" width="57.5546875" style="238" bestFit="1" customWidth="1"/>
    <col min="15107" max="15118" width="12.109375" style="238" customWidth="1"/>
    <col min="15119" max="15360" width="9.109375" style="238"/>
    <col min="15361" max="15361" width="13.88671875" style="238" customWidth="1"/>
    <col min="15362" max="15362" width="57.5546875" style="238" bestFit="1" customWidth="1"/>
    <col min="15363" max="15374" width="12.109375" style="238" customWidth="1"/>
    <col min="15375" max="15616" width="9.109375" style="238"/>
    <col min="15617" max="15617" width="13.88671875" style="238" customWidth="1"/>
    <col min="15618" max="15618" width="57.5546875" style="238" bestFit="1" customWidth="1"/>
    <col min="15619" max="15630" width="12.109375" style="238" customWidth="1"/>
    <col min="15631" max="15872" width="9.109375" style="238"/>
    <col min="15873" max="15873" width="13.88671875" style="238" customWidth="1"/>
    <col min="15874" max="15874" width="57.5546875" style="238" bestFit="1" customWidth="1"/>
    <col min="15875" max="15886" width="12.109375" style="238" customWidth="1"/>
    <col min="15887" max="16128" width="9.109375" style="238"/>
    <col min="16129" max="16129" width="13.88671875" style="238" customWidth="1"/>
    <col min="16130" max="16130" width="57.5546875" style="238" bestFit="1" customWidth="1"/>
    <col min="16131" max="16142" width="12.109375" style="238" customWidth="1"/>
    <col min="16143" max="16384" width="9.109375" style="238"/>
  </cols>
  <sheetData>
    <row r="1" spans="1:14" s="93" customFormat="1" ht="25.5" customHeight="1" thickBot="1" x14ac:dyDescent="0.35">
      <c r="A1" s="115" t="s">
        <v>419</v>
      </c>
      <c r="B1" s="92"/>
      <c r="D1" s="116"/>
      <c r="E1" s="94"/>
      <c r="G1" s="116"/>
      <c r="H1" s="94"/>
      <c r="K1" s="94"/>
      <c r="L1" s="582" t="s">
        <v>476</v>
      </c>
      <c r="M1" s="582"/>
      <c r="N1" s="582"/>
    </row>
    <row r="2" spans="1:14" s="2" customFormat="1" ht="21" customHeight="1" thickBot="1" x14ac:dyDescent="0.35">
      <c r="A2" s="117" t="s">
        <v>4</v>
      </c>
      <c r="B2" s="583" t="s">
        <v>125</v>
      </c>
      <c r="C2" s="585" t="s">
        <v>381</v>
      </c>
      <c r="D2" s="585"/>
      <c r="E2" s="586"/>
      <c r="F2" s="589" t="s">
        <v>383</v>
      </c>
      <c r="G2" s="585"/>
      <c r="H2" s="586"/>
      <c r="I2" s="589" t="s">
        <v>382</v>
      </c>
      <c r="J2" s="585"/>
      <c r="K2" s="586"/>
      <c r="L2" s="589" t="s">
        <v>364</v>
      </c>
      <c r="M2" s="585"/>
      <c r="N2" s="586"/>
    </row>
    <row r="3" spans="1:14" s="2" customFormat="1" ht="27" thickBot="1" x14ac:dyDescent="0.35">
      <c r="A3" s="117" t="s">
        <v>126</v>
      </c>
      <c r="B3" s="584"/>
      <c r="C3" s="587"/>
      <c r="D3" s="587"/>
      <c r="E3" s="588"/>
      <c r="F3" s="590"/>
      <c r="G3" s="587"/>
      <c r="H3" s="588"/>
      <c r="I3" s="590"/>
      <c r="J3" s="587"/>
      <c r="K3" s="588"/>
      <c r="L3" s="590"/>
      <c r="M3" s="587"/>
      <c r="N3" s="588"/>
    </row>
    <row r="4" spans="1:14" s="2" customFormat="1" ht="15.9" customHeight="1" thickBot="1" x14ac:dyDescent="0.35">
      <c r="A4" s="95"/>
      <c r="B4" s="95"/>
      <c r="C4" s="1"/>
      <c r="E4" s="1"/>
      <c r="F4" s="1"/>
      <c r="H4" s="1"/>
      <c r="I4" s="1"/>
      <c r="K4" s="1"/>
      <c r="L4" s="1"/>
      <c r="N4" s="1" t="s">
        <v>416</v>
      </c>
    </row>
    <row r="5" spans="1:14" ht="40.200000000000003" thickBot="1" x14ac:dyDescent="0.35">
      <c r="A5" s="96" t="s">
        <v>128</v>
      </c>
      <c r="B5" s="97" t="s">
        <v>129</v>
      </c>
      <c r="C5" s="118" t="s">
        <v>130</v>
      </c>
      <c r="D5" s="119" t="s">
        <v>365</v>
      </c>
      <c r="E5" s="120" t="s">
        <v>427</v>
      </c>
      <c r="F5" s="118" t="s">
        <v>130</v>
      </c>
      <c r="G5" s="119" t="s">
        <v>365</v>
      </c>
      <c r="H5" s="120" t="s">
        <v>413</v>
      </c>
      <c r="I5" s="118" t="s">
        <v>130</v>
      </c>
      <c r="J5" s="119" t="s">
        <v>365</v>
      </c>
      <c r="K5" s="120" t="s">
        <v>413</v>
      </c>
      <c r="L5" s="118" t="s">
        <v>130</v>
      </c>
      <c r="M5" s="119" t="s">
        <v>365</v>
      </c>
      <c r="N5" s="120" t="s">
        <v>427</v>
      </c>
    </row>
    <row r="6" spans="1:14" s="101" customFormat="1" ht="12.9" customHeight="1" thickBot="1" x14ac:dyDescent="0.35">
      <c r="A6" s="98" t="s">
        <v>5</v>
      </c>
      <c r="B6" s="99" t="s">
        <v>6</v>
      </c>
      <c r="C6" s="99" t="s">
        <v>7</v>
      </c>
      <c r="D6" s="377" t="s">
        <v>8</v>
      </c>
      <c r="E6" s="100" t="s">
        <v>9</v>
      </c>
      <c r="F6" s="99" t="s">
        <v>121</v>
      </c>
      <c r="G6" s="377" t="s">
        <v>11</v>
      </c>
      <c r="H6" s="100" t="s">
        <v>366</v>
      </c>
      <c r="I6" s="99" t="s">
        <v>367</v>
      </c>
      <c r="J6" s="377" t="s">
        <v>368</v>
      </c>
      <c r="K6" s="100" t="s">
        <v>369</v>
      </c>
      <c r="L6" s="99" t="s">
        <v>370</v>
      </c>
      <c r="M6" s="377" t="s">
        <v>371</v>
      </c>
      <c r="N6" s="100" t="s">
        <v>372</v>
      </c>
    </row>
    <row r="7" spans="1:14" s="101" customFormat="1" ht="15.9" customHeight="1" thickBot="1" x14ac:dyDescent="0.35">
      <c r="A7" s="96"/>
      <c r="B7" s="96" t="s">
        <v>2</v>
      </c>
      <c r="C7" s="377"/>
      <c r="D7" s="377"/>
      <c r="E7" s="121"/>
    </row>
    <row r="8" spans="1:14" s="101" customFormat="1" ht="12" customHeight="1" thickBot="1" x14ac:dyDescent="0.35">
      <c r="A8" s="106" t="s">
        <v>14</v>
      </c>
      <c r="B8" s="122" t="s">
        <v>131</v>
      </c>
      <c r="C8" s="210">
        <v>143424734</v>
      </c>
      <c r="D8" s="211">
        <f>+E8-C8</f>
        <v>11448230</v>
      </c>
      <c r="E8" s="212">
        <v>154872964</v>
      </c>
      <c r="F8" s="210">
        <v>2000000</v>
      </c>
      <c r="G8" s="211"/>
      <c r="H8" s="212">
        <v>2000000</v>
      </c>
      <c r="I8" s="210">
        <v>0</v>
      </c>
      <c r="J8" s="211"/>
      <c r="K8" s="212">
        <v>0</v>
      </c>
      <c r="L8" s="210">
        <v>145424734</v>
      </c>
      <c r="M8" s="211">
        <f>+N8-L8</f>
        <v>11448230</v>
      </c>
      <c r="N8" s="212">
        <v>156872964</v>
      </c>
    </row>
    <row r="9" spans="1:14" s="3" customFormat="1" ht="12" customHeight="1" x14ac:dyDescent="0.25">
      <c r="A9" s="102" t="s">
        <v>132</v>
      </c>
      <c r="B9" s="11" t="s">
        <v>133</v>
      </c>
      <c r="C9" s="213">
        <v>53938173</v>
      </c>
      <c r="D9" s="214">
        <f>+E9-C9</f>
        <v>1101473</v>
      </c>
      <c r="E9" s="215">
        <v>55039646</v>
      </c>
      <c r="F9" s="213"/>
      <c r="G9" s="214"/>
      <c r="H9" s="215"/>
      <c r="I9" s="213">
        <v>0</v>
      </c>
      <c r="J9" s="214"/>
      <c r="K9" s="215">
        <v>0</v>
      </c>
      <c r="L9" s="213">
        <v>53938173</v>
      </c>
      <c r="M9" s="214">
        <f t="shared" ref="M9:M72" si="0">+N9-L9</f>
        <v>1101473</v>
      </c>
      <c r="N9" s="215">
        <v>55039646</v>
      </c>
    </row>
    <row r="10" spans="1:14" s="104" customFormat="1" ht="12" customHeight="1" x14ac:dyDescent="0.25">
      <c r="A10" s="103" t="s">
        <v>134</v>
      </c>
      <c r="B10" s="12" t="s">
        <v>135</v>
      </c>
      <c r="C10" s="216">
        <v>54336157</v>
      </c>
      <c r="D10" s="214">
        <f t="shared" ref="D10:D14" si="1">+E10-C10</f>
        <v>795583</v>
      </c>
      <c r="E10" s="218">
        <v>55131740</v>
      </c>
      <c r="F10" s="216"/>
      <c r="G10" s="217"/>
      <c r="H10" s="218"/>
      <c r="I10" s="216">
        <v>0</v>
      </c>
      <c r="J10" s="217"/>
      <c r="K10" s="218">
        <v>0</v>
      </c>
      <c r="L10" s="216">
        <v>54336157</v>
      </c>
      <c r="M10" s="217">
        <f t="shared" si="0"/>
        <v>795583</v>
      </c>
      <c r="N10" s="218">
        <v>55131740</v>
      </c>
    </row>
    <row r="11" spans="1:14" s="104" customFormat="1" ht="12" customHeight="1" x14ac:dyDescent="0.25">
      <c r="A11" s="103" t="s">
        <v>136</v>
      </c>
      <c r="B11" s="12" t="s">
        <v>137</v>
      </c>
      <c r="C11" s="216">
        <v>31676824</v>
      </c>
      <c r="D11" s="214">
        <f t="shared" si="1"/>
        <v>29328</v>
      </c>
      <c r="E11" s="218">
        <v>31706152</v>
      </c>
      <c r="F11" s="216">
        <v>2000000</v>
      </c>
      <c r="G11" s="217"/>
      <c r="H11" s="218">
        <v>2000000</v>
      </c>
      <c r="I11" s="216">
        <v>0</v>
      </c>
      <c r="J11" s="217"/>
      <c r="K11" s="218">
        <v>0</v>
      </c>
      <c r="L11" s="216">
        <v>33676824</v>
      </c>
      <c r="M11" s="217">
        <f t="shared" si="0"/>
        <v>29328</v>
      </c>
      <c r="N11" s="218">
        <v>33706152</v>
      </c>
    </row>
    <row r="12" spans="1:14" s="104" customFormat="1" ht="12" customHeight="1" x14ac:dyDescent="0.25">
      <c r="A12" s="103" t="s">
        <v>138</v>
      </c>
      <c r="B12" s="12" t="s">
        <v>139</v>
      </c>
      <c r="C12" s="216">
        <v>3473580</v>
      </c>
      <c r="D12" s="214">
        <f t="shared" si="1"/>
        <v>0</v>
      </c>
      <c r="E12" s="218">
        <v>3473580</v>
      </c>
      <c r="F12" s="216"/>
      <c r="G12" s="217"/>
      <c r="H12" s="218"/>
      <c r="I12" s="216">
        <v>0</v>
      </c>
      <c r="J12" s="217"/>
      <c r="K12" s="218">
        <v>0</v>
      </c>
      <c r="L12" s="216">
        <v>3473580</v>
      </c>
      <c r="M12" s="217">
        <f t="shared" si="0"/>
        <v>0</v>
      </c>
      <c r="N12" s="218">
        <v>3473580</v>
      </c>
    </row>
    <row r="13" spans="1:14" s="104" customFormat="1" ht="12" customHeight="1" x14ac:dyDescent="0.25">
      <c r="A13" s="103" t="s">
        <v>140</v>
      </c>
      <c r="B13" s="12" t="s">
        <v>141</v>
      </c>
      <c r="C13" s="216"/>
      <c r="D13" s="214">
        <f t="shared" si="1"/>
        <v>9342326</v>
      </c>
      <c r="E13" s="218">
        <v>9342326</v>
      </c>
      <c r="F13" s="216"/>
      <c r="G13" s="217"/>
      <c r="H13" s="218"/>
      <c r="I13" s="216">
        <v>0</v>
      </c>
      <c r="J13" s="217"/>
      <c r="K13" s="218">
        <v>0</v>
      </c>
      <c r="L13" s="216">
        <v>0</v>
      </c>
      <c r="M13" s="217">
        <f t="shared" si="0"/>
        <v>9342326</v>
      </c>
      <c r="N13" s="218">
        <v>9342326</v>
      </c>
    </row>
    <row r="14" spans="1:14" s="3" customFormat="1" ht="12" customHeight="1" thickBot="1" x14ac:dyDescent="0.3">
      <c r="A14" s="105" t="s">
        <v>142</v>
      </c>
      <c r="B14" s="13" t="s">
        <v>143</v>
      </c>
      <c r="C14" s="216"/>
      <c r="D14" s="214">
        <f t="shared" si="1"/>
        <v>179520</v>
      </c>
      <c r="E14" s="218">
        <v>179520</v>
      </c>
      <c r="F14" s="216"/>
      <c r="G14" s="217"/>
      <c r="H14" s="218"/>
      <c r="I14" s="216">
        <v>0</v>
      </c>
      <c r="J14" s="217"/>
      <c r="K14" s="218">
        <v>0</v>
      </c>
      <c r="L14" s="216">
        <v>0</v>
      </c>
      <c r="M14" s="217">
        <f t="shared" si="0"/>
        <v>179520</v>
      </c>
      <c r="N14" s="218">
        <v>179520</v>
      </c>
    </row>
    <row r="15" spans="1:14" s="3" customFormat="1" ht="12" customHeight="1" thickBot="1" x14ac:dyDescent="0.35">
      <c r="A15" s="106" t="s">
        <v>17</v>
      </c>
      <c r="B15" s="14" t="s">
        <v>144</v>
      </c>
      <c r="C15" s="210">
        <v>37500000</v>
      </c>
      <c r="D15" s="211">
        <f>+E15-C15</f>
        <v>1017000</v>
      </c>
      <c r="E15" s="212">
        <v>38517000</v>
      </c>
      <c r="F15" s="210">
        <v>2500000</v>
      </c>
      <c r="G15" s="211"/>
      <c r="H15" s="212">
        <v>2500000</v>
      </c>
      <c r="I15" s="210">
        <v>0</v>
      </c>
      <c r="J15" s="211"/>
      <c r="K15" s="212">
        <v>0</v>
      </c>
      <c r="L15" s="210">
        <v>40000000</v>
      </c>
      <c r="M15" s="211">
        <f t="shared" si="0"/>
        <v>1017000</v>
      </c>
      <c r="N15" s="212">
        <v>41017000</v>
      </c>
    </row>
    <row r="16" spans="1:14" s="3" customFormat="1" ht="12" customHeight="1" x14ac:dyDescent="0.25">
      <c r="A16" s="102" t="s">
        <v>145</v>
      </c>
      <c r="B16" s="11" t="s">
        <v>146</v>
      </c>
      <c r="C16" s="213"/>
      <c r="D16" s="214"/>
      <c r="E16" s="215"/>
      <c r="F16" s="213"/>
      <c r="G16" s="214"/>
      <c r="H16" s="215"/>
      <c r="I16" s="213">
        <v>0</v>
      </c>
      <c r="J16" s="214"/>
      <c r="K16" s="215">
        <v>0</v>
      </c>
      <c r="L16" s="213">
        <v>0</v>
      </c>
      <c r="M16" s="214">
        <f t="shared" si="0"/>
        <v>0</v>
      </c>
      <c r="N16" s="215">
        <v>0</v>
      </c>
    </row>
    <row r="17" spans="1:14" s="3" customFormat="1" ht="12" customHeight="1" x14ac:dyDescent="0.25">
      <c r="A17" s="103" t="s">
        <v>147</v>
      </c>
      <c r="B17" s="12" t="s">
        <v>148</v>
      </c>
      <c r="C17" s="216"/>
      <c r="D17" s="217"/>
      <c r="E17" s="218"/>
      <c r="F17" s="216"/>
      <c r="G17" s="217"/>
      <c r="H17" s="218"/>
      <c r="I17" s="216">
        <v>0</v>
      </c>
      <c r="J17" s="217"/>
      <c r="K17" s="218">
        <v>0</v>
      </c>
      <c r="L17" s="216">
        <v>0</v>
      </c>
      <c r="M17" s="217">
        <f t="shared" si="0"/>
        <v>0</v>
      </c>
      <c r="N17" s="218">
        <v>0</v>
      </c>
    </row>
    <row r="18" spans="1:14" s="3" customFormat="1" ht="12" customHeight="1" x14ac:dyDescent="0.25">
      <c r="A18" s="103" t="s">
        <v>149</v>
      </c>
      <c r="B18" s="12" t="s">
        <v>150</v>
      </c>
      <c r="C18" s="216"/>
      <c r="D18" s="217"/>
      <c r="E18" s="218"/>
      <c r="F18" s="216"/>
      <c r="G18" s="217"/>
      <c r="H18" s="218"/>
      <c r="I18" s="216">
        <v>0</v>
      </c>
      <c r="J18" s="217"/>
      <c r="K18" s="218">
        <v>0</v>
      </c>
      <c r="L18" s="216">
        <v>0</v>
      </c>
      <c r="M18" s="217">
        <f t="shared" si="0"/>
        <v>0</v>
      </c>
      <c r="N18" s="218">
        <v>0</v>
      </c>
    </row>
    <row r="19" spans="1:14" s="3" customFormat="1" ht="12" customHeight="1" x14ac:dyDescent="0.25">
      <c r="A19" s="103" t="s">
        <v>151</v>
      </c>
      <c r="B19" s="12" t="s">
        <v>152</v>
      </c>
      <c r="C19" s="216"/>
      <c r="D19" s="217"/>
      <c r="E19" s="218"/>
      <c r="F19" s="216"/>
      <c r="G19" s="217"/>
      <c r="H19" s="218"/>
      <c r="I19" s="216">
        <v>0</v>
      </c>
      <c r="J19" s="217"/>
      <c r="K19" s="218">
        <v>0</v>
      </c>
      <c r="L19" s="216">
        <v>0</v>
      </c>
      <c r="M19" s="217">
        <f t="shared" si="0"/>
        <v>0</v>
      </c>
      <c r="N19" s="218">
        <v>0</v>
      </c>
    </row>
    <row r="20" spans="1:14" s="3" customFormat="1" ht="12" customHeight="1" x14ac:dyDescent="0.25">
      <c r="A20" s="103" t="s">
        <v>153</v>
      </c>
      <c r="B20" s="12" t="s">
        <v>154</v>
      </c>
      <c r="C20" s="216">
        <v>37500000</v>
      </c>
      <c r="D20" s="217">
        <f>+E20-C20</f>
        <v>1017000</v>
      </c>
      <c r="E20" s="218">
        <v>38517000</v>
      </c>
      <c r="F20" s="216">
        <v>2500000</v>
      </c>
      <c r="G20" s="217">
        <f>+H20-F20</f>
        <v>0</v>
      </c>
      <c r="H20" s="218">
        <v>2500000</v>
      </c>
      <c r="I20" s="216">
        <v>0</v>
      </c>
      <c r="J20" s="217"/>
      <c r="K20" s="218">
        <v>0</v>
      </c>
      <c r="L20" s="216">
        <v>40000000</v>
      </c>
      <c r="M20" s="217">
        <f t="shared" si="0"/>
        <v>1017000</v>
      </c>
      <c r="N20" s="218">
        <v>41017000</v>
      </c>
    </row>
    <row r="21" spans="1:14" s="104" customFormat="1" ht="12" customHeight="1" thickBot="1" x14ac:dyDescent="0.3">
      <c r="A21" s="105" t="s">
        <v>155</v>
      </c>
      <c r="B21" s="13" t="s">
        <v>156</v>
      </c>
      <c r="C21" s="219"/>
      <c r="D21" s="220"/>
      <c r="E21" s="221"/>
      <c r="F21" s="219"/>
      <c r="G21" s="220"/>
      <c r="H21" s="221"/>
      <c r="I21" s="219">
        <v>0</v>
      </c>
      <c r="J21" s="220"/>
      <c r="K21" s="221">
        <v>0</v>
      </c>
      <c r="L21" s="219">
        <v>0</v>
      </c>
      <c r="M21" s="220">
        <f t="shared" si="0"/>
        <v>0</v>
      </c>
      <c r="N21" s="221">
        <v>0</v>
      </c>
    </row>
    <row r="22" spans="1:14" s="104" customFormat="1" ht="12" customHeight="1" thickBot="1" x14ac:dyDescent="0.35">
      <c r="A22" s="106" t="s">
        <v>20</v>
      </c>
      <c r="B22" s="122" t="s">
        <v>157</v>
      </c>
      <c r="C22" s="210">
        <v>5000000</v>
      </c>
      <c r="D22" s="211">
        <f>+E22-C22</f>
        <v>174013219</v>
      </c>
      <c r="E22" s="212">
        <v>179013219</v>
      </c>
      <c r="F22" s="210">
        <v>0</v>
      </c>
      <c r="G22" s="211">
        <f>+H22-F22</f>
        <v>20394000</v>
      </c>
      <c r="H22" s="212">
        <v>20394000</v>
      </c>
      <c r="I22" s="210">
        <v>0</v>
      </c>
      <c r="J22" s="211"/>
      <c r="K22" s="212">
        <v>0</v>
      </c>
      <c r="L22" s="210">
        <v>5000000</v>
      </c>
      <c r="M22" s="211">
        <f t="shared" si="0"/>
        <v>194407219</v>
      </c>
      <c r="N22" s="212">
        <v>199407219</v>
      </c>
    </row>
    <row r="23" spans="1:14" s="104" customFormat="1" ht="12" customHeight="1" x14ac:dyDescent="0.25">
      <c r="A23" s="102" t="s">
        <v>158</v>
      </c>
      <c r="B23" s="11" t="s">
        <v>159</v>
      </c>
      <c r="C23" s="213"/>
      <c r="D23" s="214"/>
      <c r="E23" s="215"/>
      <c r="F23" s="213"/>
      <c r="G23" s="214">
        <f>+H23-F23</f>
        <v>20394000</v>
      </c>
      <c r="H23" s="215">
        <v>20394000</v>
      </c>
      <c r="I23" s="213">
        <v>0</v>
      </c>
      <c r="J23" s="214"/>
      <c r="K23" s="215">
        <v>0</v>
      </c>
      <c r="L23" s="213">
        <v>0</v>
      </c>
      <c r="M23" s="214">
        <f t="shared" si="0"/>
        <v>20394000</v>
      </c>
      <c r="N23" s="215">
        <v>20394000</v>
      </c>
    </row>
    <row r="24" spans="1:14" s="3" customFormat="1" ht="12" customHeight="1" x14ac:dyDescent="0.25">
      <c r="A24" s="103" t="s">
        <v>160</v>
      </c>
      <c r="B24" s="12" t="s">
        <v>161</v>
      </c>
      <c r="C24" s="216"/>
      <c r="D24" s="217"/>
      <c r="E24" s="218"/>
      <c r="F24" s="216"/>
      <c r="G24" s="217"/>
      <c r="H24" s="218"/>
      <c r="I24" s="216">
        <v>0</v>
      </c>
      <c r="J24" s="217"/>
      <c r="K24" s="218">
        <v>0</v>
      </c>
      <c r="L24" s="216">
        <v>0</v>
      </c>
      <c r="M24" s="217">
        <f t="shared" si="0"/>
        <v>0</v>
      </c>
      <c r="N24" s="218">
        <v>0</v>
      </c>
    </row>
    <row r="25" spans="1:14" s="104" customFormat="1" ht="12" customHeight="1" x14ac:dyDescent="0.25">
      <c r="A25" s="103" t="s">
        <v>162</v>
      </c>
      <c r="B25" s="12" t="s">
        <v>163</v>
      </c>
      <c r="C25" s="216"/>
      <c r="D25" s="217"/>
      <c r="E25" s="218"/>
      <c r="F25" s="216"/>
      <c r="G25" s="217"/>
      <c r="H25" s="218"/>
      <c r="I25" s="216">
        <v>0</v>
      </c>
      <c r="J25" s="217"/>
      <c r="K25" s="218">
        <v>0</v>
      </c>
      <c r="L25" s="216">
        <v>0</v>
      </c>
      <c r="M25" s="217">
        <f t="shared" si="0"/>
        <v>0</v>
      </c>
      <c r="N25" s="218">
        <v>0</v>
      </c>
    </row>
    <row r="26" spans="1:14" s="104" customFormat="1" ht="12" customHeight="1" x14ac:dyDescent="0.25">
      <c r="A26" s="103" t="s">
        <v>164</v>
      </c>
      <c r="B26" s="12" t="s">
        <v>165</v>
      </c>
      <c r="C26" s="216"/>
      <c r="D26" s="217"/>
      <c r="E26" s="218"/>
      <c r="F26" s="216"/>
      <c r="G26" s="217"/>
      <c r="H26" s="218"/>
      <c r="I26" s="216">
        <v>0</v>
      </c>
      <c r="J26" s="217"/>
      <c r="K26" s="218">
        <v>0</v>
      </c>
      <c r="L26" s="216">
        <v>0</v>
      </c>
      <c r="M26" s="217">
        <f t="shared" si="0"/>
        <v>0</v>
      </c>
      <c r="N26" s="218">
        <v>0</v>
      </c>
    </row>
    <row r="27" spans="1:14" s="104" customFormat="1" ht="12" customHeight="1" x14ac:dyDescent="0.25">
      <c r="A27" s="103" t="s">
        <v>166</v>
      </c>
      <c r="B27" s="12" t="s">
        <v>167</v>
      </c>
      <c r="C27" s="216">
        <v>5000000</v>
      </c>
      <c r="D27" s="217">
        <f>+E27-C27</f>
        <v>174013219</v>
      </c>
      <c r="E27" s="218">
        <v>179013219</v>
      </c>
      <c r="F27" s="216"/>
      <c r="G27" s="217"/>
      <c r="H27" s="218"/>
      <c r="I27" s="216">
        <v>0</v>
      </c>
      <c r="J27" s="217"/>
      <c r="K27" s="218">
        <v>0</v>
      </c>
      <c r="L27" s="216">
        <v>5000000</v>
      </c>
      <c r="M27" s="217">
        <f t="shared" si="0"/>
        <v>174013219</v>
      </c>
      <c r="N27" s="218">
        <v>179013219</v>
      </c>
    </row>
    <row r="28" spans="1:14" s="104" customFormat="1" ht="12" customHeight="1" thickBot="1" x14ac:dyDescent="0.3">
      <c r="A28" s="105" t="s">
        <v>168</v>
      </c>
      <c r="B28" s="13" t="s">
        <v>169</v>
      </c>
      <c r="C28" s="219"/>
      <c r="D28" s="220"/>
      <c r="E28" s="221">
        <v>174013219</v>
      </c>
      <c r="F28" s="219"/>
      <c r="G28" s="220"/>
      <c r="H28" s="221"/>
      <c r="I28" s="219">
        <v>0</v>
      </c>
      <c r="J28" s="220"/>
      <c r="K28" s="221">
        <v>0</v>
      </c>
      <c r="L28" s="219">
        <v>0</v>
      </c>
      <c r="M28" s="220">
        <f t="shared" si="0"/>
        <v>174013219</v>
      </c>
      <c r="N28" s="221">
        <v>174013219</v>
      </c>
    </row>
    <row r="29" spans="1:14" s="104" customFormat="1" ht="12" customHeight="1" thickBot="1" x14ac:dyDescent="0.35">
      <c r="A29" s="106" t="s">
        <v>170</v>
      </c>
      <c r="B29" s="122" t="s">
        <v>171</v>
      </c>
      <c r="C29" s="210">
        <v>64700000</v>
      </c>
      <c r="D29" s="210">
        <f>+E29-C29</f>
        <v>21838000</v>
      </c>
      <c r="E29" s="212">
        <v>86538000</v>
      </c>
      <c r="F29" s="210">
        <v>0</v>
      </c>
      <c r="G29" s="210"/>
      <c r="H29" s="212"/>
      <c r="I29" s="210">
        <v>0</v>
      </c>
      <c r="J29" s="210"/>
      <c r="K29" s="212">
        <v>0</v>
      </c>
      <c r="L29" s="210">
        <v>64700000</v>
      </c>
      <c r="M29" s="210">
        <f t="shared" si="0"/>
        <v>21838000</v>
      </c>
      <c r="N29" s="212">
        <v>86538000</v>
      </c>
    </row>
    <row r="30" spans="1:14" s="104" customFormat="1" ht="12" customHeight="1" x14ac:dyDescent="0.25">
      <c r="A30" s="102" t="s">
        <v>172</v>
      </c>
      <c r="B30" s="11" t="s">
        <v>173</v>
      </c>
      <c r="C30" s="213">
        <v>7200000</v>
      </c>
      <c r="D30" s="213">
        <f>+E30-C30</f>
        <v>0</v>
      </c>
      <c r="E30" s="215">
        <v>7200000</v>
      </c>
      <c r="F30" s="213"/>
      <c r="G30" s="213"/>
      <c r="H30" s="215"/>
      <c r="I30" s="213">
        <v>0</v>
      </c>
      <c r="J30" s="213"/>
      <c r="K30" s="215">
        <v>0</v>
      </c>
      <c r="L30" s="213">
        <v>7200000</v>
      </c>
      <c r="M30" s="213">
        <f t="shared" si="0"/>
        <v>0</v>
      </c>
      <c r="N30" s="215">
        <v>7200000</v>
      </c>
    </row>
    <row r="31" spans="1:14" s="104" customFormat="1" ht="12" customHeight="1" x14ac:dyDescent="0.25">
      <c r="A31" s="103" t="s">
        <v>174</v>
      </c>
      <c r="B31" s="12" t="s">
        <v>175</v>
      </c>
      <c r="C31" s="216"/>
      <c r="D31" s="213">
        <f t="shared" ref="D31:D36" si="2">+E31-C31</f>
        <v>0</v>
      </c>
      <c r="E31" s="218"/>
      <c r="F31" s="216"/>
      <c r="G31" s="216"/>
      <c r="H31" s="218"/>
      <c r="I31" s="216">
        <v>0</v>
      </c>
      <c r="J31" s="216"/>
      <c r="K31" s="218">
        <v>0</v>
      </c>
      <c r="L31" s="216">
        <v>0</v>
      </c>
      <c r="M31" s="216">
        <f t="shared" si="0"/>
        <v>0</v>
      </c>
      <c r="N31" s="218">
        <v>0</v>
      </c>
    </row>
    <row r="32" spans="1:14" s="104" customFormat="1" ht="12" customHeight="1" x14ac:dyDescent="0.25">
      <c r="A32" s="103" t="s">
        <v>176</v>
      </c>
      <c r="B32" s="12" t="s">
        <v>177</v>
      </c>
      <c r="C32" s="216">
        <v>52000000</v>
      </c>
      <c r="D32" s="213">
        <f t="shared" si="2"/>
        <v>20500000</v>
      </c>
      <c r="E32" s="218">
        <v>72500000</v>
      </c>
      <c r="F32" s="216"/>
      <c r="G32" s="216"/>
      <c r="H32" s="218"/>
      <c r="I32" s="216">
        <v>0</v>
      </c>
      <c r="J32" s="216"/>
      <c r="K32" s="218">
        <v>0</v>
      </c>
      <c r="L32" s="216">
        <v>52000000</v>
      </c>
      <c r="M32" s="216">
        <f t="shared" si="0"/>
        <v>20500000</v>
      </c>
      <c r="N32" s="218">
        <v>72500000</v>
      </c>
    </row>
    <row r="33" spans="1:14" s="104" customFormat="1" ht="12" customHeight="1" x14ac:dyDescent="0.25">
      <c r="A33" s="103" t="s">
        <v>178</v>
      </c>
      <c r="B33" s="12" t="s">
        <v>179</v>
      </c>
      <c r="C33" s="216"/>
      <c r="D33" s="213">
        <f t="shared" si="2"/>
        <v>0</v>
      </c>
      <c r="E33" s="218"/>
      <c r="F33" s="216"/>
      <c r="G33" s="216"/>
      <c r="H33" s="218"/>
      <c r="I33" s="216">
        <v>0</v>
      </c>
      <c r="J33" s="216"/>
      <c r="K33" s="218">
        <v>0</v>
      </c>
      <c r="L33" s="216">
        <v>0</v>
      </c>
      <c r="M33" s="216">
        <f t="shared" si="0"/>
        <v>0</v>
      </c>
      <c r="N33" s="218">
        <v>0</v>
      </c>
    </row>
    <row r="34" spans="1:14" s="104" customFormat="1" ht="12" customHeight="1" x14ac:dyDescent="0.25">
      <c r="A34" s="103" t="s">
        <v>180</v>
      </c>
      <c r="B34" s="12" t="s">
        <v>181</v>
      </c>
      <c r="C34" s="216">
        <v>4500000</v>
      </c>
      <c r="D34" s="213">
        <f t="shared" si="2"/>
        <v>1338000</v>
      </c>
      <c r="E34" s="218">
        <v>5838000</v>
      </c>
      <c r="F34" s="216"/>
      <c r="G34" s="216"/>
      <c r="H34" s="218"/>
      <c r="I34" s="216">
        <v>0</v>
      </c>
      <c r="J34" s="216"/>
      <c r="K34" s="218">
        <v>0</v>
      </c>
      <c r="L34" s="216">
        <v>4500000</v>
      </c>
      <c r="M34" s="216">
        <f t="shared" si="0"/>
        <v>1338000</v>
      </c>
      <c r="N34" s="218">
        <v>5838000</v>
      </c>
    </row>
    <row r="35" spans="1:14" s="104" customFormat="1" ht="12" customHeight="1" x14ac:dyDescent="0.25">
      <c r="A35" s="103" t="s">
        <v>182</v>
      </c>
      <c r="B35" s="12" t="s">
        <v>183</v>
      </c>
      <c r="C35" s="216"/>
      <c r="D35" s="213">
        <f t="shared" si="2"/>
        <v>0</v>
      </c>
      <c r="E35" s="218"/>
      <c r="F35" s="216"/>
      <c r="G35" s="216"/>
      <c r="H35" s="218"/>
      <c r="I35" s="216">
        <v>0</v>
      </c>
      <c r="J35" s="216"/>
      <c r="K35" s="218">
        <v>0</v>
      </c>
      <c r="L35" s="216">
        <v>0</v>
      </c>
      <c r="M35" s="216">
        <f t="shared" si="0"/>
        <v>0</v>
      </c>
      <c r="N35" s="218">
        <v>0</v>
      </c>
    </row>
    <row r="36" spans="1:14" s="104" customFormat="1" ht="12" customHeight="1" thickBot="1" x14ac:dyDescent="0.3">
      <c r="A36" s="105" t="s">
        <v>184</v>
      </c>
      <c r="B36" s="13" t="s">
        <v>185</v>
      </c>
      <c r="C36" s="219">
        <v>1000000</v>
      </c>
      <c r="D36" s="213">
        <f t="shared" si="2"/>
        <v>0</v>
      </c>
      <c r="E36" s="221">
        <v>1000000</v>
      </c>
      <c r="F36" s="219"/>
      <c r="G36" s="219"/>
      <c r="H36" s="221"/>
      <c r="I36" s="219">
        <v>0</v>
      </c>
      <c r="J36" s="219"/>
      <c r="K36" s="221">
        <v>0</v>
      </c>
      <c r="L36" s="219">
        <v>1000000</v>
      </c>
      <c r="M36" s="219">
        <f t="shared" si="0"/>
        <v>0</v>
      </c>
      <c r="N36" s="221">
        <v>1000000</v>
      </c>
    </row>
    <row r="37" spans="1:14" s="104" customFormat="1" ht="12" customHeight="1" thickBot="1" x14ac:dyDescent="0.35">
      <c r="A37" s="106" t="s">
        <v>26</v>
      </c>
      <c r="B37" s="122" t="s">
        <v>186</v>
      </c>
      <c r="C37" s="210">
        <v>10846000</v>
      </c>
      <c r="D37" s="211">
        <f>+E37-C37</f>
        <v>-1787001</v>
      </c>
      <c r="E37" s="212">
        <v>9058999</v>
      </c>
      <c r="F37" s="210">
        <v>0</v>
      </c>
      <c r="G37" s="211">
        <f>+H37-F37</f>
        <v>0</v>
      </c>
      <c r="H37" s="212">
        <v>0</v>
      </c>
      <c r="I37" s="210">
        <v>0</v>
      </c>
      <c r="J37" s="211"/>
      <c r="K37" s="212">
        <v>0</v>
      </c>
      <c r="L37" s="210">
        <v>10846000</v>
      </c>
      <c r="M37" s="211">
        <f t="shared" si="0"/>
        <v>-1787001</v>
      </c>
      <c r="N37" s="212">
        <v>9058999</v>
      </c>
    </row>
    <row r="38" spans="1:14" s="104" customFormat="1" ht="12" customHeight="1" x14ac:dyDescent="0.25">
      <c r="A38" s="102" t="s">
        <v>187</v>
      </c>
      <c r="B38" s="11" t="s">
        <v>188</v>
      </c>
      <c r="C38" s="213"/>
      <c r="D38" s="214">
        <f>+E38-C38</f>
        <v>0</v>
      </c>
      <c r="E38" s="215"/>
      <c r="F38" s="213"/>
      <c r="G38" s="214">
        <f>+H38-F38</f>
        <v>0</v>
      </c>
      <c r="H38" s="215"/>
      <c r="I38" s="213">
        <v>0</v>
      </c>
      <c r="J38" s="214"/>
      <c r="K38" s="215">
        <v>0</v>
      </c>
      <c r="L38" s="213">
        <v>0</v>
      </c>
      <c r="M38" s="214">
        <f t="shared" si="0"/>
        <v>0</v>
      </c>
      <c r="N38" s="215">
        <v>0</v>
      </c>
    </row>
    <row r="39" spans="1:14" s="104" customFormat="1" ht="12" customHeight="1" x14ac:dyDescent="0.25">
      <c r="A39" s="103" t="s">
        <v>189</v>
      </c>
      <c r="B39" s="12" t="s">
        <v>190</v>
      </c>
      <c r="C39" s="216">
        <v>420000</v>
      </c>
      <c r="D39" s="214">
        <f t="shared" ref="D39:D48" si="3">+E39-C39</f>
        <v>0</v>
      </c>
      <c r="E39" s="218">
        <v>420000</v>
      </c>
      <c r="F39" s="216"/>
      <c r="G39" s="214">
        <f t="shared" ref="G39:G48" si="4">+H39-F39</f>
        <v>0</v>
      </c>
      <c r="H39" s="218"/>
      <c r="I39" s="216">
        <v>0</v>
      </c>
      <c r="J39" s="217"/>
      <c r="K39" s="218">
        <v>0</v>
      </c>
      <c r="L39" s="216">
        <v>420000</v>
      </c>
      <c r="M39" s="217">
        <f t="shared" si="0"/>
        <v>0</v>
      </c>
      <c r="N39" s="218">
        <v>420000</v>
      </c>
    </row>
    <row r="40" spans="1:14" s="104" customFormat="1" ht="12" customHeight="1" x14ac:dyDescent="0.25">
      <c r="A40" s="103" t="s">
        <v>191</v>
      </c>
      <c r="B40" s="12" t="s">
        <v>192</v>
      </c>
      <c r="C40" s="216"/>
      <c r="D40" s="214">
        <f t="shared" si="3"/>
        <v>0</v>
      </c>
      <c r="E40" s="218"/>
      <c r="F40" s="216"/>
      <c r="G40" s="214">
        <f t="shared" si="4"/>
        <v>0</v>
      </c>
      <c r="H40" s="218"/>
      <c r="I40" s="216">
        <v>0</v>
      </c>
      <c r="J40" s="217"/>
      <c r="K40" s="218">
        <v>0</v>
      </c>
      <c r="L40" s="216">
        <v>0</v>
      </c>
      <c r="M40" s="217">
        <f t="shared" si="0"/>
        <v>0</v>
      </c>
      <c r="N40" s="218">
        <v>0</v>
      </c>
    </row>
    <row r="41" spans="1:14" s="104" customFormat="1" ht="12" customHeight="1" x14ac:dyDescent="0.25">
      <c r="A41" s="103" t="s">
        <v>193</v>
      </c>
      <c r="B41" s="12" t="s">
        <v>194</v>
      </c>
      <c r="C41" s="216">
        <v>2500000</v>
      </c>
      <c r="D41" s="214">
        <f t="shared" si="3"/>
        <v>1812999</v>
      </c>
      <c r="E41" s="218">
        <v>4312999</v>
      </c>
      <c r="F41" s="216"/>
      <c r="G41" s="214">
        <f t="shared" si="4"/>
        <v>0</v>
      </c>
      <c r="H41" s="218"/>
      <c r="I41" s="216">
        <v>0</v>
      </c>
      <c r="J41" s="217"/>
      <c r="K41" s="218">
        <v>0</v>
      </c>
      <c r="L41" s="216">
        <v>2500000</v>
      </c>
      <c r="M41" s="217">
        <f t="shared" si="0"/>
        <v>1812999</v>
      </c>
      <c r="N41" s="218">
        <v>4312999</v>
      </c>
    </row>
    <row r="42" spans="1:14" s="104" customFormat="1" ht="12" customHeight="1" x14ac:dyDescent="0.25">
      <c r="A42" s="103" t="s">
        <v>195</v>
      </c>
      <c r="B42" s="12" t="s">
        <v>196</v>
      </c>
      <c r="C42" s="216">
        <v>3800000</v>
      </c>
      <c r="D42" s="214">
        <f t="shared" si="3"/>
        <v>-3000000</v>
      </c>
      <c r="E42" s="218">
        <v>800000</v>
      </c>
      <c r="F42" s="216"/>
      <c r="G42" s="214">
        <f t="shared" si="4"/>
        <v>0</v>
      </c>
      <c r="H42" s="218"/>
      <c r="I42" s="216">
        <v>0</v>
      </c>
      <c r="J42" s="217"/>
      <c r="K42" s="218">
        <v>0</v>
      </c>
      <c r="L42" s="216">
        <v>3800000</v>
      </c>
      <c r="M42" s="217">
        <f t="shared" si="0"/>
        <v>-3000000</v>
      </c>
      <c r="N42" s="218">
        <v>800000</v>
      </c>
    </row>
    <row r="43" spans="1:14" s="104" customFormat="1" ht="12" customHeight="1" x14ac:dyDescent="0.25">
      <c r="A43" s="103" t="s">
        <v>197</v>
      </c>
      <c r="B43" s="12" t="s">
        <v>198</v>
      </c>
      <c r="C43" s="216">
        <v>1026000</v>
      </c>
      <c r="D43" s="214">
        <f t="shared" si="3"/>
        <v>-600000</v>
      </c>
      <c r="E43" s="218">
        <v>426000</v>
      </c>
      <c r="F43" s="216"/>
      <c r="G43" s="214">
        <f t="shared" si="4"/>
        <v>0</v>
      </c>
      <c r="H43" s="218"/>
      <c r="I43" s="216">
        <v>0</v>
      </c>
      <c r="J43" s="217"/>
      <c r="K43" s="218">
        <v>0</v>
      </c>
      <c r="L43" s="216">
        <v>1026000</v>
      </c>
      <c r="M43" s="217">
        <f t="shared" si="0"/>
        <v>-600000</v>
      </c>
      <c r="N43" s="218">
        <v>426000</v>
      </c>
    </row>
    <row r="44" spans="1:14" s="104" customFormat="1" ht="12" customHeight="1" x14ac:dyDescent="0.25">
      <c r="A44" s="103" t="s">
        <v>199</v>
      </c>
      <c r="B44" s="12" t="s">
        <v>200</v>
      </c>
      <c r="C44" s="216"/>
      <c r="D44" s="214">
        <f t="shared" si="3"/>
        <v>0</v>
      </c>
      <c r="E44" s="218"/>
      <c r="F44" s="216"/>
      <c r="G44" s="214">
        <f t="shared" si="4"/>
        <v>0</v>
      </c>
      <c r="H44" s="218"/>
      <c r="I44" s="216">
        <v>0</v>
      </c>
      <c r="J44" s="217"/>
      <c r="K44" s="218">
        <v>0</v>
      </c>
      <c r="L44" s="216">
        <v>0</v>
      </c>
      <c r="M44" s="217">
        <f t="shared" si="0"/>
        <v>0</v>
      </c>
      <c r="N44" s="218">
        <v>0</v>
      </c>
    </row>
    <row r="45" spans="1:14" s="104" customFormat="1" ht="12" customHeight="1" x14ac:dyDescent="0.25">
      <c r="A45" s="103" t="s">
        <v>201</v>
      </c>
      <c r="B45" s="12" t="s">
        <v>202</v>
      </c>
      <c r="C45" s="216"/>
      <c r="D45" s="214">
        <f t="shared" si="3"/>
        <v>0</v>
      </c>
      <c r="E45" s="218"/>
      <c r="F45" s="216"/>
      <c r="G45" s="214">
        <f t="shared" si="4"/>
        <v>0</v>
      </c>
      <c r="H45" s="218"/>
      <c r="I45" s="216">
        <v>0</v>
      </c>
      <c r="J45" s="217"/>
      <c r="K45" s="218">
        <v>0</v>
      </c>
      <c r="L45" s="216">
        <v>0</v>
      </c>
      <c r="M45" s="217">
        <f t="shared" si="0"/>
        <v>0</v>
      </c>
      <c r="N45" s="218">
        <v>0</v>
      </c>
    </row>
    <row r="46" spans="1:14" s="104" customFormat="1" ht="12" customHeight="1" x14ac:dyDescent="0.25">
      <c r="A46" s="103" t="s">
        <v>203</v>
      </c>
      <c r="B46" s="12" t="s">
        <v>204</v>
      </c>
      <c r="C46" s="216"/>
      <c r="D46" s="214">
        <f t="shared" si="3"/>
        <v>0</v>
      </c>
      <c r="E46" s="218"/>
      <c r="F46" s="216"/>
      <c r="G46" s="214">
        <f t="shared" si="4"/>
        <v>0</v>
      </c>
      <c r="H46" s="218"/>
      <c r="I46" s="216">
        <v>0</v>
      </c>
      <c r="J46" s="217"/>
      <c r="K46" s="218">
        <v>0</v>
      </c>
      <c r="L46" s="216">
        <v>0</v>
      </c>
      <c r="M46" s="217">
        <f t="shared" si="0"/>
        <v>0</v>
      </c>
      <c r="N46" s="218">
        <v>0</v>
      </c>
    </row>
    <row r="47" spans="1:14" s="104" customFormat="1" ht="12" customHeight="1" x14ac:dyDescent="0.25">
      <c r="A47" s="105" t="s">
        <v>205</v>
      </c>
      <c r="B47" s="13" t="s">
        <v>206</v>
      </c>
      <c r="C47" s="219"/>
      <c r="D47" s="214">
        <f t="shared" si="3"/>
        <v>0</v>
      </c>
      <c r="E47" s="221"/>
      <c r="F47" s="219"/>
      <c r="G47" s="214">
        <f t="shared" si="4"/>
        <v>0</v>
      </c>
      <c r="H47" s="221"/>
      <c r="I47" s="219">
        <v>0</v>
      </c>
      <c r="J47" s="220"/>
      <c r="K47" s="221">
        <v>0</v>
      </c>
      <c r="L47" s="219">
        <v>0</v>
      </c>
      <c r="M47" s="220">
        <f t="shared" si="0"/>
        <v>0</v>
      </c>
      <c r="N47" s="221">
        <v>0</v>
      </c>
    </row>
    <row r="48" spans="1:14" s="104" customFormat="1" ht="12" customHeight="1" thickBot="1" x14ac:dyDescent="0.3">
      <c r="A48" s="105" t="s">
        <v>207</v>
      </c>
      <c r="B48" s="13" t="s">
        <v>208</v>
      </c>
      <c r="C48" s="219">
        <v>3100000</v>
      </c>
      <c r="D48" s="214">
        <f t="shared" si="3"/>
        <v>0</v>
      </c>
      <c r="E48" s="221">
        <v>3100000</v>
      </c>
      <c r="F48" s="219"/>
      <c r="G48" s="214">
        <f t="shared" si="4"/>
        <v>0</v>
      </c>
      <c r="H48" s="221"/>
      <c r="I48" s="219">
        <v>0</v>
      </c>
      <c r="J48" s="220"/>
      <c r="K48" s="221">
        <v>0</v>
      </c>
      <c r="L48" s="219">
        <v>3100000</v>
      </c>
      <c r="M48" s="220">
        <f t="shared" si="0"/>
        <v>0</v>
      </c>
      <c r="N48" s="221">
        <v>3100000</v>
      </c>
    </row>
    <row r="49" spans="1:14" s="104" customFormat="1" ht="12" customHeight="1" thickBot="1" x14ac:dyDescent="0.35">
      <c r="A49" s="106" t="s">
        <v>29</v>
      </c>
      <c r="B49" s="122" t="s">
        <v>209</v>
      </c>
      <c r="C49" s="210">
        <v>7500000</v>
      </c>
      <c r="D49" s="211">
        <f t="shared" ref="D49:G49" si="5">SUM(D50:D54)</f>
        <v>420000</v>
      </c>
      <c r="E49" s="212">
        <v>7920000</v>
      </c>
      <c r="F49" s="210">
        <v>0</v>
      </c>
      <c r="G49" s="211">
        <f t="shared" si="5"/>
        <v>0</v>
      </c>
      <c r="H49" s="212"/>
      <c r="I49" s="210">
        <v>0</v>
      </c>
      <c r="J49" s="211"/>
      <c r="K49" s="212">
        <v>0</v>
      </c>
      <c r="L49" s="210">
        <v>7500000</v>
      </c>
      <c r="M49" s="211">
        <f t="shared" si="0"/>
        <v>420000</v>
      </c>
      <c r="N49" s="212">
        <v>7920000</v>
      </c>
    </row>
    <row r="50" spans="1:14" s="104" customFormat="1" ht="12" customHeight="1" x14ac:dyDescent="0.25">
      <c r="A50" s="102" t="s">
        <v>210</v>
      </c>
      <c r="B50" s="11" t="s">
        <v>211</v>
      </c>
      <c r="C50" s="213"/>
      <c r="D50" s="214"/>
      <c r="E50" s="215"/>
      <c r="F50" s="213"/>
      <c r="G50" s="214"/>
      <c r="H50" s="215"/>
      <c r="I50" s="213">
        <v>0</v>
      </c>
      <c r="J50" s="214"/>
      <c r="K50" s="215">
        <v>0</v>
      </c>
      <c r="L50" s="213">
        <v>0</v>
      </c>
      <c r="M50" s="214">
        <f t="shared" si="0"/>
        <v>0</v>
      </c>
      <c r="N50" s="215">
        <v>0</v>
      </c>
    </row>
    <row r="51" spans="1:14" s="104" customFormat="1" ht="12" customHeight="1" x14ac:dyDescent="0.25">
      <c r="A51" s="103" t="s">
        <v>212</v>
      </c>
      <c r="B51" s="12" t="s">
        <v>213</v>
      </c>
      <c r="C51" s="216">
        <v>7500000</v>
      </c>
      <c r="D51" s="217"/>
      <c r="E51" s="218">
        <v>7500000</v>
      </c>
      <c r="F51" s="216"/>
      <c r="G51" s="217"/>
      <c r="H51" s="218"/>
      <c r="I51" s="216">
        <v>0</v>
      </c>
      <c r="J51" s="217"/>
      <c r="K51" s="218">
        <v>0</v>
      </c>
      <c r="L51" s="216">
        <v>7500000</v>
      </c>
      <c r="M51" s="217">
        <f t="shared" si="0"/>
        <v>0</v>
      </c>
      <c r="N51" s="218">
        <v>7500000</v>
      </c>
    </row>
    <row r="52" spans="1:14" s="104" customFormat="1" ht="12" customHeight="1" x14ac:dyDescent="0.25">
      <c r="A52" s="103" t="s">
        <v>214</v>
      </c>
      <c r="B52" s="12" t="s">
        <v>215</v>
      </c>
      <c r="C52" s="216"/>
      <c r="D52" s="217">
        <f>+E52-C52</f>
        <v>420000</v>
      </c>
      <c r="E52" s="218">
        <v>420000</v>
      </c>
      <c r="F52" s="216"/>
      <c r="G52" s="217"/>
      <c r="H52" s="218"/>
      <c r="I52" s="216">
        <v>0</v>
      </c>
      <c r="J52" s="217"/>
      <c r="K52" s="218">
        <v>0</v>
      </c>
      <c r="L52" s="216">
        <v>0</v>
      </c>
      <c r="M52" s="217">
        <f t="shared" si="0"/>
        <v>420000</v>
      </c>
      <c r="N52" s="218">
        <v>420000</v>
      </c>
    </row>
    <row r="53" spans="1:14" s="104" customFormat="1" ht="12" customHeight="1" x14ac:dyDescent="0.25">
      <c r="A53" s="103" t="s">
        <v>216</v>
      </c>
      <c r="B53" s="12" t="s">
        <v>217</v>
      </c>
      <c r="C53" s="216"/>
      <c r="D53" s="217"/>
      <c r="E53" s="218"/>
      <c r="F53" s="216"/>
      <c r="G53" s="217"/>
      <c r="H53" s="218"/>
      <c r="I53" s="216">
        <v>0</v>
      </c>
      <c r="J53" s="217"/>
      <c r="K53" s="218">
        <v>0</v>
      </c>
      <c r="L53" s="216">
        <v>0</v>
      </c>
      <c r="M53" s="217">
        <f t="shared" si="0"/>
        <v>0</v>
      </c>
      <c r="N53" s="218">
        <v>0</v>
      </c>
    </row>
    <row r="54" spans="1:14" s="104" customFormat="1" ht="12" customHeight="1" thickBot="1" x14ac:dyDescent="0.3">
      <c r="A54" s="105" t="s">
        <v>218</v>
      </c>
      <c r="B54" s="13" t="s">
        <v>219</v>
      </c>
      <c r="C54" s="219"/>
      <c r="D54" s="220"/>
      <c r="E54" s="221"/>
      <c r="F54" s="219"/>
      <c r="G54" s="220"/>
      <c r="H54" s="221"/>
      <c r="I54" s="219">
        <v>0</v>
      </c>
      <c r="J54" s="220"/>
      <c r="K54" s="221">
        <v>0</v>
      </c>
      <c r="L54" s="219">
        <v>0</v>
      </c>
      <c r="M54" s="220">
        <f t="shared" si="0"/>
        <v>0</v>
      </c>
      <c r="N54" s="221">
        <v>0</v>
      </c>
    </row>
    <row r="55" spans="1:14" s="104" customFormat="1" ht="12" customHeight="1" thickBot="1" x14ac:dyDescent="0.35">
      <c r="A55" s="106" t="s">
        <v>220</v>
      </c>
      <c r="B55" s="122" t="s">
        <v>221</v>
      </c>
      <c r="C55" s="210"/>
      <c r="D55" s="211">
        <f>+E55-C55</f>
        <v>0</v>
      </c>
      <c r="E55" s="212"/>
      <c r="F55" s="210">
        <v>0</v>
      </c>
      <c r="G55" s="211">
        <f t="shared" ref="G55" si="6">SUM(G56:G58)</f>
        <v>0</v>
      </c>
      <c r="H55" s="212"/>
      <c r="I55" s="210">
        <v>0</v>
      </c>
      <c r="J55" s="211"/>
      <c r="K55" s="212">
        <v>0</v>
      </c>
      <c r="L55" s="210">
        <v>0</v>
      </c>
      <c r="M55" s="211">
        <f t="shared" si="0"/>
        <v>0</v>
      </c>
      <c r="N55" s="212">
        <v>0</v>
      </c>
    </row>
    <row r="56" spans="1:14" s="104" customFormat="1" ht="12" customHeight="1" x14ac:dyDescent="0.25">
      <c r="A56" s="102" t="s">
        <v>222</v>
      </c>
      <c r="B56" s="11" t="s">
        <v>223</v>
      </c>
      <c r="C56" s="213"/>
      <c r="D56" s="214"/>
      <c r="E56" s="215"/>
      <c r="F56" s="213"/>
      <c r="G56" s="214"/>
      <c r="H56" s="215"/>
      <c r="I56" s="213">
        <v>0</v>
      </c>
      <c r="J56" s="214"/>
      <c r="K56" s="215">
        <v>0</v>
      </c>
      <c r="L56" s="213">
        <v>0</v>
      </c>
      <c r="M56" s="214">
        <f t="shared" si="0"/>
        <v>0</v>
      </c>
      <c r="N56" s="215">
        <v>0</v>
      </c>
    </row>
    <row r="57" spans="1:14" s="104" customFormat="1" ht="12" customHeight="1" x14ac:dyDescent="0.25">
      <c r="A57" s="103" t="s">
        <v>224</v>
      </c>
      <c r="B57" s="12" t="s">
        <v>225</v>
      </c>
      <c r="C57" s="216"/>
      <c r="D57" s="217"/>
      <c r="E57" s="218"/>
      <c r="F57" s="216"/>
      <c r="G57" s="217"/>
      <c r="H57" s="218"/>
      <c r="I57" s="216">
        <v>0</v>
      </c>
      <c r="J57" s="217"/>
      <c r="K57" s="218">
        <v>0</v>
      </c>
      <c r="L57" s="216">
        <v>0</v>
      </c>
      <c r="M57" s="217">
        <f t="shared" si="0"/>
        <v>0</v>
      </c>
      <c r="N57" s="218">
        <v>0</v>
      </c>
    </row>
    <row r="58" spans="1:14" s="104" customFormat="1" ht="12" customHeight="1" x14ac:dyDescent="0.25">
      <c r="A58" s="103" t="s">
        <v>226</v>
      </c>
      <c r="B58" s="12" t="s">
        <v>227</v>
      </c>
      <c r="C58" s="216"/>
      <c r="D58" s="217">
        <f>+E58-C58</f>
        <v>0</v>
      </c>
      <c r="E58" s="218"/>
      <c r="F58" s="216"/>
      <c r="G58" s="217"/>
      <c r="H58" s="218"/>
      <c r="I58" s="216">
        <v>0</v>
      </c>
      <c r="J58" s="217"/>
      <c r="K58" s="218">
        <v>0</v>
      </c>
      <c r="L58" s="216">
        <v>0</v>
      </c>
      <c r="M58" s="217">
        <f t="shared" si="0"/>
        <v>0</v>
      </c>
      <c r="N58" s="218">
        <v>0</v>
      </c>
    </row>
    <row r="59" spans="1:14" s="104" customFormat="1" ht="12" customHeight="1" thickBot="1" x14ac:dyDescent="0.3">
      <c r="A59" s="105" t="s">
        <v>228</v>
      </c>
      <c r="B59" s="13" t="s">
        <v>229</v>
      </c>
      <c r="C59" s="219"/>
      <c r="D59" s="220"/>
      <c r="E59" s="221"/>
      <c r="F59" s="219"/>
      <c r="G59" s="220"/>
      <c r="H59" s="221"/>
      <c r="I59" s="219">
        <v>0</v>
      </c>
      <c r="J59" s="220"/>
      <c r="K59" s="221">
        <v>0</v>
      </c>
      <c r="L59" s="219">
        <v>0</v>
      </c>
      <c r="M59" s="220">
        <f t="shared" si="0"/>
        <v>0</v>
      </c>
      <c r="N59" s="221">
        <v>0</v>
      </c>
    </row>
    <row r="60" spans="1:14" s="104" customFormat="1" ht="12" customHeight="1" thickBot="1" x14ac:dyDescent="0.35">
      <c r="A60" s="106" t="s">
        <v>34</v>
      </c>
      <c r="B60" s="14" t="s">
        <v>230</v>
      </c>
      <c r="C60" s="210">
        <v>0</v>
      </c>
      <c r="D60" s="211">
        <f t="shared" ref="D60" si="7">SUM(D61:D63)</f>
        <v>0</v>
      </c>
      <c r="E60" s="212"/>
      <c r="F60" s="210"/>
      <c r="G60" s="211">
        <f>+H60-F60</f>
        <v>0</v>
      </c>
      <c r="H60" s="212"/>
      <c r="I60" s="210">
        <v>0</v>
      </c>
      <c r="J60" s="211"/>
      <c r="K60" s="212">
        <v>0</v>
      </c>
      <c r="L60" s="210">
        <v>0</v>
      </c>
      <c r="M60" s="211">
        <f t="shared" si="0"/>
        <v>0</v>
      </c>
      <c r="N60" s="212">
        <v>0</v>
      </c>
    </row>
    <row r="61" spans="1:14" s="104" customFormat="1" ht="12" customHeight="1" x14ac:dyDescent="0.25">
      <c r="A61" s="102" t="s">
        <v>231</v>
      </c>
      <c r="B61" s="11" t="s">
        <v>232</v>
      </c>
      <c r="C61" s="216"/>
      <c r="D61" s="217"/>
      <c r="E61" s="218"/>
      <c r="F61" s="216"/>
      <c r="G61" s="217"/>
      <c r="H61" s="218"/>
      <c r="I61" s="216">
        <v>0</v>
      </c>
      <c r="J61" s="217"/>
      <c r="K61" s="218">
        <v>0</v>
      </c>
      <c r="L61" s="216">
        <v>0</v>
      </c>
      <c r="M61" s="217">
        <f t="shared" si="0"/>
        <v>0</v>
      </c>
      <c r="N61" s="218">
        <v>0</v>
      </c>
    </row>
    <row r="62" spans="1:14" s="104" customFormat="1" ht="12" customHeight="1" x14ac:dyDescent="0.25">
      <c r="A62" s="103" t="s">
        <v>233</v>
      </c>
      <c r="B62" s="12" t="s">
        <v>234</v>
      </c>
      <c r="C62" s="216"/>
      <c r="D62" s="217"/>
      <c r="E62" s="218"/>
      <c r="F62" s="216"/>
      <c r="G62" s="217"/>
      <c r="H62" s="218"/>
      <c r="I62" s="216">
        <v>0</v>
      </c>
      <c r="J62" s="217"/>
      <c r="K62" s="218">
        <v>0</v>
      </c>
      <c r="L62" s="216">
        <v>0</v>
      </c>
      <c r="M62" s="217">
        <f t="shared" si="0"/>
        <v>0</v>
      </c>
      <c r="N62" s="218">
        <v>0</v>
      </c>
    </row>
    <row r="63" spans="1:14" s="104" customFormat="1" ht="12" customHeight="1" x14ac:dyDescent="0.25">
      <c r="A63" s="103" t="s">
        <v>235</v>
      </c>
      <c r="B63" s="12" t="s">
        <v>236</v>
      </c>
      <c r="C63" s="216"/>
      <c r="D63" s="217"/>
      <c r="E63" s="218"/>
      <c r="F63" s="216"/>
      <c r="G63" s="217">
        <f>+H63-F63</f>
        <v>0</v>
      </c>
      <c r="H63" s="218"/>
      <c r="I63" s="216">
        <v>0</v>
      </c>
      <c r="J63" s="217"/>
      <c r="K63" s="218">
        <v>0</v>
      </c>
      <c r="L63" s="216">
        <v>0</v>
      </c>
      <c r="M63" s="217">
        <f t="shared" si="0"/>
        <v>0</v>
      </c>
      <c r="N63" s="218">
        <v>0</v>
      </c>
    </row>
    <row r="64" spans="1:14" s="104" customFormat="1" ht="12" customHeight="1" thickBot="1" x14ac:dyDescent="0.3">
      <c r="A64" s="105" t="s">
        <v>237</v>
      </c>
      <c r="B64" s="13" t="s">
        <v>238</v>
      </c>
      <c r="C64" s="216"/>
      <c r="D64" s="217"/>
      <c r="E64" s="218"/>
      <c r="F64" s="216"/>
      <c r="G64" s="217"/>
      <c r="H64" s="218"/>
      <c r="I64" s="216">
        <v>0</v>
      </c>
      <c r="J64" s="217"/>
      <c r="K64" s="218">
        <v>0</v>
      </c>
      <c r="L64" s="216">
        <v>0</v>
      </c>
      <c r="M64" s="217">
        <f t="shared" si="0"/>
        <v>0</v>
      </c>
      <c r="N64" s="218">
        <v>0</v>
      </c>
    </row>
    <row r="65" spans="1:14" s="104" customFormat="1" ht="12" customHeight="1" thickBot="1" x14ac:dyDescent="0.35">
      <c r="A65" s="106" t="s">
        <v>35</v>
      </c>
      <c r="B65" s="122" t="s">
        <v>239</v>
      </c>
      <c r="C65" s="210">
        <v>268970734</v>
      </c>
      <c r="D65" s="211">
        <f>+E65-C65</f>
        <v>206949448</v>
      </c>
      <c r="E65" s="212">
        <v>475920182</v>
      </c>
      <c r="F65" s="210">
        <v>4500000</v>
      </c>
      <c r="G65" s="211">
        <f>+H65-F65</f>
        <v>20394000</v>
      </c>
      <c r="H65" s="212">
        <v>24894000</v>
      </c>
      <c r="I65" s="210">
        <v>0</v>
      </c>
      <c r="J65" s="211"/>
      <c r="K65" s="212">
        <v>0</v>
      </c>
      <c r="L65" s="210">
        <v>273470734</v>
      </c>
      <c r="M65" s="211">
        <f t="shared" si="0"/>
        <v>227343448</v>
      </c>
      <c r="N65" s="212">
        <v>500814182</v>
      </c>
    </row>
    <row r="66" spans="1:14" s="104" customFormat="1" ht="12" customHeight="1" thickBot="1" x14ac:dyDescent="0.3">
      <c r="A66" s="15" t="s">
        <v>240</v>
      </c>
      <c r="B66" s="14" t="s">
        <v>241</v>
      </c>
      <c r="C66" s="210">
        <v>0</v>
      </c>
      <c r="D66" s="211">
        <f t="shared" ref="D66:G66" si="8">SUM(D67:D69)</f>
        <v>0</v>
      </c>
      <c r="E66" s="212"/>
      <c r="F66" s="210">
        <v>0</v>
      </c>
      <c r="G66" s="211">
        <f t="shared" si="8"/>
        <v>0</v>
      </c>
      <c r="H66" s="212"/>
      <c r="I66" s="210">
        <v>0</v>
      </c>
      <c r="J66" s="211"/>
      <c r="K66" s="212">
        <v>0</v>
      </c>
      <c r="L66" s="210">
        <v>0</v>
      </c>
      <c r="M66" s="211">
        <f t="shared" si="0"/>
        <v>0</v>
      </c>
      <c r="N66" s="212">
        <v>0</v>
      </c>
    </row>
    <row r="67" spans="1:14" s="104" customFormat="1" ht="12" customHeight="1" x14ac:dyDescent="0.25">
      <c r="A67" s="102" t="s">
        <v>242</v>
      </c>
      <c r="B67" s="11" t="s">
        <v>243</v>
      </c>
      <c r="C67" s="216"/>
      <c r="D67" s="217"/>
      <c r="E67" s="218"/>
      <c r="F67" s="216"/>
      <c r="G67" s="217"/>
      <c r="H67" s="218"/>
      <c r="I67" s="216">
        <v>0</v>
      </c>
      <c r="J67" s="217"/>
      <c r="K67" s="218">
        <v>0</v>
      </c>
      <c r="L67" s="216">
        <v>0</v>
      </c>
      <c r="M67" s="217">
        <f t="shared" si="0"/>
        <v>0</v>
      </c>
      <c r="N67" s="218">
        <v>0</v>
      </c>
    </row>
    <row r="68" spans="1:14" s="104" customFormat="1" ht="12" customHeight="1" x14ac:dyDescent="0.25">
      <c r="A68" s="103" t="s">
        <v>244</v>
      </c>
      <c r="B68" s="12" t="s">
        <v>245</v>
      </c>
      <c r="C68" s="216"/>
      <c r="D68" s="217"/>
      <c r="E68" s="218"/>
      <c r="F68" s="216"/>
      <c r="G68" s="217"/>
      <c r="H68" s="218"/>
      <c r="I68" s="216">
        <v>0</v>
      </c>
      <c r="J68" s="217"/>
      <c r="K68" s="218">
        <v>0</v>
      </c>
      <c r="L68" s="216">
        <v>0</v>
      </c>
      <c r="M68" s="217">
        <f t="shared" si="0"/>
        <v>0</v>
      </c>
      <c r="N68" s="218">
        <v>0</v>
      </c>
    </row>
    <row r="69" spans="1:14" s="104" customFormat="1" ht="12" customHeight="1" thickBot="1" x14ac:dyDescent="0.3">
      <c r="A69" s="105" t="s">
        <v>246</v>
      </c>
      <c r="B69" s="16" t="s">
        <v>247</v>
      </c>
      <c r="C69" s="216"/>
      <c r="D69" s="222"/>
      <c r="E69" s="218"/>
      <c r="F69" s="216"/>
      <c r="G69" s="222"/>
      <c r="H69" s="218"/>
      <c r="I69" s="216">
        <v>0</v>
      </c>
      <c r="J69" s="222"/>
      <c r="K69" s="218">
        <v>0</v>
      </c>
      <c r="L69" s="216">
        <v>0</v>
      </c>
      <c r="M69" s="222">
        <f t="shared" si="0"/>
        <v>0</v>
      </c>
      <c r="N69" s="218">
        <v>0</v>
      </c>
    </row>
    <row r="70" spans="1:14" s="104" customFormat="1" ht="12" customHeight="1" thickBot="1" x14ac:dyDescent="0.3">
      <c r="A70" s="15" t="s">
        <v>248</v>
      </c>
      <c r="B70" s="14" t="s">
        <v>249</v>
      </c>
      <c r="C70" s="210">
        <v>0</v>
      </c>
      <c r="D70" s="210">
        <f t="shared" ref="D70" si="9">SUM(D71:D74)</f>
        <v>0</v>
      </c>
      <c r="E70" s="212"/>
      <c r="F70" s="210">
        <v>44000000</v>
      </c>
      <c r="G70" s="210">
        <f>+H70-F70</f>
        <v>45000000</v>
      </c>
      <c r="H70" s="212">
        <v>89000000</v>
      </c>
      <c r="I70" s="210">
        <v>0</v>
      </c>
      <c r="J70" s="210"/>
      <c r="K70" s="212">
        <v>0</v>
      </c>
      <c r="L70" s="210">
        <v>44000000</v>
      </c>
      <c r="M70" s="210">
        <f t="shared" si="0"/>
        <v>45000000</v>
      </c>
      <c r="N70" s="212">
        <v>89000000</v>
      </c>
    </row>
    <row r="71" spans="1:14" s="104" customFormat="1" ht="12" customHeight="1" x14ac:dyDescent="0.25">
      <c r="A71" s="102" t="s">
        <v>250</v>
      </c>
      <c r="B71" s="11" t="s">
        <v>251</v>
      </c>
      <c r="C71" s="216"/>
      <c r="D71" s="216"/>
      <c r="E71" s="218"/>
      <c r="F71" s="216">
        <v>44000000</v>
      </c>
      <c r="G71" s="216">
        <f>+H71-F71</f>
        <v>-44000000</v>
      </c>
      <c r="H71" s="218"/>
      <c r="I71" s="216">
        <v>0</v>
      </c>
      <c r="J71" s="216"/>
      <c r="K71" s="218">
        <v>0</v>
      </c>
      <c r="L71" s="216">
        <v>44000000</v>
      </c>
      <c r="M71" s="216">
        <f t="shared" si="0"/>
        <v>-44000000</v>
      </c>
      <c r="N71" s="218">
        <v>0</v>
      </c>
    </row>
    <row r="72" spans="1:14" s="104" customFormat="1" ht="12" customHeight="1" x14ac:dyDescent="0.25">
      <c r="A72" s="103" t="s">
        <v>252</v>
      </c>
      <c r="B72" s="12" t="s">
        <v>253</v>
      </c>
      <c r="C72" s="216"/>
      <c r="D72" s="216"/>
      <c r="E72" s="218"/>
      <c r="F72" s="216"/>
      <c r="G72" s="216"/>
      <c r="H72" s="218"/>
      <c r="I72" s="216">
        <v>0</v>
      </c>
      <c r="J72" s="216"/>
      <c r="K72" s="218">
        <v>0</v>
      </c>
      <c r="L72" s="216">
        <v>0</v>
      </c>
      <c r="M72" s="216">
        <f t="shared" si="0"/>
        <v>0</v>
      </c>
      <c r="N72" s="218">
        <v>0</v>
      </c>
    </row>
    <row r="73" spans="1:14" s="104" customFormat="1" ht="12" customHeight="1" x14ac:dyDescent="0.25">
      <c r="A73" s="103" t="s">
        <v>254</v>
      </c>
      <c r="B73" s="12" t="s">
        <v>255</v>
      </c>
      <c r="C73" s="216"/>
      <c r="D73" s="216"/>
      <c r="E73" s="218"/>
      <c r="F73" s="216"/>
      <c r="G73" s="216">
        <f>+H73-F73</f>
        <v>89000000</v>
      </c>
      <c r="H73" s="218">
        <v>89000000</v>
      </c>
      <c r="I73" s="216">
        <v>0</v>
      </c>
      <c r="J73" s="216"/>
      <c r="K73" s="218">
        <v>0</v>
      </c>
      <c r="L73" s="216">
        <v>0</v>
      </c>
      <c r="M73" s="216">
        <f t="shared" ref="M73:M91" si="10">+N73-L73</f>
        <v>89000000</v>
      </c>
      <c r="N73" s="218">
        <v>89000000</v>
      </c>
    </row>
    <row r="74" spans="1:14" s="104" customFormat="1" ht="12" customHeight="1" thickBot="1" x14ac:dyDescent="0.3">
      <c r="A74" s="105" t="s">
        <v>256</v>
      </c>
      <c r="B74" s="13" t="s">
        <v>257</v>
      </c>
      <c r="C74" s="216"/>
      <c r="D74" s="216"/>
      <c r="E74" s="218"/>
      <c r="F74" s="216"/>
      <c r="G74" s="216"/>
      <c r="H74" s="218"/>
      <c r="I74" s="216">
        <v>0</v>
      </c>
      <c r="J74" s="216"/>
      <c r="K74" s="218">
        <v>0</v>
      </c>
      <c r="L74" s="216">
        <v>0</v>
      </c>
      <c r="M74" s="216">
        <f t="shared" si="10"/>
        <v>0</v>
      </c>
      <c r="N74" s="218">
        <v>0</v>
      </c>
    </row>
    <row r="75" spans="1:14" s="104" customFormat="1" ht="12" customHeight="1" thickBot="1" x14ac:dyDescent="0.3">
      <c r="A75" s="15" t="s">
        <v>258</v>
      </c>
      <c r="B75" s="14" t="s">
        <v>259</v>
      </c>
      <c r="C75" s="210">
        <v>51736056</v>
      </c>
      <c r="D75" s="210">
        <f>+E75-C75</f>
        <v>-15672726</v>
      </c>
      <c r="E75" s="212">
        <v>36063330</v>
      </c>
      <c r="F75" s="210">
        <v>40000000</v>
      </c>
      <c r="G75" s="210">
        <f t="shared" ref="G75" si="11">SUM(G76:G77)</f>
        <v>-40000000</v>
      </c>
      <c r="H75" s="212"/>
      <c r="I75" s="210">
        <v>176302.80000000002</v>
      </c>
      <c r="J75" s="210">
        <f>+K75-I75</f>
        <v>38394</v>
      </c>
      <c r="K75" s="212">
        <v>214696.80000000002</v>
      </c>
      <c r="L75" s="210">
        <v>91912359</v>
      </c>
      <c r="M75" s="210">
        <f t="shared" si="10"/>
        <v>-55634332</v>
      </c>
      <c r="N75" s="212">
        <v>36278027</v>
      </c>
    </row>
    <row r="76" spans="1:14" s="104" customFormat="1" ht="12" customHeight="1" x14ac:dyDescent="0.25">
      <c r="A76" s="102" t="s">
        <v>260</v>
      </c>
      <c r="B76" s="11" t="s">
        <v>261</v>
      </c>
      <c r="C76" s="216">
        <v>51736056</v>
      </c>
      <c r="D76" s="216">
        <f>+E76-C76</f>
        <v>-15672726</v>
      </c>
      <c r="E76" s="218">
        <v>36063330</v>
      </c>
      <c r="F76" s="216">
        <v>40000000</v>
      </c>
      <c r="G76" s="216">
        <f>+H76-F76</f>
        <v>-40000000</v>
      </c>
      <c r="H76" s="218"/>
      <c r="I76" s="216">
        <v>176302.80000000002</v>
      </c>
      <c r="J76" s="216">
        <f>+K76-I76</f>
        <v>38394</v>
      </c>
      <c r="K76" s="218">
        <v>214696.80000000002</v>
      </c>
      <c r="L76" s="216">
        <v>91912359</v>
      </c>
      <c r="M76" s="216">
        <f t="shared" si="10"/>
        <v>-55634332</v>
      </c>
      <c r="N76" s="218">
        <v>36278027</v>
      </c>
    </row>
    <row r="77" spans="1:14" s="104" customFormat="1" ht="12" customHeight="1" thickBot="1" x14ac:dyDescent="0.3">
      <c r="A77" s="105" t="s">
        <v>262</v>
      </c>
      <c r="B77" s="13" t="s">
        <v>263</v>
      </c>
      <c r="C77" s="216"/>
      <c r="D77" s="216"/>
      <c r="E77" s="218"/>
      <c r="F77" s="216"/>
      <c r="G77" s="216"/>
      <c r="H77" s="218"/>
      <c r="I77" s="216">
        <v>0</v>
      </c>
      <c r="J77" s="216"/>
      <c r="K77" s="218">
        <v>0</v>
      </c>
      <c r="L77" s="216">
        <v>0</v>
      </c>
      <c r="M77" s="216">
        <f t="shared" si="10"/>
        <v>0</v>
      </c>
      <c r="N77" s="218">
        <v>0</v>
      </c>
    </row>
    <row r="78" spans="1:14" s="3" customFormat="1" ht="12" customHeight="1" thickBot="1" x14ac:dyDescent="0.3">
      <c r="A78" s="15" t="s">
        <v>264</v>
      </c>
      <c r="B78" s="14" t="s">
        <v>265</v>
      </c>
      <c r="C78" s="210">
        <v>84507445</v>
      </c>
      <c r="D78" s="210">
        <f t="shared" ref="D78" si="12">SUM(D79:D82)</f>
        <v>-3502712</v>
      </c>
      <c r="E78" s="212">
        <v>81004733</v>
      </c>
      <c r="F78" s="210">
        <v>0</v>
      </c>
      <c r="G78" s="210">
        <f>+H78-F78</f>
        <v>0</v>
      </c>
      <c r="H78" s="212">
        <v>0</v>
      </c>
      <c r="I78" s="210">
        <v>39745575</v>
      </c>
      <c r="J78" s="210">
        <f>+K78-I78</f>
        <v>-3744000</v>
      </c>
      <c r="K78" s="212">
        <v>36001575</v>
      </c>
      <c r="L78" s="210">
        <v>124253020</v>
      </c>
      <c r="M78" s="210">
        <f t="shared" si="10"/>
        <v>-7246712</v>
      </c>
      <c r="N78" s="212">
        <v>117006308</v>
      </c>
    </row>
    <row r="79" spans="1:14" s="104" customFormat="1" ht="12" customHeight="1" x14ac:dyDescent="0.25">
      <c r="A79" s="102" t="s">
        <v>266</v>
      </c>
      <c r="B79" s="11" t="s">
        <v>267</v>
      </c>
      <c r="C79" s="216"/>
      <c r="D79" s="216"/>
      <c r="E79" s="218"/>
      <c r="F79" s="216"/>
      <c r="G79" s="216">
        <f>+H79-F79</f>
        <v>0</v>
      </c>
      <c r="H79" s="218"/>
      <c r="I79" s="216">
        <v>0</v>
      </c>
      <c r="J79" s="216"/>
      <c r="K79" s="218">
        <v>0</v>
      </c>
      <c r="L79" s="216">
        <v>0</v>
      </c>
      <c r="M79" s="216">
        <f t="shared" si="10"/>
        <v>0</v>
      </c>
      <c r="N79" s="218">
        <v>0</v>
      </c>
    </row>
    <row r="80" spans="1:14" s="104" customFormat="1" ht="12" customHeight="1" x14ac:dyDescent="0.25">
      <c r="A80" s="103" t="s">
        <v>268</v>
      </c>
      <c r="B80" s="12" t="s">
        <v>269</v>
      </c>
      <c r="C80" s="216"/>
      <c r="D80" s="216"/>
      <c r="E80" s="218"/>
      <c r="F80" s="216"/>
      <c r="G80" s="216"/>
      <c r="H80" s="218"/>
      <c r="I80" s="216">
        <v>0</v>
      </c>
      <c r="J80" s="216"/>
      <c r="K80" s="218">
        <v>0</v>
      </c>
      <c r="L80" s="216">
        <v>0</v>
      </c>
      <c r="M80" s="216">
        <f t="shared" si="10"/>
        <v>0</v>
      </c>
      <c r="N80" s="218">
        <v>0</v>
      </c>
    </row>
    <row r="81" spans="1:14" s="104" customFormat="1" ht="12" customHeight="1" x14ac:dyDescent="0.25">
      <c r="A81" s="105" t="s">
        <v>270</v>
      </c>
      <c r="B81" s="13" t="s">
        <v>271</v>
      </c>
      <c r="C81" s="216"/>
      <c r="D81" s="216"/>
      <c r="E81" s="218"/>
      <c r="F81" s="216"/>
      <c r="G81" s="216"/>
      <c r="H81" s="218"/>
      <c r="I81" s="216">
        <v>0</v>
      </c>
      <c r="J81" s="216"/>
      <c r="K81" s="218">
        <v>0</v>
      </c>
      <c r="L81" s="216">
        <v>0</v>
      </c>
      <c r="M81" s="216">
        <f t="shared" si="10"/>
        <v>0</v>
      </c>
      <c r="N81" s="218">
        <v>0</v>
      </c>
    </row>
    <row r="82" spans="1:14" s="104" customFormat="1" ht="12" customHeight="1" thickBot="1" x14ac:dyDescent="0.3">
      <c r="A82" s="113" t="s">
        <v>375</v>
      </c>
      <c r="B82" s="123" t="s">
        <v>376</v>
      </c>
      <c r="C82" s="223">
        <v>84507445</v>
      </c>
      <c r="D82" s="223">
        <f>+E82-C82</f>
        <v>-3502712</v>
      </c>
      <c r="E82" s="498">
        <v>81004733</v>
      </c>
      <c r="F82" s="223"/>
      <c r="G82" s="223"/>
      <c r="H82" s="498"/>
      <c r="I82" s="223">
        <v>39745575</v>
      </c>
      <c r="J82" s="223">
        <f>+K82-I82</f>
        <v>-3744000</v>
      </c>
      <c r="K82" s="498">
        <v>36001575</v>
      </c>
      <c r="L82" s="223">
        <v>124253020</v>
      </c>
      <c r="M82" s="223">
        <f t="shared" si="10"/>
        <v>-7246712</v>
      </c>
      <c r="N82" s="498">
        <v>117006308</v>
      </c>
    </row>
    <row r="83" spans="1:14" s="104" customFormat="1" ht="12" customHeight="1" thickBot="1" x14ac:dyDescent="0.3">
      <c r="A83" s="15" t="s">
        <v>272</v>
      </c>
      <c r="B83" s="14" t="s">
        <v>273</v>
      </c>
      <c r="C83" s="210">
        <v>0</v>
      </c>
      <c r="D83" s="210">
        <f>+E83-C83</f>
        <v>0</v>
      </c>
      <c r="E83" s="212"/>
      <c r="F83" s="210">
        <v>0</v>
      </c>
      <c r="G83" s="210">
        <f t="shared" ref="G83" si="13">SUM(G84:G87)</f>
        <v>0</v>
      </c>
      <c r="H83" s="212"/>
      <c r="I83" s="210">
        <v>0</v>
      </c>
      <c r="J83" s="210"/>
      <c r="K83" s="212">
        <v>0</v>
      </c>
      <c r="L83" s="210">
        <v>0</v>
      </c>
      <c r="M83" s="210">
        <f t="shared" si="10"/>
        <v>0</v>
      </c>
      <c r="N83" s="212">
        <v>0</v>
      </c>
    </row>
    <row r="84" spans="1:14" s="104" customFormat="1" ht="12" customHeight="1" x14ac:dyDescent="0.25">
      <c r="A84" s="17" t="s">
        <v>274</v>
      </c>
      <c r="B84" s="11" t="s">
        <v>275</v>
      </c>
      <c r="C84" s="216"/>
      <c r="D84" s="216">
        <f>+E84-C84</f>
        <v>0</v>
      </c>
      <c r="E84" s="218"/>
      <c r="F84" s="216"/>
      <c r="G84" s="216"/>
      <c r="H84" s="218"/>
      <c r="I84" s="216">
        <v>0</v>
      </c>
      <c r="J84" s="216"/>
      <c r="K84" s="218">
        <v>0</v>
      </c>
      <c r="L84" s="216">
        <v>0</v>
      </c>
      <c r="M84" s="216">
        <f t="shared" si="10"/>
        <v>0</v>
      </c>
      <c r="N84" s="218">
        <v>0</v>
      </c>
    </row>
    <row r="85" spans="1:14" s="104" customFormat="1" ht="12" customHeight="1" x14ac:dyDescent="0.25">
      <c r="A85" s="18" t="s">
        <v>276</v>
      </c>
      <c r="B85" s="12" t="s">
        <v>277</v>
      </c>
      <c r="C85" s="216"/>
      <c r="D85" s="216"/>
      <c r="E85" s="218"/>
      <c r="F85" s="216"/>
      <c r="G85" s="216"/>
      <c r="H85" s="218"/>
      <c r="I85" s="216">
        <v>0</v>
      </c>
      <c r="J85" s="216"/>
      <c r="K85" s="218">
        <v>0</v>
      </c>
      <c r="L85" s="216">
        <v>0</v>
      </c>
      <c r="M85" s="216">
        <f t="shared" si="10"/>
        <v>0</v>
      </c>
      <c r="N85" s="218">
        <v>0</v>
      </c>
    </row>
    <row r="86" spans="1:14" s="104" customFormat="1" ht="12" customHeight="1" x14ac:dyDescent="0.25">
      <c r="A86" s="18" t="s">
        <v>278</v>
      </c>
      <c r="B86" s="12" t="s">
        <v>279</v>
      </c>
      <c r="C86" s="216"/>
      <c r="D86" s="216"/>
      <c r="E86" s="218"/>
      <c r="F86" s="216"/>
      <c r="G86" s="216"/>
      <c r="H86" s="218"/>
      <c r="I86" s="216">
        <v>0</v>
      </c>
      <c r="J86" s="216"/>
      <c r="K86" s="218">
        <v>0</v>
      </c>
      <c r="L86" s="216">
        <v>0</v>
      </c>
      <c r="M86" s="216">
        <f t="shared" si="10"/>
        <v>0</v>
      </c>
      <c r="N86" s="218">
        <v>0</v>
      </c>
    </row>
    <row r="87" spans="1:14" s="3" customFormat="1" ht="12" customHeight="1" thickBot="1" x14ac:dyDescent="0.3">
      <c r="A87" s="19" t="s">
        <v>280</v>
      </c>
      <c r="B87" s="13" t="s">
        <v>281</v>
      </c>
      <c r="C87" s="216"/>
      <c r="D87" s="216"/>
      <c r="E87" s="218"/>
      <c r="F87" s="216"/>
      <c r="G87" s="216"/>
      <c r="H87" s="218"/>
      <c r="I87" s="216">
        <v>0</v>
      </c>
      <c r="J87" s="216"/>
      <c r="K87" s="218">
        <v>0</v>
      </c>
      <c r="L87" s="216">
        <v>0</v>
      </c>
      <c r="M87" s="216">
        <f t="shared" si="10"/>
        <v>0</v>
      </c>
      <c r="N87" s="218">
        <v>0</v>
      </c>
    </row>
    <row r="88" spans="1:14" s="3" customFormat="1" ht="12" customHeight="1" thickBot="1" x14ac:dyDescent="0.3">
      <c r="A88" s="15" t="s">
        <v>282</v>
      </c>
      <c r="B88" s="14" t="s">
        <v>283</v>
      </c>
      <c r="C88" s="224"/>
      <c r="D88" s="224"/>
      <c r="E88" s="212"/>
      <c r="F88" s="224"/>
      <c r="G88" s="224"/>
      <c r="H88" s="212"/>
      <c r="I88" s="224">
        <v>0</v>
      </c>
      <c r="J88" s="224"/>
      <c r="K88" s="212">
        <v>0</v>
      </c>
      <c r="L88" s="224">
        <v>0</v>
      </c>
      <c r="M88" s="224">
        <f t="shared" si="10"/>
        <v>0</v>
      </c>
      <c r="N88" s="212">
        <v>0</v>
      </c>
    </row>
    <row r="89" spans="1:14" s="3" customFormat="1" ht="12" customHeight="1" thickBot="1" x14ac:dyDescent="0.3">
      <c r="A89" s="15" t="s">
        <v>284</v>
      </c>
      <c r="B89" s="14" t="s">
        <v>70</v>
      </c>
      <c r="C89" s="224"/>
      <c r="D89" s="224"/>
      <c r="E89" s="212"/>
      <c r="F89" s="224"/>
      <c r="G89" s="224"/>
      <c r="H89" s="212"/>
      <c r="I89" s="224">
        <v>0</v>
      </c>
      <c r="J89" s="224"/>
      <c r="K89" s="212">
        <v>0</v>
      </c>
      <c r="L89" s="224">
        <v>0</v>
      </c>
      <c r="M89" s="224">
        <f t="shared" si="10"/>
        <v>0</v>
      </c>
      <c r="N89" s="212">
        <v>0</v>
      </c>
    </row>
    <row r="90" spans="1:14" s="3" customFormat="1" ht="12" customHeight="1" thickBot="1" x14ac:dyDescent="0.3">
      <c r="A90" s="15" t="s">
        <v>285</v>
      </c>
      <c r="B90" s="20" t="s">
        <v>286</v>
      </c>
      <c r="C90" s="210">
        <v>136243501</v>
      </c>
      <c r="D90" s="210">
        <f>+E90-C90</f>
        <v>-19175438</v>
      </c>
      <c r="E90" s="212">
        <v>117068063</v>
      </c>
      <c r="F90" s="210">
        <v>84000000</v>
      </c>
      <c r="G90" s="210">
        <f>+H90-F90</f>
        <v>5000000</v>
      </c>
      <c r="H90" s="212">
        <v>89000000</v>
      </c>
      <c r="I90" s="210">
        <v>39921877.800000004</v>
      </c>
      <c r="J90" s="210">
        <f>+K90-I90</f>
        <v>-3705606</v>
      </c>
      <c r="K90" s="212">
        <v>36216271.800000004</v>
      </c>
      <c r="L90" s="210">
        <v>260165379</v>
      </c>
      <c r="M90" s="210">
        <f t="shared" si="10"/>
        <v>-17881044</v>
      </c>
      <c r="N90" s="212">
        <v>242284335</v>
      </c>
    </row>
    <row r="91" spans="1:14" s="3" customFormat="1" ht="12" customHeight="1" thickBot="1" x14ac:dyDescent="0.3">
      <c r="A91" s="21" t="s">
        <v>287</v>
      </c>
      <c r="B91" s="22" t="s">
        <v>288</v>
      </c>
      <c r="C91" s="210">
        <v>405214235</v>
      </c>
      <c r="D91" s="210">
        <f>+E91-C91</f>
        <v>187774010</v>
      </c>
      <c r="E91" s="212">
        <v>592988245</v>
      </c>
      <c r="F91" s="210">
        <v>88500000</v>
      </c>
      <c r="G91" s="210">
        <f>+H91-F91</f>
        <v>25394000</v>
      </c>
      <c r="H91" s="212">
        <v>113894000</v>
      </c>
      <c r="I91" s="210">
        <v>39921877.800000004</v>
      </c>
      <c r="J91" s="210">
        <f>+K91-I91</f>
        <v>-3705606</v>
      </c>
      <c r="K91" s="212">
        <v>36216271.800000004</v>
      </c>
      <c r="L91" s="210">
        <v>533636113</v>
      </c>
      <c r="M91" s="210">
        <f t="shared" si="10"/>
        <v>209462404</v>
      </c>
      <c r="N91" s="212">
        <v>743098517</v>
      </c>
    </row>
    <row r="92" spans="1:14" s="104" customFormat="1" ht="15" customHeight="1" x14ac:dyDescent="0.3">
      <c r="A92" s="124"/>
      <c r="B92" s="125"/>
      <c r="C92" s="108"/>
      <c r="F92" s="108"/>
      <c r="I92" s="108"/>
      <c r="L92" s="108"/>
    </row>
    <row r="93" spans="1:14" s="101" customFormat="1" ht="16.5" customHeight="1" thickBot="1" x14ac:dyDescent="0.35">
      <c r="A93" s="376"/>
      <c r="B93" s="376" t="s">
        <v>3</v>
      </c>
      <c r="C93" s="376"/>
      <c r="D93" s="376"/>
      <c r="E93" s="376"/>
    </row>
    <row r="94" spans="1:14" s="3" customFormat="1" ht="12" customHeight="1" thickBot="1" x14ac:dyDescent="0.35">
      <c r="A94" s="109" t="s">
        <v>14</v>
      </c>
      <c r="B94" s="110" t="s">
        <v>410</v>
      </c>
      <c r="C94" s="239">
        <v>255708971</v>
      </c>
      <c r="D94" s="239">
        <f>+E94-C94</f>
        <v>-44005149</v>
      </c>
      <c r="E94" s="499">
        <v>211703822</v>
      </c>
      <c r="F94" s="225">
        <v>23786203</v>
      </c>
      <c r="G94" s="225">
        <f>+H94-F94</f>
        <v>6373208</v>
      </c>
      <c r="H94" s="505">
        <v>30159411</v>
      </c>
      <c r="I94" s="225">
        <v>56706010</v>
      </c>
      <c r="J94" s="225">
        <f>+K94-I94</f>
        <v>-2058520</v>
      </c>
      <c r="K94" s="505">
        <v>54647490</v>
      </c>
      <c r="L94" s="225">
        <v>319379721</v>
      </c>
      <c r="M94" s="225">
        <f>+N94-L94</f>
        <v>-22868998</v>
      </c>
      <c r="N94" s="505">
        <v>296510723</v>
      </c>
    </row>
    <row r="95" spans="1:14" ht="12" customHeight="1" thickBot="1" x14ac:dyDescent="0.35">
      <c r="A95" s="111" t="s">
        <v>132</v>
      </c>
      <c r="B95" s="126" t="s">
        <v>289</v>
      </c>
      <c r="C95" s="226">
        <v>101031912</v>
      </c>
      <c r="D95" s="226">
        <f>+E95-C95</f>
        <v>-9481287</v>
      </c>
      <c r="E95" s="500">
        <v>91550625</v>
      </c>
      <c r="F95" s="226">
        <v>3901000</v>
      </c>
      <c r="G95" s="226">
        <f>+H95-F95</f>
        <v>-858348</v>
      </c>
      <c r="H95" s="500">
        <v>3042652</v>
      </c>
      <c r="I95" s="226">
        <v>39076235</v>
      </c>
      <c r="J95" s="226">
        <f>+K95-I95</f>
        <v>571327</v>
      </c>
      <c r="K95" s="500">
        <v>39647562</v>
      </c>
      <c r="L95" s="226">
        <v>144009147</v>
      </c>
      <c r="M95" s="226">
        <f>+N95-L95</f>
        <v>-9768308</v>
      </c>
      <c r="N95" s="500">
        <v>134240839</v>
      </c>
    </row>
    <row r="96" spans="1:14" ht="12" customHeight="1" thickBot="1" x14ac:dyDescent="0.35">
      <c r="A96" s="103" t="s">
        <v>134</v>
      </c>
      <c r="B96" s="127" t="s">
        <v>19</v>
      </c>
      <c r="C96" s="216">
        <v>20205509</v>
      </c>
      <c r="D96" s="226">
        <f t="shared" ref="D96:D114" si="14">+E96-C96</f>
        <v>-3054256</v>
      </c>
      <c r="E96" s="218">
        <v>17151253</v>
      </c>
      <c r="F96" s="216">
        <v>1063740</v>
      </c>
      <c r="G96" s="226">
        <f t="shared" ref="G96:G114" si="15">+H96-F96</f>
        <v>388598</v>
      </c>
      <c r="H96" s="218">
        <v>1452338</v>
      </c>
      <c r="I96" s="216">
        <v>10542275</v>
      </c>
      <c r="J96" s="216">
        <f>+K96-I96</f>
        <v>-1138241</v>
      </c>
      <c r="K96" s="218">
        <v>9404034</v>
      </c>
      <c r="L96" s="216">
        <v>31811524</v>
      </c>
      <c r="M96" s="216">
        <f t="shared" ref="M96:M114" si="16">+N96-L96</f>
        <v>-3803899</v>
      </c>
      <c r="N96" s="218">
        <v>28007625</v>
      </c>
    </row>
    <row r="97" spans="1:14" ht="12" customHeight="1" thickBot="1" x14ac:dyDescent="0.35">
      <c r="A97" s="103" t="s">
        <v>136</v>
      </c>
      <c r="B97" s="127" t="s">
        <v>290</v>
      </c>
      <c r="C97" s="219">
        <v>80077191</v>
      </c>
      <c r="D97" s="226">
        <f t="shared" si="14"/>
        <v>-9686641</v>
      </c>
      <c r="E97" s="221">
        <v>70390550</v>
      </c>
      <c r="F97" s="219">
        <v>0</v>
      </c>
      <c r="G97" s="226">
        <f t="shared" si="15"/>
        <v>22977419</v>
      </c>
      <c r="H97" s="221">
        <v>22977419</v>
      </c>
      <c r="I97" s="219">
        <v>7087500</v>
      </c>
      <c r="J97" s="216">
        <f>+K97-I97</f>
        <v>-1491606</v>
      </c>
      <c r="K97" s="221">
        <v>5595894</v>
      </c>
      <c r="L97" s="219">
        <v>87164691</v>
      </c>
      <c r="M97" s="216">
        <f t="shared" si="16"/>
        <v>11799172</v>
      </c>
      <c r="N97" s="221">
        <v>98963863</v>
      </c>
    </row>
    <row r="98" spans="1:14" ht="12" customHeight="1" thickBot="1" x14ac:dyDescent="0.35">
      <c r="A98" s="103" t="s">
        <v>138</v>
      </c>
      <c r="B98" s="128" t="s">
        <v>25</v>
      </c>
      <c r="C98" s="219">
        <v>21337000</v>
      </c>
      <c r="D98" s="226">
        <f t="shared" si="14"/>
        <v>-19165000</v>
      </c>
      <c r="E98" s="221">
        <v>2172000</v>
      </c>
      <c r="F98" s="219">
        <v>2000000</v>
      </c>
      <c r="G98" s="226">
        <f t="shared" si="15"/>
        <v>687002</v>
      </c>
      <c r="H98" s="221">
        <v>2687002</v>
      </c>
      <c r="I98" s="219">
        <v>0</v>
      </c>
      <c r="J98" s="220">
        <f>+K98-I98</f>
        <v>0</v>
      </c>
      <c r="K98" s="221">
        <v>0</v>
      </c>
      <c r="L98" s="219">
        <v>23337000</v>
      </c>
      <c r="M98" s="220">
        <f t="shared" si="16"/>
        <v>-18477998</v>
      </c>
      <c r="N98" s="221">
        <v>4859002</v>
      </c>
    </row>
    <row r="99" spans="1:14" ht="12" customHeight="1" thickBot="1" x14ac:dyDescent="0.35">
      <c r="A99" s="103" t="s">
        <v>291</v>
      </c>
      <c r="B99" s="129" t="s">
        <v>28</v>
      </c>
      <c r="C99" s="219">
        <v>16235896</v>
      </c>
      <c r="D99" s="226">
        <f t="shared" si="14"/>
        <v>14203498</v>
      </c>
      <c r="E99" s="221">
        <v>30439394</v>
      </c>
      <c r="F99" s="219">
        <v>16821463</v>
      </c>
      <c r="G99" s="226">
        <f t="shared" si="15"/>
        <v>-16821463</v>
      </c>
      <c r="H99" s="221">
        <v>0</v>
      </c>
      <c r="I99" s="219">
        <v>0</v>
      </c>
      <c r="J99" s="220"/>
      <c r="K99" s="221">
        <v>0</v>
      </c>
      <c r="L99" s="219">
        <v>33057359</v>
      </c>
      <c r="M99" s="220">
        <f t="shared" si="16"/>
        <v>-2617965</v>
      </c>
      <c r="N99" s="221">
        <v>30439394</v>
      </c>
    </row>
    <row r="100" spans="1:14" ht="12" customHeight="1" thickBot="1" x14ac:dyDescent="0.35">
      <c r="A100" s="103" t="s">
        <v>142</v>
      </c>
      <c r="B100" s="127" t="s">
        <v>292</v>
      </c>
      <c r="C100" s="219">
        <v>2000000</v>
      </c>
      <c r="D100" s="226">
        <f t="shared" si="14"/>
        <v>-2000000</v>
      </c>
      <c r="E100" s="221"/>
      <c r="F100" s="219">
        <v>0</v>
      </c>
      <c r="G100" s="226">
        <f t="shared" si="15"/>
        <v>0</v>
      </c>
      <c r="H100" s="221">
        <v>0</v>
      </c>
      <c r="I100" s="219">
        <v>0</v>
      </c>
      <c r="J100" s="220"/>
      <c r="K100" s="221">
        <v>0</v>
      </c>
      <c r="L100" s="219">
        <v>0</v>
      </c>
      <c r="M100" s="220">
        <f t="shared" si="16"/>
        <v>0</v>
      </c>
      <c r="N100" s="221">
        <v>0</v>
      </c>
    </row>
    <row r="101" spans="1:14" ht="12" customHeight="1" thickBot="1" x14ac:dyDescent="0.3">
      <c r="A101" s="103" t="s">
        <v>293</v>
      </c>
      <c r="B101" s="130" t="s">
        <v>294</v>
      </c>
      <c r="C101" s="219"/>
      <c r="D101" s="226">
        <f t="shared" si="14"/>
        <v>0</v>
      </c>
      <c r="E101" s="221"/>
      <c r="F101" s="219">
        <v>0</v>
      </c>
      <c r="G101" s="226">
        <f t="shared" si="15"/>
        <v>0</v>
      </c>
      <c r="H101" s="221">
        <v>0</v>
      </c>
      <c r="I101" s="219">
        <v>0</v>
      </c>
      <c r="J101" s="220"/>
      <c r="K101" s="221">
        <v>0</v>
      </c>
      <c r="L101" s="219">
        <v>0</v>
      </c>
      <c r="M101" s="220">
        <f t="shared" si="16"/>
        <v>0</v>
      </c>
      <c r="N101" s="221">
        <v>0</v>
      </c>
    </row>
    <row r="102" spans="1:14" ht="12" customHeight="1" thickBot="1" x14ac:dyDescent="0.3">
      <c r="A102" s="103" t="s">
        <v>295</v>
      </c>
      <c r="B102" s="130" t="s">
        <v>296</v>
      </c>
      <c r="C102" s="219">
        <v>3000000</v>
      </c>
      <c r="D102" s="226">
        <f t="shared" si="14"/>
        <v>-952500</v>
      </c>
      <c r="E102" s="221">
        <v>2047500</v>
      </c>
      <c r="F102" s="219">
        <v>0</v>
      </c>
      <c r="G102" s="226">
        <f t="shared" si="15"/>
        <v>0</v>
      </c>
      <c r="H102" s="221">
        <v>0</v>
      </c>
      <c r="I102" s="219">
        <v>0</v>
      </c>
      <c r="J102" s="220"/>
      <c r="K102" s="221">
        <v>0</v>
      </c>
      <c r="L102" s="219">
        <v>5000000</v>
      </c>
      <c r="M102" s="220">
        <f t="shared" si="16"/>
        <v>-2952500</v>
      </c>
      <c r="N102" s="221">
        <v>2047500</v>
      </c>
    </row>
    <row r="103" spans="1:14" ht="12" customHeight="1" thickBot="1" x14ac:dyDescent="0.3">
      <c r="A103" s="103" t="s">
        <v>297</v>
      </c>
      <c r="B103" s="130" t="s">
        <v>298</v>
      </c>
      <c r="C103" s="219"/>
      <c r="D103" s="226">
        <f t="shared" si="14"/>
        <v>0</v>
      </c>
      <c r="E103" s="221"/>
      <c r="F103" s="219">
        <v>0</v>
      </c>
      <c r="G103" s="226">
        <f t="shared" si="15"/>
        <v>0</v>
      </c>
      <c r="H103" s="221">
        <v>0</v>
      </c>
      <c r="I103" s="219">
        <v>0</v>
      </c>
      <c r="J103" s="220"/>
      <c r="K103" s="221">
        <v>0</v>
      </c>
      <c r="L103" s="219">
        <v>0</v>
      </c>
      <c r="M103" s="220">
        <f t="shared" si="16"/>
        <v>0</v>
      </c>
      <c r="N103" s="221">
        <v>0</v>
      </c>
    </row>
    <row r="104" spans="1:14" ht="12" customHeight="1" thickBot="1" x14ac:dyDescent="0.35">
      <c r="A104" s="103" t="s">
        <v>299</v>
      </c>
      <c r="B104" s="131" t="s">
        <v>300</v>
      </c>
      <c r="C104" s="219"/>
      <c r="D104" s="226">
        <f t="shared" si="14"/>
        <v>0</v>
      </c>
      <c r="E104" s="221"/>
      <c r="F104" s="219">
        <v>0</v>
      </c>
      <c r="G104" s="226">
        <f t="shared" si="15"/>
        <v>0</v>
      </c>
      <c r="H104" s="221">
        <v>0</v>
      </c>
      <c r="I104" s="219">
        <v>0</v>
      </c>
      <c r="J104" s="220"/>
      <c r="K104" s="221">
        <v>0</v>
      </c>
      <c r="L104" s="219">
        <v>0</v>
      </c>
      <c r="M104" s="220">
        <f t="shared" si="16"/>
        <v>0</v>
      </c>
      <c r="N104" s="221">
        <v>0</v>
      </c>
    </row>
    <row r="105" spans="1:14" ht="14.4" thickBot="1" x14ac:dyDescent="0.35">
      <c r="A105" s="103" t="s">
        <v>301</v>
      </c>
      <c r="B105" s="132" t="s">
        <v>302</v>
      </c>
      <c r="C105" s="219"/>
      <c r="D105" s="226">
        <f t="shared" si="14"/>
        <v>0</v>
      </c>
      <c r="E105" s="221"/>
      <c r="F105" s="219">
        <v>0</v>
      </c>
      <c r="G105" s="226">
        <f t="shared" si="15"/>
        <v>0</v>
      </c>
      <c r="H105" s="221">
        <v>0</v>
      </c>
      <c r="I105" s="219">
        <v>0</v>
      </c>
      <c r="J105" s="220"/>
      <c r="K105" s="221">
        <v>0</v>
      </c>
      <c r="L105" s="219">
        <v>0</v>
      </c>
      <c r="M105" s="220">
        <f t="shared" si="16"/>
        <v>0</v>
      </c>
      <c r="N105" s="221">
        <v>0</v>
      </c>
    </row>
    <row r="106" spans="1:14" ht="12" customHeight="1" thickBot="1" x14ac:dyDescent="0.3">
      <c r="A106" s="103" t="s">
        <v>303</v>
      </c>
      <c r="B106" s="130" t="s">
        <v>304</v>
      </c>
      <c r="C106" s="219"/>
      <c r="D106" s="226">
        <f t="shared" si="14"/>
        <v>18655998</v>
      </c>
      <c r="E106" s="221">
        <v>18655998</v>
      </c>
      <c r="F106" s="219">
        <v>0</v>
      </c>
      <c r="G106" s="226">
        <f t="shared" si="15"/>
        <v>0</v>
      </c>
      <c r="H106" s="221">
        <v>0</v>
      </c>
      <c r="I106" s="219">
        <v>0</v>
      </c>
      <c r="J106" s="220"/>
      <c r="K106" s="221">
        <v>0</v>
      </c>
      <c r="L106" s="219">
        <v>0</v>
      </c>
      <c r="M106" s="220">
        <f t="shared" si="16"/>
        <v>18655998</v>
      </c>
      <c r="N106" s="221">
        <v>18655998</v>
      </c>
    </row>
    <row r="107" spans="1:14" ht="12" customHeight="1" thickBot="1" x14ac:dyDescent="0.3">
      <c r="A107" s="103" t="s">
        <v>305</v>
      </c>
      <c r="B107" s="130" t="s">
        <v>306</v>
      </c>
      <c r="C107" s="219"/>
      <c r="D107" s="226">
        <f t="shared" si="14"/>
        <v>0</v>
      </c>
      <c r="E107" s="221"/>
      <c r="F107" s="219">
        <v>0</v>
      </c>
      <c r="G107" s="226">
        <f t="shared" si="15"/>
        <v>0</v>
      </c>
      <c r="H107" s="221">
        <v>0</v>
      </c>
      <c r="I107" s="219">
        <v>0</v>
      </c>
      <c r="J107" s="220"/>
      <c r="K107" s="221">
        <v>0</v>
      </c>
      <c r="L107" s="219">
        <v>0</v>
      </c>
      <c r="M107" s="220">
        <f t="shared" si="16"/>
        <v>0</v>
      </c>
      <c r="N107" s="221">
        <v>0</v>
      </c>
    </row>
    <row r="108" spans="1:14" ht="12" customHeight="1" thickBot="1" x14ac:dyDescent="0.35">
      <c r="A108" s="103" t="s">
        <v>307</v>
      </c>
      <c r="B108" s="131" t="s">
        <v>308</v>
      </c>
      <c r="C108" s="216"/>
      <c r="D108" s="226">
        <f t="shared" si="14"/>
        <v>0</v>
      </c>
      <c r="E108" s="221"/>
      <c r="F108" s="216">
        <v>0</v>
      </c>
      <c r="G108" s="226">
        <f t="shared" si="15"/>
        <v>0</v>
      </c>
      <c r="H108" s="221">
        <v>0</v>
      </c>
      <c r="I108" s="216">
        <v>0</v>
      </c>
      <c r="J108" s="220"/>
      <c r="K108" s="221">
        <v>0</v>
      </c>
      <c r="L108" s="216">
        <v>0</v>
      </c>
      <c r="M108" s="220">
        <f t="shared" si="16"/>
        <v>0</v>
      </c>
      <c r="N108" s="221">
        <v>0</v>
      </c>
    </row>
    <row r="109" spans="1:14" ht="12" customHeight="1" thickBot="1" x14ac:dyDescent="0.35">
      <c r="A109" s="112" t="s">
        <v>309</v>
      </c>
      <c r="B109" s="133" t="s">
        <v>310</v>
      </c>
      <c r="C109" s="219"/>
      <c r="D109" s="226">
        <f t="shared" si="14"/>
        <v>0</v>
      </c>
      <c r="E109" s="221"/>
      <c r="F109" s="219">
        <v>0</v>
      </c>
      <c r="G109" s="226">
        <f t="shared" si="15"/>
        <v>0</v>
      </c>
      <c r="H109" s="221">
        <v>0</v>
      </c>
      <c r="I109" s="219">
        <v>0</v>
      </c>
      <c r="J109" s="220"/>
      <c r="K109" s="221">
        <v>0</v>
      </c>
      <c r="L109" s="219">
        <v>0</v>
      </c>
      <c r="M109" s="220">
        <f t="shared" si="16"/>
        <v>0</v>
      </c>
      <c r="N109" s="221">
        <v>0</v>
      </c>
    </row>
    <row r="110" spans="1:14" ht="12" customHeight="1" thickBot="1" x14ac:dyDescent="0.35">
      <c r="A110" s="103" t="s">
        <v>311</v>
      </c>
      <c r="B110" s="133" t="s">
        <v>312</v>
      </c>
      <c r="C110" s="219"/>
      <c r="D110" s="226">
        <f t="shared" si="14"/>
        <v>0</v>
      </c>
      <c r="E110" s="221"/>
      <c r="F110" s="219">
        <v>0</v>
      </c>
      <c r="G110" s="226">
        <f t="shared" si="15"/>
        <v>0</v>
      </c>
      <c r="H110" s="221">
        <v>0</v>
      </c>
      <c r="I110" s="219">
        <v>0</v>
      </c>
      <c r="J110" s="220"/>
      <c r="K110" s="221">
        <v>0</v>
      </c>
      <c r="L110" s="219">
        <v>0</v>
      </c>
      <c r="M110" s="220">
        <f t="shared" si="16"/>
        <v>0</v>
      </c>
      <c r="N110" s="221">
        <v>0</v>
      </c>
    </row>
    <row r="111" spans="1:14" ht="12" customHeight="1" thickBot="1" x14ac:dyDescent="0.35">
      <c r="A111" s="103" t="s">
        <v>313</v>
      </c>
      <c r="B111" s="131" t="s">
        <v>314</v>
      </c>
      <c r="C111" s="216">
        <v>11235896</v>
      </c>
      <c r="D111" s="226">
        <f t="shared" si="14"/>
        <v>-1500000</v>
      </c>
      <c r="E111" s="218">
        <v>9735896</v>
      </c>
      <c r="F111" s="216">
        <v>0</v>
      </c>
      <c r="G111" s="226">
        <f t="shared" si="15"/>
        <v>0</v>
      </c>
      <c r="H111" s="218">
        <v>0</v>
      </c>
      <c r="I111" s="216">
        <v>0</v>
      </c>
      <c r="J111" s="217"/>
      <c r="K111" s="218">
        <v>0</v>
      </c>
      <c r="L111" s="216">
        <v>11235896</v>
      </c>
      <c r="M111" s="217">
        <f t="shared" si="16"/>
        <v>-1500000</v>
      </c>
      <c r="N111" s="218">
        <v>9735896</v>
      </c>
    </row>
    <row r="112" spans="1:14" ht="12" customHeight="1" thickBot="1" x14ac:dyDescent="0.35">
      <c r="A112" s="103" t="s">
        <v>315</v>
      </c>
      <c r="B112" s="128" t="s">
        <v>31</v>
      </c>
      <c r="C112" s="216">
        <v>16821463</v>
      </c>
      <c r="D112" s="226">
        <f t="shared" si="14"/>
        <v>-16821463</v>
      </c>
      <c r="E112" s="218"/>
      <c r="F112" s="216">
        <v>0</v>
      </c>
      <c r="G112" s="226">
        <f t="shared" si="15"/>
        <v>0</v>
      </c>
      <c r="H112" s="218">
        <v>0</v>
      </c>
      <c r="I112" s="216">
        <v>0</v>
      </c>
      <c r="J112" s="217"/>
      <c r="K112" s="218">
        <v>0</v>
      </c>
      <c r="L112" s="216">
        <v>16821463</v>
      </c>
      <c r="M112" s="217">
        <f t="shared" si="16"/>
        <v>-16821463</v>
      </c>
      <c r="N112" s="218">
        <v>0</v>
      </c>
    </row>
    <row r="113" spans="1:14" ht="12" customHeight="1" thickBot="1" x14ac:dyDescent="0.35">
      <c r="A113" s="105" t="s">
        <v>316</v>
      </c>
      <c r="B113" s="127" t="s">
        <v>317</v>
      </c>
      <c r="C113" s="219">
        <v>5147632</v>
      </c>
      <c r="D113" s="226">
        <f t="shared" si="14"/>
        <v>-5147632</v>
      </c>
      <c r="E113" s="221"/>
      <c r="F113" s="219">
        <v>0</v>
      </c>
      <c r="G113" s="226">
        <f t="shared" si="15"/>
        <v>0</v>
      </c>
      <c r="H113" s="221">
        <v>0</v>
      </c>
      <c r="I113" s="219">
        <v>0</v>
      </c>
      <c r="J113" s="220"/>
      <c r="K113" s="221">
        <v>0</v>
      </c>
      <c r="L113" s="219">
        <v>5147632</v>
      </c>
      <c r="M113" s="220">
        <f t="shared" si="16"/>
        <v>-5147632</v>
      </c>
      <c r="N113" s="221">
        <v>0</v>
      </c>
    </row>
    <row r="114" spans="1:14" ht="12" customHeight="1" thickBot="1" x14ac:dyDescent="0.35">
      <c r="A114" s="113" t="s">
        <v>318</v>
      </c>
      <c r="B114" s="134" t="s">
        <v>319</v>
      </c>
      <c r="C114" s="501">
        <v>11673831</v>
      </c>
      <c r="D114" s="226">
        <f t="shared" si="14"/>
        <v>-11673831</v>
      </c>
      <c r="E114" s="502"/>
      <c r="F114" s="501">
        <v>0</v>
      </c>
      <c r="G114" s="226">
        <f t="shared" si="15"/>
        <v>0</v>
      </c>
      <c r="H114" s="502">
        <v>0</v>
      </c>
      <c r="I114" s="501">
        <v>0</v>
      </c>
      <c r="J114" s="222"/>
      <c r="K114" s="502">
        <v>0</v>
      </c>
      <c r="L114" s="501">
        <v>11673831</v>
      </c>
      <c r="M114" s="222">
        <f t="shared" si="16"/>
        <v>-11673831</v>
      </c>
      <c r="N114" s="502">
        <v>0</v>
      </c>
    </row>
    <row r="115" spans="1:14" ht="12" customHeight="1" thickBot="1" x14ac:dyDescent="0.35">
      <c r="A115" s="106" t="s">
        <v>17</v>
      </c>
      <c r="B115" s="107" t="s">
        <v>411</v>
      </c>
      <c r="C115" s="210">
        <v>300000</v>
      </c>
      <c r="D115" s="211">
        <f>+E115-C115</f>
        <v>539500</v>
      </c>
      <c r="E115" s="212">
        <v>839500</v>
      </c>
      <c r="F115" s="210">
        <v>79800000</v>
      </c>
      <c r="G115" s="211">
        <f>+H115-F115</f>
        <v>198738614</v>
      </c>
      <c r="H115" s="212">
        <v>278538614</v>
      </c>
      <c r="I115" s="210">
        <v>1100000</v>
      </c>
      <c r="J115" s="211">
        <f>+K115-I115</f>
        <v>-1000000</v>
      </c>
      <c r="K115" s="212">
        <v>100000</v>
      </c>
      <c r="L115" s="210">
        <v>81200000</v>
      </c>
      <c r="M115" s="211">
        <f>+N115-L115</f>
        <v>198278114</v>
      </c>
      <c r="N115" s="212">
        <v>279478114</v>
      </c>
    </row>
    <row r="116" spans="1:14" ht="12" customHeight="1" x14ac:dyDescent="0.3">
      <c r="A116" s="102" t="s">
        <v>145</v>
      </c>
      <c r="B116" s="127" t="s">
        <v>84</v>
      </c>
      <c r="C116" s="213">
        <v>300000</v>
      </c>
      <c r="D116" s="214">
        <f>+E116-C116</f>
        <v>539500</v>
      </c>
      <c r="E116" s="215">
        <v>839500</v>
      </c>
      <c r="F116" s="213">
        <v>25400000</v>
      </c>
      <c r="G116" s="214">
        <f>+H116-F116</f>
        <v>32194000</v>
      </c>
      <c r="H116" s="215">
        <v>57594000</v>
      </c>
      <c r="I116" s="213">
        <v>1100000</v>
      </c>
      <c r="J116" s="214">
        <f>+K116-I116</f>
        <v>-1000000</v>
      </c>
      <c r="K116" s="215">
        <v>100000</v>
      </c>
      <c r="L116" s="213">
        <v>26800000</v>
      </c>
      <c r="M116" s="214">
        <f>+N116-L116</f>
        <v>31733500</v>
      </c>
      <c r="N116" s="215">
        <v>58533500</v>
      </c>
    </row>
    <row r="117" spans="1:14" ht="12" customHeight="1" x14ac:dyDescent="0.3">
      <c r="A117" s="102" t="s">
        <v>147</v>
      </c>
      <c r="B117" s="135" t="s">
        <v>320</v>
      </c>
      <c r="C117" s="213"/>
      <c r="D117" s="214">
        <f t="shared" ref="D117:D128" si="17">+E117-C117</f>
        <v>0</v>
      </c>
      <c r="E117" s="215"/>
      <c r="F117" s="213">
        <v>0</v>
      </c>
      <c r="G117" s="214">
        <f t="shared" ref="G117:G128" si="18">+H117-F117</f>
        <v>0</v>
      </c>
      <c r="H117" s="215">
        <v>0</v>
      </c>
      <c r="I117" s="213">
        <v>0</v>
      </c>
      <c r="J117" s="214"/>
      <c r="K117" s="215">
        <v>0</v>
      </c>
      <c r="L117" s="213">
        <v>0</v>
      </c>
      <c r="M117" s="214"/>
      <c r="N117" s="215">
        <v>0</v>
      </c>
    </row>
    <row r="118" spans="1:14" ht="12" customHeight="1" x14ac:dyDescent="0.3">
      <c r="A118" s="102" t="s">
        <v>149</v>
      </c>
      <c r="B118" s="135" t="s">
        <v>88</v>
      </c>
      <c r="C118" s="216"/>
      <c r="D118" s="214">
        <f t="shared" si="17"/>
        <v>0</v>
      </c>
      <c r="E118" s="218"/>
      <c r="F118" s="216">
        <v>54400000</v>
      </c>
      <c r="G118" s="214">
        <f t="shared" si="18"/>
        <v>162213219</v>
      </c>
      <c r="H118" s="218">
        <v>216613219</v>
      </c>
      <c r="I118" s="216">
        <v>0</v>
      </c>
      <c r="J118" s="217"/>
      <c r="K118" s="218">
        <v>0</v>
      </c>
      <c r="L118" s="216">
        <v>54400000</v>
      </c>
      <c r="M118" s="217">
        <f>+N118-L118</f>
        <v>162213219</v>
      </c>
      <c r="N118" s="218">
        <v>216613219</v>
      </c>
    </row>
    <row r="119" spans="1:14" ht="12" customHeight="1" x14ac:dyDescent="0.3">
      <c r="A119" s="102" t="s">
        <v>151</v>
      </c>
      <c r="B119" s="135" t="s">
        <v>321</v>
      </c>
      <c r="C119" s="216"/>
      <c r="D119" s="214">
        <f t="shared" si="17"/>
        <v>0</v>
      </c>
      <c r="E119" s="218"/>
      <c r="F119" s="216">
        <v>0</v>
      </c>
      <c r="G119" s="214">
        <f t="shared" si="18"/>
        <v>0</v>
      </c>
      <c r="H119" s="218">
        <v>0</v>
      </c>
      <c r="I119" s="216">
        <v>0</v>
      </c>
      <c r="J119" s="217"/>
      <c r="K119" s="218">
        <v>0</v>
      </c>
      <c r="L119" s="216">
        <v>0</v>
      </c>
      <c r="M119" s="217"/>
      <c r="N119" s="218">
        <v>0</v>
      </c>
    </row>
    <row r="120" spans="1:14" ht="12" customHeight="1" x14ac:dyDescent="0.3">
      <c r="A120" s="102" t="s">
        <v>153</v>
      </c>
      <c r="B120" s="23" t="s">
        <v>92</v>
      </c>
      <c r="C120" s="216"/>
      <c r="D120" s="214">
        <f t="shared" si="17"/>
        <v>0</v>
      </c>
      <c r="E120" s="218"/>
      <c r="F120" s="216">
        <v>0</v>
      </c>
      <c r="G120" s="214">
        <f t="shared" si="18"/>
        <v>4331395</v>
      </c>
      <c r="H120" s="218">
        <v>4331395</v>
      </c>
      <c r="I120" s="216">
        <v>0</v>
      </c>
      <c r="J120" s="217"/>
      <c r="K120" s="218">
        <v>0</v>
      </c>
      <c r="L120" s="216">
        <v>0</v>
      </c>
      <c r="M120" s="217"/>
      <c r="N120" s="218">
        <v>4331395</v>
      </c>
    </row>
    <row r="121" spans="1:14" ht="12" customHeight="1" x14ac:dyDescent="0.3">
      <c r="A121" s="102" t="s">
        <v>155</v>
      </c>
      <c r="B121" s="24" t="s">
        <v>322</v>
      </c>
      <c r="C121" s="216"/>
      <c r="D121" s="214">
        <f t="shared" si="17"/>
        <v>0</v>
      </c>
      <c r="E121" s="218"/>
      <c r="F121" s="216">
        <v>0</v>
      </c>
      <c r="G121" s="214">
        <f t="shared" si="18"/>
        <v>0</v>
      </c>
      <c r="H121" s="218">
        <v>0</v>
      </c>
      <c r="I121" s="216">
        <v>0</v>
      </c>
      <c r="J121" s="217"/>
      <c r="K121" s="218">
        <v>0</v>
      </c>
      <c r="L121" s="216">
        <v>0</v>
      </c>
      <c r="M121" s="217"/>
      <c r="N121" s="218">
        <v>0</v>
      </c>
    </row>
    <row r="122" spans="1:14" ht="12" customHeight="1" x14ac:dyDescent="0.3">
      <c r="A122" s="102" t="s">
        <v>323</v>
      </c>
      <c r="B122" s="136" t="s">
        <v>324</v>
      </c>
      <c r="C122" s="216"/>
      <c r="D122" s="214">
        <f t="shared" si="17"/>
        <v>0</v>
      </c>
      <c r="E122" s="218"/>
      <c r="F122" s="216">
        <v>0</v>
      </c>
      <c r="G122" s="214">
        <f t="shared" si="18"/>
        <v>0</v>
      </c>
      <c r="H122" s="218">
        <v>0</v>
      </c>
      <c r="I122" s="216">
        <v>0</v>
      </c>
      <c r="J122" s="217"/>
      <c r="K122" s="218">
        <v>0</v>
      </c>
      <c r="L122" s="216">
        <v>0</v>
      </c>
      <c r="M122" s="217"/>
      <c r="N122" s="218">
        <v>0</v>
      </c>
    </row>
    <row r="123" spans="1:14" ht="12" customHeight="1" x14ac:dyDescent="0.3">
      <c r="A123" s="102" t="s">
        <v>325</v>
      </c>
      <c r="B123" s="131" t="s">
        <v>302</v>
      </c>
      <c r="C123" s="216"/>
      <c r="D123" s="214">
        <f t="shared" si="17"/>
        <v>0</v>
      </c>
      <c r="E123" s="218"/>
      <c r="F123" s="216">
        <v>0</v>
      </c>
      <c r="G123" s="214">
        <f t="shared" si="18"/>
        <v>0</v>
      </c>
      <c r="H123" s="218">
        <v>0</v>
      </c>
      <c r="I123" s="216">
        <v>0</v>
      </c>
      <c r="J123" s="217"/>
      <c r="K123" s="218">
        <v>0</v>
      </c>
      <c r="L123" s="216">
        <v>0</v>
      </c>
      <c r="M123" s="217"/>
      <c r="N123" s="218">
        <v>0</v>
      </c>
    </row>
    <row r="124" spans="1:14" ht="12" customHeight="1" x14ac:dyDescent="0.3">
      <c r="A124" s="102" t="s">
        <v>326</v>
      </c>
      <c r="B124" s="131" t="s">
        <v>327</v>
      </c>
      <c r="C124" s="216"/>
      <c r="D124" s="214">
        <f t="shared" si="17"/>
        <v>0</v>
      </c>
      <c r="E124" s="218"/>
      <c r="F124" s="216">
        <v>0</v>
      </c>
      <c r="G124" s="214">
        <f t="shared" si="18"/>
        <v>0</v>
      </c>
      <c r="H124" s="218">
        <v>0</v>
      </c>
      <c r="I124" s="216">
        <v>0</v>
      </c>
      <c r="J124" s="217"/>
      <c r="K124" s="218">
        <v>0</v>
      </c>
      <c r="L124" s="216">
        <v>0</v>
      </c>
      <c r="M124" s="217"/>
      <c r="N124" s="218">
        <v>0</v>
      </c>
    </row>
    <row r="125" spans="1:14" ht="12" customHeight="1" x14ac:dyDescent="0.3">
      <c r="A125" s="102" t="s">
        <v>328</v>
      </c>
      <c r="B125" s="131" t="s">
        <v>329</v>
      </c>
      <c r="C125" s="216"/>
      <c r="D125" s="214">
        <f t="shared" si="17"/>
        <v>0</v>
      </c>
      <c r="E125" s="218"/>
      <c r="F125" s="216">
        <v>0</v>
      </c>
      <c r="G125" s="214">
        <f t="shared" si="18"/>
        <v>0</v>
      </c>
      <c r="H125" s="218">
        <v>0</v>
      </c>
      <c r="I125" s="216">
        <v>0</v>
      </c>
      <c r="J125" s="217"/>
      <c r="K125" s="218">
        <v>0</v>
      </c>
      <c r="L125" s="216">
        <v>0</v>
      </c>
      <c r="M125" s="217"/>
      <c r="N125" s="218">
        <v>0</v>
      </c>
    </row>
    <row r="126" spans="1:14" ht="12" customHeight="1" x14ac:dyDescent="0.3">
      <c r="A126" s="102" t="s">
        <v>330</v>
      </c>
      <c r="B126" s="131" t="s">
        <v>308</v>
      </c>
      <c r="C126" s="216"/>
      <c r="D126" s="214">
        <f t="shared" si="17"/>
        <v>0</v>
      </c>
      <c r="E126" s="218"/>
      <c r="F126" s="216">
        <v>0</v>
      </c>
      <c r="G126" s="214">
        <f t="shared" si="18"/>
        <v>0</v>
      </c>
      <c r="H126" s="218">
        <v>0</v>
      </c>
      <c r="I126" s="216">
        <v>0</v>
      </c>
      <c r="J126" s="217"/>
      <c r="K126" s="218">
        <v>0</v>
      </c>
      <c r="L126" s="216">
        <v>0</v>
      </c>
      <c r="M126" s="217"/>
      <c r="N126" s="218">
        <v>0</v>
      </c>
    </row>
    <row r="127" spans="1:14" ht="12" customHeight="1" x14ac:dyDescent="0.3">
      <c r="A127" s="102" t="s">
        <v>331</v>
      </c>
      <c r="B127" s="131" t="s">
        <v>332</v>
      </c>
      <c r="C127" s="216"/>
      <c r="D127" s="214">
        <f t="shared" si="17"/>
        <v>0</v>
      </c>
      <c r="E127" s="218"/>
      <c r="F127" s="216">
        <v>0</v>
      </c>
      <c r="G127" s="214">
        <f t="shared" si="18"/>
        <v>0</v>
      </c>
      <c r="H127" s="218">
        <v>0</v>
      </c>
      <c r="I127" s="216">
        <v>0</v>
      </c>
      <c r="J127" s="217"/>
      <c r="K127" s="218">
        <v>0</v>
      </c>
      <c r="L127" s="216">
        <v>0</v>
      </c>
      <c r="M127" s="217"/>
      <c r="N127" s="218">
        <v>0</v>
      </c>
    </row>
    <row r="128" spans="1:14" ht="12" customHeight="1" thickBot="1" x14ac:dyDescent="0.35">
      <c r="A128" s="112" t="s">
        <v>333</v>
      </c>
      <c r="B128" s="131" t="s">
        <v>334</v>
      </c>
      <c r="C128" s="219"/>
      <c r="D128" s="214">
        <f t="shared" si="17"/>
        <v>0</v>
      </c>
      <c r="E128" s="221"/>
      <c r="F128" s="219">
        <v>0</v>
      </c>
      <c r="G128" s="214">
        <f t="shared" si="18"/>
        <v>0</v>
      </c>
      <c r="H128" s="221">
        <v>0</v>
      </c>
      <c r="I128" s="219">
        <v>0</v>
      </c>
      <c r="J128" s="220"/>
      <c r="K128" s="221">
        <v>0</v>
      </c>
      <c r="L128" s="219">
        <v>0</v>
      </c>
      <c r="M128" s="220"/>
      <c r="N128" s="221">
        <v>0</v>
      </c>
    </row>
    <row r="129" spans="1:14" ht="12" customHeight="1" thickBot="1" x14ac:dyDescent="0.35">
      <c r="A129" s="106" t="s">
        <v>20</v>
      </c>
      <c r="B129" s="137" t="s">
        <v>335</v>
      </c>
      <c r="C129" s="210">
        <v>256008971</v>
      </c>
      <c r="D129" s="211">
        <f>+E129-C129</f>
        <v>-43465649</v>
      </c>
      <c r="E129" s="212">
        <v>212543322</v>
      </c>
      <c r="F129" s="210">
        <v>103586203</v>
      </c>
      <c r="G129" s="211">
        <f>+H129-F129</f>
        <v>205111822</v>
      </c>
      <c r="H129" s="212">
        <v>308698025</v>
      </c>
      <c r="I129" s="210">
        <v>57806010</v>
      </c>
      <c r="J129" s="211">
        <f>+K129-I129</f>
        <v>-3058520</v>
      </c>
      <c r="K129" s="212">
        <v>54747490</v>
      </c>
      <c r="L129" s="210">
        <v>400579721</v>
      </c>
      <c r="M129" s="211">
        <f>+N129-L129</f>
        <v>175409116</v>
      </c>
      <c r="N129" s="212">
        <v>575988837</v>
      </c>
    </row>
    <row r="130" spans="1:14" ht="12" customHeight="1" thickBot="1" x14ac:dyDescent="0.35">
      <c r="A130" s="106" t="s">
        <v>23</v>
      </c>
      <c r="B130" s="137" t="s">
        <v>336</v>
      </c>
      <c r="C130" s="210">
        <v>0</v>
      </c>
      <c r="D130" s="211">
        <f t="shared" ref="D130:J130" si="19">+D131+D132+D133</f>
        <v>0</v>
      </c>
      <c r="E130" s="212"/>
      <c r="F130" s="210">
        <v>0</v>
      </c>
      <c r="G130" s="211">
        <f t="shared" si="19"/>
        <v>0</v>
      </c>
      <c r="H130" s="212"/>
      <c r="I130" s="210">
        <v>0</v>
      </c>
      <c r="J130" s="211">
        <f t="shared" si="19"/>
        <v>0</v>
      </c>
      <c r="K130" s="212">
        <v>0</v>
      </c>
      <c r="L130" s="210"/>
      <c r="M130" s="211"/>
      <c r="N130" s="212">
        <v>0</v>
      </c>
    </row>
    <row r="131" spans="1:14" s="3" customFormat="1" ht="12" customHeight="1" x14ac:dyDescent="0.3">
      <c r="A131" s="102" t="s">
        <v>172</v>
      </c>
      <c r="B131" s="138" t="s">
        <v>337</v>
      </c>
      <c r="C131" s="216"/>
      <c r="D131" s="217"/>
      <c r="E131" s="218"/>
      <c r="F131" s="216"/>
      <c r="G131" s="217"/>
      <c r="H131" s="218"/>
      <c r="I131" s="216">
        <v>0</v>
      </c>
      <c r="J131" s="217"/>
      <c r="K131" s="218">
        <v>0</v>
      </c>
      <c r="L131" s="216">
        <v>0</v>
      </c>
      <c r="M131" s="217"/>
      <c r="N131" s="218">
        <v>0</v>
      </c>
    </row>
    <row r="132" spans="1:14" ht="12" customHeight="1" x14ac:dyDescent="0.3">
      <c r="A132" s="102" t="s">
        <v>174</v>
      </c>
      <c r="B132" s="138" t="s">
        <v>338</v>
      </c>
      <c r="C132" s="216"/>
      <c r="D132" s="217"/>
      <c r="E132" s="218"/>
      <c r="F132" s="216"/>
      <c r="G132" s="217"/>
      <c r="H132" s="218"/>
      <c r="I132" s="216">
        <v>0</v>
      </c>
      <c r="J132" s="217"/>
      <c r="K132" s="218">
        <v>0</v>
      </c>
      <c r="L132" s="216">
        <v>0</v>
      </c>
      <c r="M132" s="217"/>
      <c r="N132" s="218">
        <v>0</v>
      </c>
    </row>
    <row r="133" spans="1:14" ht="12" customHeight="1" thickBot="1" x14ac:dyDescent="0.35">
      <c r="A133" s="112" t="s">
        <v>176</v>
      </c>
      <c r="B133" s="139" t="s">
        <v>339</v>
      </c>
      <c r="C133" s="216"/>
      <c r="D133" s="217"/>
      <c r="E133" s="218"/>
      <c r="F133" s="216"/>
      <c r="G133" s="217"/>
      <c r="H133" s="218"/>
      <c r="I133" s="216">
        <v>0</v>
      </c>
      <c r="J133" s="217"/>
      <c r="K133" s="218">
        <v>0</v>
      </c>
      <c r="L133" s="216">
        <v>0</v>
      </c>
      <c r="M133" s="217"/>
      <c r="N133" s="218">
        <v>0</v>
      </c>
    </row>
    <row r="134" spans="1:14" ht="12" customHeight="1" thickBot="1" x14ac:dyDescent="0.35">
      <c r="A134" s="106" t="s">
        <v>26</v>
      </c>
      <c r="B134" s="137" t="s">
        <v>340</v>
      </c>
      <c r="C134" s="210">
        <v>0</v>
      </c>
      <c r="D134" s="211">
        <f>+E134-C134</f>
        <v>0</v>
      </c>
      <c r="E134" s="212"/>
      <c r="F134" s="210">
        <v>3700000</v>
      </c>
      <c r="G134" s="211">
        <f>+H134-F134</f>
        <v>41300000</v>
      </c>
      <c r="H134" s="212">
        <v>45000000</v>
      </c>
      <c r="I134" s="210">
        <v>0</v>
      </c>
      <c r="J134" s="211">
        <f t="shared" ref="J134" si="20">+J135+J136+J137+J138+J139+J140</f>
        <v>0</v>
      </c>
      <c r="K134" s="212">
        <v>0</v>
      </c>
      <c r="L134" s="210">
        <v>3700000</v>
      </c>
      <c r="M134" s="211">
        <f>+N134-L134</f>
        <v>41300000</v>
      </c>
      <c r="N134" s="212">
        <v>45000000</v>
      </c>
    </row>
    <row r="135" spans="1:14" ht="12" customHeight="1" x14ac:dyDescent="0.3">
      <c r="A135" s="102" t="s">
        <v>187</v>
      </c>
      <c r="B135" s="138" t="s">
        <v>341</v>
      </c>
      <c r="C135" s="216"/>
      <c r="D135" s="217">
        <f>+E135-C135</f>
        <v>0</v>
      </c>
      <c r="E135" s="218"/>
      <c r="F135" s="216">
        <v>3700000</v>
      </c>
      <c r="G135" s="217">
        <f>+H135-F135</f>
        <v>41300000</v>
      </c>
      <c r="H135" s="218">
        <v>45000000</v>
      </c>
      <c r="I135" s="216">
        <v>0</v>
      </c>
      <c r="J135" s="217"/>
      <c r="K135" s="218">
        <v>0</v>
      </c>
      <c r="L135" s="216">
        <v>3700000</v>
      </c>
      <c r="M135" s="217">
        <f>+N135-L135</f>
        <v>41300000</v>
      </c>
      <c r="N135" s="218">
        <v>45000000</v>
      </c>
    </row>
    <row r="136" spans="1:14" ht="12" customHeight="1" x14ac:dyDescent="0.3">
      <c r="A136" s="102" t="s">
        <v>189</v>
      </c>
      <c r="B136" s="138" t="s">
        <v>342</v>
      </c>
      <c r="C136" s="216"/>
      <c r="D136" s="217"/>
      <c r="E136" s="218"/>
      <c r="F136" s="216">
        <v>0</v>
      </c>
      <c r="G136" s="217"/>
      <c r="H136" s="218">
        <v>0</v>
      </c>
      <c r="I136" s="216">
        <v>0</v>
      </c>
      <c r="J136" s="217"/>
      <c r="K136" s="218">
        <v>0</v>
      </c>
      <c r="L136" s="216">
        <v>0</v>
      </c>
      <c r="M136" s="217"/>
      <c r="N136" s="218">
        <v>0</v>
      </c>
    </row>
    <row r="137" spans="1:14" ht="12" customHeight="1" x14ac:dyDescent="0.3">
      <c r="A137" s="102" t="s">
        <v>191</v>
      </c>
      <c r="B137" s="138" t="s">
        <v>343</v>
      </c>
      <c r="C137" s="216"/>
      <c r="D137" s="217"/>
      <c r="E137" s="218"/>
      <c r="F137" s="216">
        <v>0</v>
      </c>
      <c r="G137" s="217"/>
      <c r="H137" s="218">
        <v>0</v>
      </c>
      <c r="I137" s="216">
        <v>0</v>
      </c>
      <c r="J137" s="217"/>
      <c r="K137" s="218">
        <v>0</v>
      </c>
      <c r="L137" s="216">
        <v>0</v>
      </c>
      <c r="M137" s="217"/>
      <c r="N137" s="218">
        <v>0</v>
      </c>
    </row>
    <row r="138" spans="1:14" ht="12" customHeight="1" x14ac:dyDescent="0.3">
      <c r="A138" s="102" t="s">
        <v>193</v>
      </c>
      <c r="B138" s="138" t="s">
        <v>344</v>
      </c>
      <c r="C138" s="216"/>
      <c r="D138" s="217"/>
      <c r="E138" s="218"/>
      <c r="F138" s="216">
        <v>0</v>
      </c>
      <c r="G138" s="217"/>
      <c r="H138" s="218">
        <v>0</v>
      </c>
      <c r="I138" s="216">
        <v>0</v>
      </c>
      <c r="J138" s="217"/>
      <c r="K138" s="218">
        <v>0</v>
      </c>
      <c r="L138" s="216">
        <v>0</v>
      </c>
      <c r="M138" s="217"/>
      <c r="N138" s="218">
        <v>0</v>
      </c>
    </row>
    <row r="139" spans="1:14" ht="12" customHeight="1" x14ac:dyDescent="0.3">
      <c r="A139" s="102" t="s">
        <v>195</v>
      </c>
      <c r="B139" s="138" t="s">
        <v>345</v>
      </c>
      <c r="C139" s="216"/>
      <c r="D139" s="217"/>
      <c r="E139" s="218"/>
      <c r="F139" s="216">
        <v>0</v>
      </c>
      <c r="G139" s="217"/>
      <c r="H139" s="218">
        <v>0</v>
      </c>
      <c r="I139" s="216">
        <v>0</v>
      </c>
      <c r="J139" s="217"/>
      <c r="K139" s="218">
        <v>0</v>
      </c>
      <c r="L139" s="216">
        <v>0</v>
      </c>
      <c r="M139" s="217"/>
      <c r="N139" s="218">
        <v>0</v>
      </c>
    </row>
    <row r="140" spans="1:14" s="3" customFormat="1" ht="12" customHeight="1" thickBot="1" x14ac:dyDescent="0.35">
      <c r="A140" s="112" t="s">
        <v>197</v>
      </c>
      <c r="B140" s="139" t="s">
        <v>346</v>
      </c>
      <c r="C140" s="216"/>
      <c r="D140" s="217"/>
      <c r="E140" s="218"/>
      <c r="F140" s="216">
        <v>0</v>
      </c>
      <c r="G140" s="217"/>
      <c r="H140" s="218">
        <v>0</v>
      </c>
      <c r="I140" s="216">
        <v>0</v>
      </c>
      <c r="J140" s="217"/>
      <c r="K140" s="218">
        <v>0</v>
      </c>
      <c r="L140" s="216">
        <v>0</v>
      </c>
      <c r="M140" s="217"/>
      <c r="N140" s="218">
        <v>0</v>
      </c>
    </row>
    <row r="141" spans="1:14" ht="12" customHeight="1" thickBot="1" x14ac:dyDescent="0.35">
      <c r="A141" s="106" t="s">
        <v>29</v>
      </c>
      <c r="B141" s="137" t="s">
        <v>347</v>
      </c>
      <c r="C141" s="227">
        <v>89610817</v>
      </c>
      <c r="D141" s="228">
        <f>+E141-C141</f>
        <v>-3502712</v>
      </c>
      <c r="E141" s="229">
        <v>86108105</v>
      </c>
      <c r="F141" s="227">
        <v>0</v>
      </c>
      <c r="G141" s="228">
        <f t="shared" ref="G141:J141" si="21">+G142+G143+G145+G146+G144</f>
        <v>0</v>
      </c>
      <c r="H141" s="229">
        <v>0</v>
      </c>
      <c r="I141" s="227">
        <v>39745575</v>
      </c>
      <c r="J141" s="228">
        <f t="shared" si="21"/>
        <v>-3744000</v>
      </c>
      <c r="K141" s="229">
        <v>36001575</v>
      </c>
      <c r="L141" s="227">
        <v>129356392</v>
      </c>
      <c r="M141" s="228">
        <f>+N141-L141</f>
        <v>-7246712</v>
      </c>
      <c r="N141" s="229">
        <v>122109680</v>
      </c>
    </row>
    <row r="142" spans="1:14" x14ac:dyDescent="0.3">
      <c r="A142" s="102" t="s">
        <v>210</v>
      </c>
      <c r="B142" s="138" t="s">
        <v>348</v>
      </c>
      <c r="C142" s="216">
        <v>5103372</v>
      </c>
      <c r="D142" s="217">
        <f>+E142-C142</f>
        <v>0</v>
      </c>
      <c r="E142" s="218">
        <v>5103372</v>
      </c>
      <c r="F142" s="216">
        <v>0</v>
      </c>
      <c r="G142" s="217"/>
      <c r="H142" s="218">
        <v>0</v>
      </c>
      <c r="I142" s="216">
        <v>0</v>
      </c>
      <c r="J142" s="217"/>
      <c r="K142" s="218">
        <v>0</v>
      </c>
      <c r="L142" s="216">
        <v>5103372</v>
      </c>
      <c r="M142" s="217">
        <v>4506815</v>
      </c>
      <c r="N142" s="218">
        <v>5103372</v>
      </c>
    </row>
    <row r="143" spans="1:14" ht="12" customHeight="1" x14ac:dyDescent="0.3">
      <c r="A143" s="102" t="s">
        <v>212</v>
      </c>
      <c r="B143" s="138" t="s">
        <v>349</v>
      </c>
      <c r="C143" s="216"/>
      <c r="D143" s="217">
        <f t="shared" ref="D143:D146" si="22">+E143-C143</f>
        <v>0</v>
      </c>
      <c r="E143" s="218"/>
      <c r="F143" s="216">
        <v>0</v>
      </c>
      <c r="G143" s="217"/>
      <c r="H143" s="218">
        <v>0</v>
      </c>
      <c r="I143" s="216">
        <v>0</v>
      </c>
      <c r="J143" s="217"/>
      <c r="K143" s="218">
        <v>0</v>
      </c>
      <c r="L143" s="216">
        <v>0</v>
      </c>
      <c r="M143" s="217"/>
      <c r="N143" s="218">
        <v>0</v>
      </c>
    </row>
    <row r="144" spans="1:14" ht="12" customHeight="1" x14ac:dyDescent="0.3">
      <c r="A144" s="102" t="s">
        <v>214</v>
      </c>
      <c r="B144" s="138" t="s">
        <v>350</v>
      </c>
      <c r="C144" s="216">
        <v>84507445</v>
      </c>
      <c r="D144" s="217">
        <f>+E144-C144</f>
        <v>-3502712</v>
      </c>
      <c r="E144" s="218">
        <v>81004733</v>
      </c>
      <c r="F144" s="216">
        <v>0</v>
      </c>
      <c r="G144" s="217"/>
      <c r="H144" s="218">
        <v>0</v>
      </c>
      <c r="I144" s="216">
        <v>39745575</v>
      </c>
      <c r="J144" s="217">
        <f>+K144-I144</f>
        <v>-3744000</v>
      </c>
      <c r="K144" s="218">
        <v>36001575</v>
      </c>
      <c r="L144" s="216">
        <v>124253020</v>
      </c>
      <c r="M144" s="217">
        <f>+N144-L144</f>
        <v>-7246712</v>
      </c>
      <c r="N144" s="218">
        <v>117006308</v>
      </c>
    </row>
    <row r="145" spans="1:14" s="3" customFormat="1" ht="12" customHeight="1" x14ac:dyDescent="0.3">
      <c r="A145" s="102" t="s">
        <v>216</v>
      </c>
      <c r="B145" s="138" t="s">
        <v>62</v>
      </c>
      <c r="C145" s="216"/>
      <c r="D145" s="217">
        <f t="shared" si="22"/>
        <v>0</v>
      </c>
      <c r="E145" s="218"/>
      <c r="F145" s="216">
        <v>0</v>
      </c>
      <c r="G145" s="217"/>
      <c r="H145" s="218">
        <v>0</v>
      </c>
      <c r="I145" s="216">
        <v>0</v>
      </c>
      <c r="J145" s="217"/>
      <c r="K145" s="218">
        <v>0</v>
      </c>
      <c r="L145" s="216">
        <v>0</v>
      </c>
      <c r="M145" s="217"/>
      <c r="N145" s="218">
        <v>0</v>
      </c>
    </row>
    <row r="146" spans="1:14" s="3" customFormat="1" ht="12" customHeight="1" thickBot="1" x14ac:dyDescent="0.35">
      <c r="A146" s="112" t="s">
        <v>218</v>
      </c>
      <c r="B146" s="139" t="s">
        <v>107</v>
      </c>
      <c r="C146" s="216"/>
      <c r="D146" s="217">
        <f t="shared" si="22"/>
        <v>0</v>
      </c>
      <c r="E146" s="218"/>
      <c r="F146" s="216">
        <v>0</v>
      </c>
      <c r="G146" s="217"/>
      <c r="H146" s="218">
        <v>0</v>
      </c>
      <c r="I146" s="216">
        <v>0</v>
      </c>
      <c r="J146" s="217"/>
      <c r="K146" s="218">
        <v>0</v>
      </c>
      <c r="L146" s="216">
        <v>0</v>
      </c>
      <c r="M146" s="217"/>
      <c r="N146" s="218">
        <v>0</v>
      </c>
    </row>
    <row r="147" spans="1:14" s="3" customFormat="1" ht="12" customHeight="1" thickBot="1" x14ac:dyDescent="0.35">
      <c r="A147" s="106" t="s">
        <v>32</v>
      </c>
      <c r="B147" s="137" t="s">
        <v>351</v>
      </c>
      <c r="C147" s="230">
        <v>0</v>
      </c>
      <c r="D147" s="231">
        <f t="shared" ref="D147:J147" si="23">+D148+D149+D150+D151+D152</f>
        <v>0</v>
      </c>
      <c r="E147" s="232"/>
      <c r="F147" s="230">
        <v>0</v>
      </c>
      <c r="G147" s="231">
        <f t="shared" si="23"/>
        <v>0</v>
      </c>
      <c r="H147" s="232"/>
      <c r="I147" s="230">
        <v>0</v>
      </c>
      <c r="J147" s="231">
        <f t="shared" si="23"/>
        <v>0</v>
      </c>
      <c r="K147" s="232">
        <v>0</v>
      </c>
      <c r="L147" s="230"/>
      <c r="M147" s="231"/>
      <c r="N147" s="232">
        <v>0</v>
      </c>
    </row>
    <row r="148" spans="1:14" s="3" customFormat="1" ht="12" customHeight="1" x14ac:dyDescent="0.3">
      <c r="A148" s="102" t="s">
        <v>222</v>
      </c>
      <c r="B148" s="138" t="s">
        <v>352</v>
      </c>
      <c r="C148" s="216"/>
      <c r="D148" s="217"/>
      <c r="E148" s="218"/>
      <c r="F148" s="216">
        <v>0</v>
      </c>
      <c r="G148" s="217"/>
      <c r="H148" s="218">
        <v>0</v>
      </c>
      <c r="I148" s="216">
        <v>0</v>
      </c>
      <c r="J148" s="217"/>
      <c r="K148" s="218">
        <v>0</v>
      </c>
      <c r="L148" s="216">
        <v>0</v>
      </c>
      <c r="M148" s="217"/>
      <c r="N148" s="218">
        <v>0</v>
      </c>
    </row>
    <row r="149" spans="1:14" s="3" customFormat="1" ht="12" customHeight="1" x14ac:dyDescent="0.3">
      <c r="A149" s="102" t="s">
        <v>224</v>
      </c>
      <c r="B149" s="138" t="s">
        <v>353</v>
      </c>
      <c r="C149" s="216"/>
      <c r="D149" s="217"/>
      <c r="E149" s="218"/>
      <c r="F149" s="216">
        <v>0</v>
      </c>
      <c r="G149" s="217"/>
      <c r="H149" s="218">
        <v>0</v>
      </c>
      <c r="I149" s="216">
        <v>0</v>
      </c>
      <c r="J149" s="217"/>
      <c r="K149" s="218">
        <v>0</v>
      </c>
      <c r="L149" s="216">
        <v>0</v>
      </c>
      <c r="M149" s="217"/>
      <c r="N149" s="218">
        <v>0</v>
      </c>
    </row>
    <row r="150" spans="1:14" s="3" customFormat="1" ht="12" customHeight="1" x14ac:dyDescent="0.3">
      <c r="A150" s="102" t="s">
        <v>226</v>
      </c>
      <c r="B150" s="138" t="s">
        <v>354</v>
      </c>
      <c r="C150" s="216"/>
      <c r="D150" s="217"/>
      <c r="E150" s="218"/>
      <c r="F150" s="216">
        <v>0</v>
      </c>
      <c r="G150" s="217"/>
      <c r="H150" s="218">
        <v>0</v>
      </c>
      <c r="I150" s="216">
        <v>0</v>
      </c>
      <c r="J150" s="217"/>
      <c r="K150" s="218">
        <v>0</v>
      </c>
      <c r="L150" s="216">
        <v>0</v>
      </c>
      <c r="M150" s="217"/>
      <c r="N150" s="218">
        <v>0</v>
      </c>
    </row>
    <row r="151" spans="1:14" s="3" customFormat="1" ht="12" customHeight="1" x14ac:dyDescent="0.3">
      <c r="A151" s="102" t="s">
        <v>228</v>
      </c>
      <c r="B151" s="138" t="s">
        <v>355</v>
      </c>
      <c r="C151" s="216"/>
      <c r="D151" s="217"/>
      <c r="E151" s="218"/>
      <c r="F151" s="216">
        <v>0</v>
      </c>
      <c r="G151" s="217"/>
      <c r="H151" s="218">
        <v>0</v>
      </c>
      <c r="I151" s="216">
        <v>0</v>
      </c>
      <c r="J151" s="217"/>
      <c r="K151" s="218">
        <v>0</v>
      </c>
      <c r="L151" s="216">
        <v>0</v>
      </c>
      <c r="M151" s="217"/>
      <c r="N151" s="218">
        <v>0</v>
      </c>
    </row>
    <row r="152" spans="1:14" ht="12.75" customHeight="1" thickBot="1" x14ac:dyDescent="0.35">
      <c r="A152" s="112" t="s">
        <v>356</v>
      </c>
      <c r="B152" s="139" t="s">
        <v>357</v>
      </c>
      <c r="C152" s="219"/>
      <c r="D152" s="220"/>
      <c r="E152" s="221"/>
      <c r="F152" s="219">
        <v>0</v>
      </c>
      <c r="G152" s="220"/>
      <c r="H152" s="221">
        <v>0</v>
      </c>
      <c r="I152" s="219">
        <v>0</v>
      </c>
      <c r="J152" s="220"/>
      <c r="K152" s="221">
        <v>0</v>
      </c>
      <c r="L152" s="219">
        <v>0</v>
      </c>
      <c r="M152" s="220"/>
      <c r="N152" s="221">
        <v>0</v>
      </c>
    </row>
    <row r="153" spans="1:14" ht="12.75" customHeight="1" thickBot="1" x14ac:dyDescent="0.35">
      <c r="A153" s="114" t="s">
        <v>34</v>
      </c>
      <c r="B153" s="137" t="s">
        <v>65</v>
      </c>
      <c r="C153" s="233"/>
      <c r="D153" s="234"/>
      <c r="E153" s="232"/>
      <c r="F153" s="233"/>
      <c r="G153" s="234"/>
      <c r="H153" s="232"/>
      <c r="I153" s="233">
        <v>0</v>
      </c>
      <c r="J153" s="234"/>
      <c r="K153" s="232">
        <v>0</v>
      </c>
      <c r="L153" s="233"/>
      <c r="M153" s="234"/>
      <c r="N153" s="232">
        <v>0</v>
      </c>
    </row>
    <row r="154" spans="1:14" ht="12.75" customHeight="1" thickBot="1" x14ac:dyDescent="0.35">
      <c r="A154" s="114" t="s">
        <v>35</v>
      </c>
      <c r="B154" s="137" t="s">
        <v>68</v>
      </c>
      <c r="C154" s="233"/>
      <c r="D154" s="234"/>
      <c r="E154" s="232"/>
      <c r="F154" s="233"/>
      <c r="G154" s="234"/>
      <c r="H154" s="232"/>
      <c r="I154" s="233">
        <v>0</v>
      </c>
      <c r="J154" s="234"/>
      <c r="K154" s="232">
        <v>0</v>
      </c>
      <c r="L154" s="233"/>
      <c r="M154" s="234"/>
      <c r="N154" s="232">
        <v>0</v>
      </c>
    </row>
    <row r="155" spans="1:14" ht="12" customHeight="1" thickBot="1" x14ac:dyDescent="0.35">
      <c r="A155" s="106" t="s">
        <v>36</v>
      </c>
      <c r="B155" s="137" t="s">
        <v>358</v>
      </c>
      <c r="C155" s="235">
        <v>89610817</v>
      </c>
      <c r="D155" s="236">
        <f>+E155-C155</f>
        <v>-3502712</v>
      </c>
      <c r="E155" s="237">
        <v>86108105</v>
      </c>
      <c r="F155" s="235">
        <v>3700000</v>
      </c>
      <c r="G155" s="236">
        <f>+H155-F155</f>
        <v>41300000</v>
      </c>
      <c r="H155" s="237">
        <v>45000000</v>
      </c>
      <c r="I155" s="235">
        <v>39745575</v>
      </c>
      <c r="J155" s="236">
        <f t="shared" ref="J155" si="24">+J130+J134+J141+J147+J153+J154</f>
        <v>-3744000</v>
      </c>
      <c r="K155" s="237">
        <v>36001575</v>
      </c>
      <c r="L155" s="235">
        <v>133056392</v>
      </c>
      <c r="M155" s="236">
        <f>+N155-L155</f>
        <v>34053288</v>
      </c>
      <c r="N155" s="237">
        <v>167109680</v>
      </c>
    </row>
    <row r="156" spans="1:14" ht="15" customHeight="1" thickBot="1" x14ac:dyDescent="0.35">
      <c r="A156" s="25" t="s">
        <v>37</v>
      </c>
      <c r="B156" s="26" t="s">
        <v>359</v>
      </c>
      <c r="C156" s="235">
        <v>345619788</v>
      </c>
      <c r="D156" s="236">
        <f>+E156-C156</f>
        <v>-46968361</v>
      </c>
      <c r="E156" s="237">
        <v>298651427</v>
      </c>
      <c r="F156" s="235">
        <v>107286203</v>
      </c>
      <c r="G156" s="236">
        <f>+H156-F156</f>
        <v>246411822</v>
      </c>
      <c r="H156" s="237">
        <v>353698025</v>
      </c>
      <c r="I156" s="235">
        <v>97551585</v>
      </c>
      <c r="J156" s="236">
        <f>+K156-I156</f>
        <v>-6802520</v>
      </c>
      <c r="K156" s="237">
        <v>90749065</v>
      </c>
      <c r="L156" s="235">
        <v>533636113</v>
      </c>
      <c r="M156" s="236">
        <f>+N156-L156</f>
        <v>209462404</v>
      </c>
      <c r="N156" s="237">
        <v>743098517</v>
      </c>
    </row>
    <row r="157" spans="1:14" x14ac:dyDescent="0.3">
      <c r="D157" s="6"/>
      <c r="E157" s="6"/>
      <c r="G157" s="6"/>
      <c r="H157" s="6"/>
      <c r="J157" s="6"/>
      <c r="K157" s="6"/>
      <c r="M157" s="6"/>
      <c r="N157" s="6"/>
    </row>
  </sheetData>
  <mergeCells count="6">
    <mergeCell ref="L1:N1"/>
    <mergeCell ref="B2:B3"/>
    <mergeCell ref="C2:E3"/>
    <mergeCell ref="F2:H3"/>
    <mergeCell ref="I2:K3"/>
    <mergeCell ref="L2:N3"/>
  </mergeCells>
  <pageMargins left="0.70866141732283472" right="0.70866141732283472" top="0.55118110236220474" bottom="0.74803149606299213" header="0.31496062992125984" footer="0.31496062992125984"/>
  <pageSetup paperSize="8"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N157"/>
  <sheetViews>
    <sheetView workbookViewId="0">
      <selection activeCell="I1" sqref="I1:K1"/>
    </sheetView>
  </sheetViews>
  <sheetFormatPr defaultRowHeight="13.8" x14ac:dyDescent="0.3"/>
  <cols>
    <col min="1" max="1" width="13.88671875" style="4" customWidth="1"/>
    <col min="2" max="2" width="53.109375" style="5" customWidth="1"/>
    <col min="3" max="3" width="12.109375" style="6" customWidth="1"/>
    <col min="4" max="5" width="12.109375" style="238" customWidth="1"/>
    <col min="6" max="6" width="12.109375" style="6" customWidth="1"/>
    <col min="7" max="8" width="12.109375" style="238" customWidth="1"/>
    <col min="9" max="9" width="12.109375" style="6" customWidth="1"/>
    <col min="10" max="11" width="12.109375" style="238" customWidth="1"/>
    <col min="12" max="256" width="9.109375" style="238"/>
    <col min="257" max="257" width="13.88671875" style="238" customWidth="1"/>
    <col min="258" max="258" width="53.109375" style="238" customWidth="1"/>
    <col min="259" max="267" width="12.109375" style="238" customWidth="1"/>
    <col min="268" max="512" width="9.109375" style="238"/>
    <col min="513" max="513" width="13.88671875" style="238" customWidth="1"/>
    <col min="514" max="514" width="53.109375" style="238" customWidth="1"/>
    <col min="515" max="523" width="12.109375" style="238" customWidth="1"/>
    <col min="524" max="768" width="9.109375" style="238"/>
    <col min="769" max="769" width="13.88671875" style="238" customWidth="1"/>
    <col min="770" max="770" width="53.109375" style="238" customWidth="1"/>
    <col min="771" max="779" width="12.109375" style="238" customWidth="1"/>
    <col min="780" max="1024" width="9.109375" style="238"/>
    <col min="1025" max="1025" width="13.88671875" style="238" customWidth="1"/>
    <col min="1026" max="1026" width="53.109375" style="238" customWidth="1"/>
    <col min="1027" max="1035" width="12.109375" style="238" customWidth="1"/>
    <col min="1036" max="1280" width="9.109375" style="238"/>
    <col min="1281" max="1281" width="13.88671875" style="238" customWidth="1"/>
    <col min="1282" max="1282" width="53.109375" style="238" customWidth="1"/>
    <col min="1283" max="1291" width="12.109375" style="238" customWidth="1"/>
    <col min="1292" max="1536" width="9.109375" style="238"/>
    <col min="1537" max="1537" width="13.88671875" style="238" customWidth="1"/>
    <col min="1538" max="1538" width="53.109375" style="238" customWidth="1"/>
    <col min="1539" max="1547" width="12.109375" style="238" customWidth="1"/>
    <col min="1548" max="1792" width="9.109375" style="238"/>
    <col min="1793" max="1793" width="13.88671875" style="238" customWidth="1"/>
    <col min="1794" max="1794" width="53.109375" style="238" customWidth="1"/>
    <col min="1795" max="1803" width="12.109375" style="238" customWidth="1"/>
    <col min="1804" max="2048" width="9.109375" style="238"/>
    <col min="2049" max="2049" width="13.88671875" style="238" customWidth="1"/>
    <col min="2050" max="2050" width="53.109375" style="238" customWidth="1"/>
    <col min="2051" max="2059" width="12.109375" style="238" customWidth="1"/>
    <col min="2060" max="2304" width="9.109375" style="238"/>
    <col min="2305" max="2305" width="13.88671875" style="238" customWidth="1"/>
    <col min="2306" max="2306" width="53.109375" style="238" customWidth="1"/>
    <col min="2307" max="2315" width="12.109375" style="238" customWidth="1"/>
    <col min="2316" max="2560" width="9.109375" style="238"/>
    <col min="2561" max="2561" width="13.88671875" style="238" customWidth="1"/>
    <col min="2562" max="2562" width="53.109375" style="238" customWidth="1"/>
    <col min="2563" max="2571" width="12.109375" style="238" customWidth="1"/>
    <col min="2572" max="2816" width="9.109375" style="238"/>
    <col min="2817" max="2817" width="13.88671875" style="238" customWidth="1"/>
    <col min="2818" max="2818" width="53.109375" style="238" customWidth="1"/>
    <col min="2819" max="2827" width="12.109375" style="238" customWidth="1"/>
    <col min="2828" max="3072" width="9.109375" style="238"/>
    <col min="3073" max="3073" width="13.88671875" style="238" customWidth="1"/>
    <col min="3074" max="3074" width="53.109375" style="238" customWidth="1"/>
    <col min="3075" max="3083" width="12.109375" style="238" customWidth="1"/>
    <col min="3084" max="3328" width="9.109375" style="238"/>
    <col min="3329" max="3329" width="13.88671875" style="238" customWidth="1"/>
    <col min="3330" max="3330" width="53.109375" style="238" customWidth="1"/>
    <col min="3331" max="3339" width="12.109375" style="238" customWidth="1"/>
    <col min="3340" max="3584" width="9.109375" style="238"/>
    <col min="3585" max="3585" width="13.88671875" style="238" customWidth="1"/>
    <col min="3586" max="3586" width="53.109375" style="238" customWidth="1"/>
    <col min="3587" max="3595" width="12.109375" style="238" customWidth="1"/>
    <col min="3596" max="3840" width="9.109375" style="238"/>
    <col min="3841" max="3841" width="13.88671875" style="238" customWidth="1"/>
    <col min="3842" max="3842" width="53.109375" style="238" customWidth="1"/>
    <col min="3843" max="3851" width="12.109375" style="238" customWidth="1"/>
    <col min="3852" max="4096" width="9.109375" style="238"/>
    <col min="4097" max="4097" width="13.88671875" style="238" customWidth="1"/>
    <col min="4098" max="4098" width="53.109375" style="238" customWidth="1"/>
    <col min="4099" max="4107" width="12.109375" style="238" customWidth="1"/>
    <col min="4108" max="4352" width="9.109375" style="238"/>
    <col min="4353" max="4353" width="13.88671875" style="238" customWidth="1"/>
    <col min="4354" max="4354" width="53.109375" style="238" customWidth="1"/>
    <col min="4355" max="4363" width="12.109375" style="238" customWidth="1"/>
    <col min="4364" max="4608" width="9.109375" style="238"/>
    <col min="4609" max="4609" width="13.88671875" style="238" customWidth="1"/>
    <col min="4610" max="4610" width="53.109375" style="238" customWidth="1"/>
    <col min="4611" max="4619" width="12.109375" style="238" customWidth="1"/>
    <col min="4620" max="4864" width="9.109375" style="238"/>
    <col min="4865" max="4865" width="13.88671875" style="238" customWidth="1"/>
    <col min="4866" max="4866" width="53.109375" style="238" customWidth="1"/>
    <col min="4867" max="4875" width="12.109375" style="238" customWidth="1"/>
    <col min="4876" max="5120" width="9.109375" style="238"/>
    <col min="5121" max="5121" width="13.88671875" style="238" customWidth="1"/>
    <col min="5122" max="5122" width="53.109375" style="238" customWidth="1"/>
    <col min="5123" max="5131" width="12.109375" style="238" customWidth="1"/>
    <col min="5132" max="5376" width="9.109375" style="238"/>
    <col min="5377" max="5377" width="13.88671875" style="238" customWidth="1"/>
    <col min="5378" max="5378" width="53.109375" style="238" customWidth="1"/>
    <col min="5379" max="5387" width="12.109375" style="238" customWidth="1"/>
    <col min="5388" max="5632" width="9.109375" style="238"/>
    <col min="5633" max="5633" width="13.88671875" style="238" customWidth="1"/>
    <col min="5634" max="5634" width="53.109375" style="238" customWidth="1"/>
    <col min="5635" max="5643" width="12.109375" style="238" customWidth="1"/>
    <col min="5644" max="5888" width="9.109375" style="238"/>
    <col min="5889" max="5889" width="13.88671875" style="238" customWidth="1"/>
    <col min="5890" max="5890" width="53.109375" style="238" customWidth="1"/>
    <col min="5891" max="5899" width="12.109375" style="238" customWidth="1"/>
    <col min="5900" max="6144" width="9.109375" style="238"/>
    <col min="6145" max="6145" width="13.88671875" style="238" customWidth="1"/>
    <col min="6146" max="6146" width="53.109375" style="238" customWidth="1"/>
    <col min="6147" max="6155" width="12.109375" style="238" customWidth="1"/>
    <col min="6156" max="6400" width="9.109375" style="238"/>
    <col min="6401" max="6401" width="13.88671875" style="238" customWidth="1"/>
    <col min="6402" max="6402" width="53.109375" style="238" customWidth="1"/>
    <col min="6403" max="6411" width="12.109375" style="238" customWidth="1"/>
    <col min="6412" max="6656" width="9.109375" style="238"/>
    <col min="6657" max="6657" width="13.88671875" style="238" customWidth="1"/>
    <col min="6658" max="6658" width="53.109375" style="238" customWidth="1"/>
    <col min="6659" max="6667" width="12.109375" style="238" customWidth="1"/>
    <col min="6668" max="6912" width="9.109375" style="238"/>
    <col min="6913" max="6913" width="13.88671875" style="238" customWidth="1"/>
    <col min="6914" max="6914" width="53.109375" style="238" customWidth="1"/>
    <col min="6915" max="6923" width="12.109375" style="238" customWidth="1"/>
    <col min="6924" max="7168" width="9.109375" style="238"/>
    <col min="7169" max="7169" width="13.88671875" style="238" customWidth="1"/>
    <col min="7170" max="7170" width="53.109375" style="238" customWidth="1"/>
    <col min="7171" max="7179" width="12.109375" style="238" customWidth="1"/>
    <col min="7180" max="7424" width="9.109375" style="238"/>
    <col min="7425" max="7425" width="13.88671875" style="238" customWidth="1"/>
    <col min="7426" max="7426" width="53.109375" style="238" customWidth="1"/>
    <col min="7427" max="7435" width="12.109375" style="238" customWidth="1"/>
    <col min="7436" max="7680" width="9.109375" style="238"/>
    <col min="7681" max="7681" width="13.88671875" style="238" customWidth="1"/>
    <col min="7682" max="7682" width="53.109375" style="238" customWidth="1"/>
    <col min="7683" max="7691" width="12.109375" style="238" customWidth="1"/>
    <col min="7692" max="7936" width="9.109375" style="238"/>
    <col min="7937" max="7937" width="13.88671875" style="238" customWidth="1"/>
    <col min="7938" max="7938" width="53.109375" style="238" customWidth="1"/>
    <col min="7939" max="7947" width="12.109375" style="238" customWidth="1"/>
    <col min="7948" max="8192" width="9.109375" style="238"/>
    <col min="8193" max="8193" width="13.88671875" style="238" customWidth="1"/>
    <col min="8194" max="8194" width="53.109375" style="238" customWidth="1"/>
    <col min="8195" max="8203" width="12.109375" style="238" customWidth="1"/>
    <col min="8204" max="8448" width="9.109375" style="238"/>
    <col min="8449" max="8449" width="13.88671875" style="238" customWidth="1"/>
    <col min="8450" max="8450" width="53.109375" style="238" customWidth="1"/>
    <col min="8451" max="8459" width="12.109375" style="238" customWidth="1"/>
    <col min="8460" max="8704" width="9.109375" style="238"/>
    <col min="8705" max="8705" width="13.88671875" style="238" customWidth="1"/>
    <col min="8706" max="8706" width="53.109375" style="238" customWidth="1"/>
    <col min="8707" max="8715" width="12.109375" style="238" customWidth="1"/>
    <col min="8716" max="8960" width="9.109375" style="238"/>
    <col min="8961" max="8961" width="13.88671875" style="238" customWidth="1"/>
    <col min="8962" max="8962" width="53.109375" style="238" customWidth="1"/>
    <col min="8963" max="8971" width="12.109375" style="238" customWidth="1"/>
    <col min="8972" max="9216" width="9.109375" style="238"/>
    <col min="9217" max="9217" width="13.88671875" style="238" customWidth="1"/>
    <col min="9218" max="9218" width="53.109375" style="238" customWidth="1"/>
    <col min="9219" max="9227" width="12.109375" style="238" customWidth="1"/>
    <col min="9228" max="9472" width="9.109375" style="238"/>
    <col min="9473" max="9473" width="13.88671875" style="238" customWidth="1"/>
    <col min="9474" max="9474" width="53.109375" style="238" customWidth="1"/>
    <col min="9475" max="9483" width="12.109375" style="238" customWidth="1"/>
    <col min="9484" max="9728" width="9.109375" style="238"/>
    <col min="9729" max="9729" width="13.88671875" style="238" customWidth="1"/>
    <col min="9730" max="9730" width="53.109375" style="238" customWidth="1"/>
    <col min="9731" max="9739" width="12.109375" style="238" customWidth="1"/>
    <col min="9740" max="9984" width="9.109375" style="238"/>
    <col min="9985" max="9985" width="13.88671875" style="238" customWidth="1"/>
    <col min="9986" max="9986" width="53.109375" style="238" customWidth="1"/>
    <col min="9987" max="9995" width="12.109375" style="238" customWidth="1"/>
    <col min="9996" max="10240" width="9.109375" style="238"/>
    <col min="10241" max="10241" width="13.88671875" style="238" customWidth="1"/>
    <col min="10242" max="10242" width="53.109375" style="238" customWidth="1"/>
    <col min="10243" max="10251" width="12.109375" style="238" customWidth="1"/>
    <col min="10252" max="10496" width="9.109375" style="238"/>
    <col min="10497" max="10497" width="13.88671875" style="238" customWidth="1"/>
    <col min="10498" max="10498" width="53.109375" style="238" customWidth="1"/>
    <col min="10499" max="10507" width="12.109375" style="238" customWidth="1"/>
    <col min="10508" max="10752" width="9.109375" style="238"/>
    <col min="10753" max="10753" width="13.88671875" style="238" customWidth="1"/>
    <col min="10754" max="10754" width="53.109375" style="238" customWidth="1"/>
    <col min="10755" max="10763" width="12.109375" style="238" customWidth="1"/>
    <col min="10764" max="11008" width="9.109375" style="238"/>
    <col min="11009" max="11009" width="13.88671875" style="238" customWidth="1"/>
    <col min="11010" max="11010" width="53.109375" style="238" customWidth="1"/>
    <col min="11011" max="11019" width="12.109375" style="238" customWidth="1"/>
    <col min="11020" max="11264" width="9.109375" style="238"/>
    <col min="11265" max="11265" width="13.88671875" style="238" customWidth="1"/>
    <col min="11266" max="11266" width="53.109375" style="238" customWidth="1"/>
    <col min="11267" max="11275" width="12.109375" style="238" customWidth="1"/>
    <col min="11276" max="11520" width="9.109375" style="238"/>
    <col min="11521" max="11521" width="13.88671875" style="238" customWidth="1"/>
    <col min="11522" max="11522" width="53.109375" style="238" customWidth="1"/>
    <col min="11523" max="11531" width="12.109375" style="238" customWidth="1"/>
    <col min="11532" max="11776" width="9.109375" style="238"/>
    <col min="11777" max="11777" width="13.88671875" style="238" customWidth="1"/>
    <col min="11778" max="11778" width="53.109375" style="238" customWidth="1"/>
    <col min="11779" max="11787" width="12.109375" style="238" customWidth="1"/>
    <col min="11788" max="12032" width="9.109375" style="238"/>
    <col min="12033" max="12033" width="13.88671875" style="238" customWidth="1"/>
    <col min="12034" max="12034" width="53.109375" style="238" customWidth="1"/>
    <col min="12035" max="12043" width="12.109375" style="238" customWidth="1"/>
    <col min="12044" max="12288" width="9.109375" style="238"/>
    <col min="12289" max="12289" width="13.88671875" style="238" customWidth="1"/>
    <col min="12290" max="12290" width="53.109375" style="238" customWidth="1"/>
    <col min="12291" max="12299" width="12.109375" style="238" customWidth="1"/>
    <col min="12300" max="12544" width="9.109375" style="238"/>
    <col min="12545" max="12545" width="13.88671875" style="238" customWidth="1"/>
    <col min="12546" max="12546" width="53.109375" style="238" customWidth="1"/>
    <col min="12547" max="12555" width="12.109375" style="238" customWidth="1"/>
    <col min="12556" max="12800" width="9.109375" style="238"/>
    <col min="12801" max="12801" width="13.88671875" style="238" customWidth="1"/>
    <col min="12802" max="12802" width="53.109375" style="238" customWidth="1"/>
    <col min="12803" max="12811" width="12.109375" style="238" customWidth="1"/>
    <col min="12812" max="13056" width="9.109375" style="238"/>
    <col min="13057" max="13057" width="13.88671875" style="238" customWidth="1"/>
    <col min="13058" max="13058" width="53.109375" style="238" customWidth="1"/>
    <col min="13059" max="13067" width="12.109375" style="238" customWidth="1"/>
    <col min="13068" max="13312" width="9.109375" style="238"/>
    <col min="13313" max="13313" width="13.88671875" style="238" customWidth="1"/>
    <col min="13314" max="13314" width="53.109375" style="238" customWidth="1"/>
    <col min="13315" max="13323" width="12.109375" style="238" customWidth="1"/>
    <col min="13324" max="13568" width="9.109375" style="238"/>
    <col min="13569" max="13569" width="13.88671875" style="238" customWidth="1"/>
    <col min="13570" max="13570" width="53.109375" style="238" customWidth="1"/>
    <col min="13571" max="13579" width="12.109375" style="238" customWidth="1"/>
    <col min="13580" max="13824" width="9.109375" style="238"/>
    <col min="13825" max="13825" width="13.88671875" style="238" customWidth="1"/>
    <col min="13826" max="13826" width="53.109375" style="238" customWidth="1"/>
    <col min="13827" max="13835" width="12.109375" style="238" customWidth="1"/>
    <col min="13836" max="14080" width="9.109375" style="238"/>
    <col min="14081" max="14081" width="13.88671875" style="238" customWidth="1"/>
    <col min="14082" max="14082" width="53.109375" style="238" customWidth="1"/>
    <col min="14083" max="14091" width="12.109375" style="238" customWidth="1"/>
    <col min="14092" max="14336" width="9.109375" style="238"/>
    <col min="14337" max="14337" width="13.88671875" style="238" customWidth="1"/>
    <col min="14338" max="14338" width="53.109375" style="238" customWidth="1"/>
    <col min="14339" max="14347" width="12.109375" style="238" customWidth="1"/>
    <col min="14348" max="14592" width="9.109375" style="238"/>
    <col min="14593" max="14593" width="13.88671875" style="238" customWidth="1"/>
    <col min="14594" max="14594" width="53.109375" style="238" customWidth="1"/>
    <col min="14595" max="14603" width="12.109375" style="238" customWidth="1"/>
    <col min="14604" max="14848" width="9.109375" style="238"/>
    <col min="14849" max="14849" width="13.88671875" style="238" customWidth="1"/>
    <col min="14850" max="14850" width="53.109375" style="238" customWidth="1"/>
    <col min="14851" max="14859" width="12.109375" style="238" customWidth="1"/>
    <col min="14860" max="15104" width="9.109375" style="238"/>
    <col min="15105" max="15105" width="13.88671875" style="238" customWidth="1"/>
    <col min="15106" max="15106" width="53.109375" style="238" customWidth="1"/>
    <col min="15107" max="15115" width="12.109375" style="238" customWidth="1"/>
    <col min="15116" max="15360" width="9.109375" style="238"/>
    <col min="15361" max="15361" width="13.88671875" style="238" customWidth="1"/>
    <col min="15362" max="15362" width="53.109375" style="238" customWidth="1"/>
    <col min="15363" max="15371" width="12.109375" style="238" customWidth="1"/>
    <col min="15372" max="15616" width="9.109375" style="238"/>
    <col min="15617" max="15617" width="13.88671875" style="238" customWidth="1"/>
    <col min="15618" max="15618" width="53.109375" style="238" customWidth="1"/>
    <col min="15619" max="15627" width="12.109375" style="238" customWidth="1"/>
    <col min="15628" max="15872" width="9.109375" style="238"/>
    <col min="15873" max="15873" width="13.88671875" style="238" customWidth="1"/>
    <col min="15874" max="15874" width="53.109375" style="238" customWidth="1"/>
    <col min="15875" max="15883" width="12.109375" style="238" customWidth="1"/>
    <col min="15884" max="16128" width="9.109375" style="238"/>
    <col min="16129" max="16129" width="13.88671875" style="238" customWidth="1"/>
    <col min="16130" max="16130" width="53.109375" style="238" customWidth="1"/>
    <col min="16131" max="16139" width="12.109375" style="238" customWidth="1"/>
    <col min="16140" max="16384" width="9.109375" style="238"/>
  </cols>
  <sheetData>
    <row r="1" spans="1:11" s="93" customFormat="1" ht="24.75" customHeight="1" thickBot="1" x14ac:dyDescent="0.35">
      <c r="A1" s="115" t="s">
        <v>428</v>
      </c>
      <c r="B1" s="92"/>
      <c r="D1" s="116"/>
      <c r="E1" s="94"/>
      <c r="G1" s="116"/>
      <c r="H1" s="94"/>
      <c r="I1" s="582" t="s">
        <v>477</v>
      </c>
      <c r="J1" s="582"/>
      <c r="K1" s="582"/>
    </row>
    <row r="2" spans="1:11" s="2" customFormat="1" ht="21" customHeight="1" thickBot="1" x14ac:dyDescent="0.35">
      <c r="A2" s="117" t="s">
        <v>4</v>
      </c>
      <c r="B2" s="583" t="s">
        <v>362</v>
      </c>
      <c r="C2" s="585" t="s">
        <v>381</v>
      </c>
      <c r="D2" s="585"/>
      <c r="E2" s="586"/>
      <c r="F2" s="589" t="s">
        <v>382</v>
      </c>
      <c r="G2" s="585"/>
      <c r="H2" s="586"/>
      <c r="I2" s="589" t="s">
        <v>364</v>
      </c>
      <c r="J2" s="585"/>
      <c r="K2" s="586"/>
    </row>
    <row r="3" spans="1:11" s="2" customFormat="1" ht="27" thickBot="1" x14ac:dyDescent="0.35">
      <c r="A3" s="117" t="s">
        <v>126</v>
      </c>
      <c r="B3" s="584"/>
      <c r="C3" s="587"/>
      <c r="D3" s="587"/>
      <c r="E3" s="588"/>
      <c r="F3" s="590"/>
      <c r="G3" s="587"/>
      <c r="H3" s="588"/>
      <c r="I3" s="590"/>
      <c r="J3" s="587"/>
      <c r="K3" s="588"/>
    </row>
    <row r="4" spans="1:11" s="2" customFormat="1" ht="15.9" customHeight="1" thickBot="1" x14ac:dyDescent="0.35">
      <c r="A4" s="95"/>
      <c r="B4" s="95"/>
      <c r="C4" s="1"/>
      <c r="E4" s="1"/>
      <c r="F4" s="1"/>
      <c r="H4" s="1"/>
      <c r="I4" s="1"/>
      <c r="K4" s="1" t="s">
        <v>416</v>
      </c>
    </row>
    <row r="5" spans="1:11" ht="40.200000000000003" thickBot="1" x14ac:dyDescent="0.35">
      <c r="A5" s="96" t="s">
        <v>128</v>
      </c>
      <c r="B5" s="97" t="s">
        <v>129</v>
      </c>
      <c r="C5" s="118" t="s">
        <v>130</v>
      </c>
      <c r="D5" s="119" t="s">
        <v>365</v>
      </c>
      <c r="E5" s="120" t="s">
        <v>429</v>
      </c>
      <c r="F5" s="118" t="s">
        <v>130</v>
      </c>
      <c r="G5" s="119" t="s">
        <v>365</v>
      </c>
      <c r="H5" s="120" t="s">
        <v>429</v>
      </c>
      <c r="I5" s="118" t="s">
        <v>130</v>
      </c>
      <c r="J5" s="119" t="s">
        <v>365</v>
      </c>
      <c r="K5" s="120" t="s">
        <v>429</v>
      </c>
    </row>
    <row r="6" spans="1:11" s="101" customFormat="1" ht="12.9" customHeight="1" thickBot="1" x14ac:dyDescent="0.35">
      <c r="A6" s="98" t="s">
        <v>5</v>
      </c>
      <c r="B6" s="99" t="s">
        <v>6</v>
      </c>
      <c r="C6" s="99" t="s">
        <v>7</v>
      </c>
      <c r="D6" s="377" t="s">
        <v>8</v>
      </c>
      <c r="E6" s="100" t="s">
        <v>9</v>
      </c>
      <c r="F6" s="99" t="s">
        <v>121</v>
      </c>
      <c r="G6" s="377" t="s">
        <v>11</v>
      </c>
      <c r="H6" s="100" t="s">
        <v>366</v>
      </c>
      <c r="I6" s="99" t="s">
        <v>367</v>
      </c>
      <c r="J6" s="377" t="s">
        <v>368</v>
      </c>
      <c r="K6" s="100" t="s">
        <v>369</v>
      </c>
    </row>
    <row r="7" spans="1:11" s="101" customFormat="1" ht="15.9" customHeight="1" thickBot="1" x14ac:dyDescent="0.35">
      <c r="A7" s="96"/>
      <c r="B7" s="96" t="s">
        <v>2</v>
      </c>
      <c r="C7" s="377"/>
      <c r="D7" s="377"/>
      <c r="E7" s="121"/>
    </row>
    <row r="8" spans="1:11" s="101" customFormat="1" ht="12" customHeight="1" thickBot="1" x14ac:dyDescent="0.35">
      <c r="A8" s="106" t="s">
        <v>14</v>
      </c>
      <c r="B8" s="122" t="s">
        <v>131</v>
      </c>
      <c r="C8" s="210">
        <f t="shared" ref="C8" si="0">+C9+C10+C11+C12+C13+C14</f>
        <v>0</v>
      </c>
      <c r="D8" s="211"/>
      <c r="E8" s="212"/>
      <c r="F8" s="210"/>
      <c r="G8" s="211"/>
      <c r="H8" s="212"/>
      <c r="I8" s="210">
        <f t="shared" ref="I8" si="1">+I9+I10+I11+I12+I13+I14</f>
        <v>0</v>
      </c>
      <c r="J8" s="211"/>
      <c r="K8" s="212"/>
    </row>
    <row r="9" spans="1:11" s="3" customFormat="1" ht="12" customHeight="1" x14ac:dyDescent="0.25">
      <c r="A9" s="102" t="s">
        <v>132</v>
      </c>
      <c r="B9" s="11" t="s">
        <v>133</v>
      </c>
      <c r="C9" s="213"/>
      <c r="D9" s="214"/>
      <c r="E9" s="215"/>
      <c r="F9" s="213"/>
      <c r="G9" s="214"/>
      <c r="H9" s="215"/>
      <c r="I9" s="213"/>
      <c r="J9" s="214"/>
      <c r="K9" s="215"/>
    </row>
    <row r="10" spans="1:11" s="104" customFormat="1" ht="12" customHeight="1" x14ac:dyDescent="0.25">
      <c r="A10" s="103" t="s">
        <v>134</v>
      </c>
      <c r="B10" s="12" t="s">
        <v>135</v>
      </c>
      <c r="C10" s="216"/>
      <c r="D10" s="217"/>
      <c r="E10" s="218"/>
      <c r="F10" s="216"/>
      <c r="G10" s="217"/>
      <c r="H10" s="218"/>
      <c r="I10" s="216"/>
      <c r="J10" s="217"/>
      <c r="K10" s="218"/>
    </row>
    <row r="11" spans="1:11" s="104" customFormat="1" ht="12" customHeight="1" x14ac:dyDescent="0.25">
      <c r="A11" s="103" t="s">
        <v>136</v>
      </c>
      <c r="B11" s="12" t="s">
        <v>137</v>
      </c>
      <c r="C11" s="216"/>
      <c r="D11" s="217"/>
      <c r="E11" s="218"/>
      <c r="F11" s="216"/>
      <c r="G11" s="217"/>
      <c r="H11" s="218"/>
      <c r="I11" s="216"/>
      <c r="J11" s="217"/>
      <c r="K11" s="218"/>
    </row>
    <row r="12" spans="1:11" s="104" customFormat="1" ht="12" customHeight="1" x14ac:dyDescent="0.25">
      <c r="A12" s="103" t="s">
        <v>138</v>
      </c>
      <c r="B12" s="12" t="s">
        <v>139</v>
      </c>
      <c r="C12" s="216"/>
      <c r="D12" s="217"/>
      <c r="E12" s="218"/>
      <c r="F12" s="216"/>
      <c r="G12" s="217"/>
      <c r="H12" s="218"/>
      <c r="I12" s="216"/>
      <c r="J12" s="217"/>
      <c r="K12" s="218"/>
    </row>
    <row r="13" spans="1:11" s="104" customFormat="1" ht="12" customHeight="1" x14ac:dyDescent="0.25">
      <c r="A13" s="103" t="s">
        <v>140</v>
      </c>
      <c r="B13" s="12" t="s">
        <v>141</v>
      </c>
      <c r="C13" s="216"/>
      <c r="D13" s="217"/>
      <c r="E13" s="218"/>
      <c r="F13" s="216"/>
      <c r="G13" s="217"/>
      <c r="H13" s="218"/>
      <c r="I13" s="216"/>
      <c r="J13" s="217"/>
      <c r="K13" s="218"/>
    </row>
    <row r="14" spans="1:11" s="3" customFormat="1" ht="12" customHeight="1" thickBot="1" x14ac:dyDescent="0.3">
      <c r="A14" s="105" t="s">
        <v>142</v>
      </c>
      <c r="B14" s="13" t="s">
        <v>143</v>
      </c>
      <c r="C14" s="216"/>
      <c r="D14" s="217"/>
      <c r="E14" s="218"/>
      <c r="F14" s="216"/>
      <c r="G14" s="217"/>
      <c r="H14" s="218"/>
      <c r="I14" s="216"/>
      <c r="J14" s="217"/>
      <c r="K14" s="218"/>
    </row>
    <row r="15" spans="1:11" s="3" customFormat="1" ht="12" customHeight="1" thickBot="1" x14ac:dyDescent="0.35">
      <c r="A15" s="106" t="s">
        <v>17</v>
      </c>
      <c r="B15" s="14" t="s">
        <v>144</v>
      </c>
      <c r="C15" s="210">
        <f t="shared" ref="C15" si="2">+C16+C17+C18+C19+C20</f>
        <v>0</v>
      </c>
      <c r="D15" s="211"/>
      <c r="E15" s="212"/>
      <c r="F15" s="210">
        <f t="shared" ref="F15" si="3">+F16+F17+F18+F19+F20</f>
        <v>0</v>
      </c>
      <c r="G15" s="211"/>
      <c r="H15" s="212"/>
      <c r="I15" s="210">
        <f t="shared" ref="I15" si="4">+I16+I17+I18+I19+I20</f>
        <v>0</v>
      </c>
      <c r="J15" s="211"/>
      <c r="K15" s="212">
        <f t="shared" ref="K15" si="5">+K16+K17+K18+K19+K20</f>
        <v>0</v>
      </c>
    </row>
    <row r="16" spans="1:11" s="3" customFormat="1" ht="12" customHeight="1" x14ac:dyDescent="0.25">
      <c r="A16" s="102" t="s">
        <v>145</v>
      </c>
      <c r="B16" s="11" t="s">
        <v>146</v>
      </c>
      <c r="C16" s="213"/>
      <c r="D16" s="214"/>
      <c r="E16" s="215"/>
      <c r="F16" s="213"/>
      <c r="G16" s="214"/>
      <c r="H16" s="215"/>
      <c r="I16" s="213"/>
      <c r="J16" s="214"/>
      <c r="K16" s="215"/>
    </row>
    <row r="17" spans="1:11" s="3" customFormat="1" ht="12" customHeight="1" x14ac:dyDescent="0.25">
      <c r="A17" s="103" t="s">
        <v>147</v>
      </c>
      <c r="B17" s="12" t="s">
        <v>148</v>
      </c>
      <c r="C17" s="216"/>
      <c r="D17" s="217"/>
      <c r="E17" s="218"/>
      <c r="F17" s="216"/>
      <c r="G17" s="217"/>
      <c r="H17" s="218"/>
      <c r="I17" s="216"/>
      <c r="J17" s="217"/>
      <c r="K17" s="218"/>
    </row>
    <row r="18" spans="1:11" s="3" customFormat="1" ht="12" customHeight="1" x14ac:dyDescent="0.25">
      <c r="A18" s="103" t="s">
        <v>149</v>
      </c>
      <c r="B18" s="12" t="s">
        <v>150</v>
      </c>
      <c r="C18" s="216"/>
      <c r="D18" s="217"/>
      <c r="E18" s="218"/>
      <c r="F18" s="216"/>
      <c r="G18" s="217"/>
      <c r="H18" s="218"/>
      <c r="I18" s="216"/>
      <c r="J18" s="217"/>
      <c r="K18" s="218"/>
    </row>
    <row r="19" spans="1:11" s="3" customFormat="1" ht="12" customHeight="1" x14ac:dyDescent="0.25">
      <c r="A19" s="103" t="s">
        <v>151</v>
      </c>
      <c r="B19" s="12" t="s">
        <v>152</v>
      </c>
      <c r="C19" s="216"/>
      <c r="D19" s="217"/>
      <c r="E19" s="218"/>
      <c r="F19" s="216"/>
      <c r="G19" s="217"/>
      <c r="H19" s="218"/>
      <c r="I19" s="216"/>
      <c r="J19" s="217"/>
      <c r="K19" s="218"/>
    </row>
    <row r="20" spans="1:11" s="3" customFormat="1" ht="12" customHeight="1" x14ac:dyDescent="0.25">
      <c r="A20" s="103" t="s">
        <v>153</v>
      </c>
      <c r="B20" s="12" t="s">
        <v>154</v>
      </c>
      <c r="C20" s="216"/>
      <c r="D20" s="217"/>
      <c r="E20" s="218"/>
      <c r="F20" s="216"/>
      <c r="G20" s="217"/>
      <c r="H20" s="218"/>
      <c r="I20" s="216"/>
      <c r="J20" s="217"/>
      <c r="K20" s="218"/>
    </row>
    <row r="21" spans="1:11" s="104" customFormat="1" ht="12" customHeight="1" thickBot="1" x14ac:dyDescent="0.3">
      <c r="A21" s="105" t="s">
        <v>155</v>
      </c>
      <c r="B21" s="13" t="s">
        <v>156</v>
      </c>
      <c r="C21" s="219"/>
      <c r="D21" s="220"/>
      <c r="E21" s="221"/>
      <c r="F21" s="219"/>
      <c r="G21" s="220"/>
      <c r="H21" s="221"/>
      <c r="I21" s="219"/>
      <c r="J21" s="220"/>
      <c r="K21" s="221"/>
    </row>
    <row r="22" spans="1:11" s="104" customFormat="1" ht="12" customHeight="1" thickBot="1" x14ac:dyDescent="0.35">
      <c r="A22" s="106" t="s">
        <v>20</v>
      </c>
      <c r="B22" s="122" t="s">
        <v>157</v>
      </c>
      <c r="C22" s="210">
        <f t="shared" ref="C22" si="6">+C23+C24+C25+C26+C27</f>
        <v>0</v>
      </c>
      <c r="D22" s="211"/>
      <c r="E22" s="212"/>
      <c r="F22" s="210">
        <f t="shared" ref="F22" si="7">+F23+F24+F25+F26+F27</f>
        <v>0</v>
      </c>
      <c r="G22" s="211"/>
      <c r="H22" s="212"/>
      <c r="I22" s="210">
        <f t="shared" ref="I22" si="8">+I23+I24+I25+I26+I27</f>
        <v>0</v>
      </c>
      <c r="J22" s="211"/>
      <c r="K22" s="212"/>
    </row>
    <row r="23" spans="1:11" s="104" customFormat="1" ht="12" customHeight="1" x14ac:dyDescent="0.25">
      <c r="A23" s="102" t="s">
        <v>158</v>
      </c>
      <c r="B23" s="11" t="s">
        <v>159</v>
      </c>
      <c r="C23" s="213"/>
      <c r="D23" s="214"/>
      <c r="E23" s="215"/>
      <c r="F23" s="213"/>
      <c r="G23" s="214"/>
      <c r="H23" s="215"/>
      <c r="I23" s="213"/>
      <c r="J23" s="214"/>
      <c r="K23" s="215"/>
    </row>
    <row r="24" spans="1:11" s="3" customFormat="1" ht="12" customHeight="1" x14ac:dyDescent="0.25">
      <c r="A24" s="103" t="s">
        <v>160</v>
      </c>
      <c r="B24" s="12" t="s">
        <v>161</v>
      </c>
      <c r="C24" s="216"/>
      <c r="D24" s="217"/>
      <c r="E24" s="218"/>
      <c r="F24" s="216"/>
      <c r="G24" s="217"/>
      <c r="H24" s="218"/>
      <c r="I24" s="216"/>
      <c r="J24" s="217"/>
      <c r="K24" s="218"/>
    </row>
    <row r="25" spans="1:11" s="104" customFormat="1" ht="12" customHeight="1" x14ac:dyDescent="0.25">
      <c r="A25" s="103" t="s">
        <v>162</v>
      </c>
      <c r="B25" s="12" t="s">
        <v>163</v>
      </c>
      <c r="C25" s="216"/>
      <c r="D25" s="217"/>
      <c r="E25" s="218"/>
      <c r="F25" s="216"/>
      <c r="G25" s="217"/>
      <c r="H25" s="218"/>
      <c r="I25" s="216"/>
      <c r="J25" s="217"/>
      <c r="K25" s="218"/>
    </row>
    <row r="26" spans="1:11" s="104" customFormat="1" ht="12" customHeight="1" x14ac:dyDescent="0.25">
      <c r="A26" s="103" t="s">
        <v>164</v>
      </c>
      <c r="B26" s="12" t="s">
        <v>165</v>
      </c>
      <c r="C26" s="216"/>
      <c r="D26" s="217"/>
      <c r="E26" s="218"/>
      <c r="F26" s="216"/>
      <c r="G26" s="217"/>
      <c r="H26" s="218"/>
      <c r="I26" s="216"/>
      <c r="J26" s="217"/>
      <c r="K26" s="218"/>
    </row>
    <row r="27" spans="1:11" s="104" customFormat="1" ht="12" customHeight="1" x14ac:dyDescent="0.25">
      <c r="A27" s="103" t="s">
        <v>166</v>
      </c>
      <c r="B27" s="12" t="s">
        <v>167</v>
      </c>
      <c r="C27" s="216"/>
      <c r="D27" s="217"/>
      <c r="E27" s="218"/>
      <c r="F27" s="216"/>
      <c r="G27" s="217"/>
      <c r="H27" s="218"/>
      <c r="I27" s="216"/>
      <c r="J27" s="217"/>
      <c r="K27" s="218"/>
    </row>
    <row r="28" spans="1:11" s="104" customFormat="1" ht="12" customHeight="1" thickBot="1" x14ac:dyDescent="0.3">
      <c r="A28" s="105" t="s">
        <v>168</v>
      </c>
      <c r="B28" s="13" t="s">
        <v>169</v>
      </c>
      <c r="C28" s="219"/>
      <c r="D28" s="220"/>
      <c r="E28" s="221"/>
      <c r="F28" s="219"/>
      <c r="G28" s="220"/>
      <c r="H28" s="221"/>
      <c r="I28" s="219"/>
      <c r="J28" s="220"/>
      <c r="K28" s="221"/>
    </row>
    <row r="29" spans="1:11" s="104" customFormat="1" ht="12" customHeight="1" thickBot="1" x14ac:dyDescent="0.35">
      <c r="A29" s="106" t="s">
        <v>170</v>
      </c>
      <c r="B29" s="122" t="s">
        <v>171</v>
      </c>
      <c r="C29" s="210">
        <f t="shared" ref="C29" si="9">+C30+C31+C32+C33+C34+C35+C36</f>
        <v>0</v>
      </c>
      <c r="D29" s="227"/>
      <c r="E29" s="212"/>
      <c r="F29" s="210">
        <f t="shared" ref="F29" si="10">+F30+F31+F32+F33+F34+F35+F36</f>
        <v>0</v>
      </c>
      <c r="G29" s="227"/>
      <c r="H29" s="212"/>
      <c r="I29" s="210">
        <f t="shared" ref="I29" si="11">+I30+I31+I32+I33+I34+I35+I36</f>
        <v>0</v>
      </c>
      <c r="J29" s="227"/>
      <c r="K29" s="212"/>
    </row>
    <row r="30" spans="1:11" s="104" customFormat="1" ht="12" customHeight="1" x14ac:dyDescent="0.25">
      <c r="A30" s="102" t="s">
        <v>172</v>
      </c>
      <c r="B30" s="11" t="s">
        <v>173</v>
      </c>
      <c r="C30" s="213"/>
      <c r="D30" s="213"/>
      <c r="E30" s="215"/>
      <c r="F30" s="213"/>
      <c r="G30" s="213"/>
      <c r="H30" s="215"/>
      <c r="I30" s="213"/>
      <c r="J30" s="213"/>
      <c r="K30" s="215"/>
    </row>
    <row r="31" spans="1:11" s="104" customFormat="1" ht="12" customHeight="1" x14ac:dyDescent="0.25">
      <c r="A31" s="103" t="s">
        <v>174</v>
      </c>
      <c r="B31" s="12" t="s">
        <v>175</v>
      </c>
      <c r="C31" s="216"/>
      <c r="D31" s="216"/>
      <c r="E31" s="218"/>
      <c r="F31" s="216"/>
      <c r="G31" s="216"/>
      <c r="H31" s="218"/>
      <c r="I31" s="216"/>
      <c r="J31" s="216"/>
      <c r="K31" s="218"/>
    </row>
    <row r="32" spans="1:11" s="104" customFormat="1" ht="12" customHeight="1" x14ac:dyDescent="0.25">
      <c r="A32" s="103" t="s">
        <v>176</v>
      </c>
      <c r="B32" s="12" t="s">
        <v>177</v>
      </c>
      <c r="C32" s="216"/>
      <c r="D32" s="216"/>
      <c r="E32" s="218"/>
      <c r="F32" s="216"/>
      <c r="G32" s="216"/>
      <c r="H32" s="218"/>
      <c r="I32" s="216"/>
      <c r="J32" s="216"/>
      <c r="K32" s="218"/>
    </row>
    <row r="33" spans="1:11" s="104" customFormat="1" ht="12" customHeight="1" x14ac:dyDescent="0.25">
      <c r="A33" s="103" t="s">
        <v>178</v>
      </c>
      <c r="B33" s="12" t="s">
        <v>179</v>
      </c>
      <c r="C33" s="216"/>
      <c r="D33" s="216"/>
      <c r="E33" s="218"/>
      <c r="F33" s="216"/>
      <c r="G33" s="216"/>
      <c r="H33" s="218"/>
      <c r="I33" s="216"/>
      <c r="J33" s="216"/>
      <c r="K33" s="218"/>
    </row>
    <row r="34" spans="1:11" s="104" customFormat="1" ht="12" customHeight="1" x14ac:dyDescent="0.25">
      <c r="A34" s="103" t="s">
        <v>180</v>
      </c>
      <c r="B34" s="12" t="s">
        <v>181</v>
      </c>
      <c r="C34" s="216"/>
      <c r="D34" s="216"/>
      <c r="E34" s="218"/>
      <c r="F34" s="216"/>
      <c r="G34" s="216"/>
      <c r="H34" s="218"/>
      <c r="I34" s="216"/>
      <c r="J34" s="216"/>
      <c r="K34" s="218"/>
    </row>
    <row r="35" spans="1:11" s="104" customFormat="1" ht="12" customHeight="1" x14ac:dyDescent="0.25">
      <c r="A35" s="103" t="s">
        <v>182</v>
      </c>
      <c r="B35" s="12" t="s">
        <v>183</v>
      </c>
      <c r="C35" s="216"/>
      <c r="D35" s="216"/>
      <c r="E35" s="218"/>
      <c r="F35" s="216"/>
      <c r="G35" s="216"/>
      <c r="H35" s="218"/>
      <c r="I35" s="216"/>
      <c r="J35" s="216"/>
      <c r="K35" s="218"/>
    </row>
    <row r="36" spans="1:11" s="104" customFormat="1" ht="12" customHeight="1" thickBot="1" x14ac:dyDescent="0.3">
      <c r="A36" s="105" t="s">
        <v>184</v>
      </c>
      <c r="B36" s="13" t="s">
        <v>185</v>
      </c>
      <c r="C36" s="219"/>
      <c r="D36" s="219"/>
      <c r="E36" s="221"/>
      <c r="F36" s="219"/>
      <c r="G36" s="219"/>
      <c r="H36" s="221"/>
      <c r="I36" s="219"/>
      <c r="J36" s="219"/>
      <c r="K36" s="221"/>
    </row>
    <row r="37" spans="1:11" s="104" customFormat="1" ht="12" customHeight="1" thickBot="1" x14ac:dyDescent="0.35">
      <c r="A37" s="106" t="s">
        <v>26</v>
      </c>
      <c r="B37" s="122" t="s">
        <v>186</v>
      </c>
      <c r="C37" s="210">
        <f t="shared" ref="C37" si="12">SUM(C38:C48)</f>
        <v>0</v>
      </c>
      <c r="D37" s="211"/>
      <c r="E37" s="212"/>
      <c r="F37" s="210">
        <f t="shared" ref="F37" si="13">SUM(F38:F48)</f>
        <v>0</v>
      </c>
      <c r="G37" s="211"/>
      <c r="H37" s="212">
        <f t="shared" ref="H37" si="14">SUM(H38:H48)</f>
        <v>0</v>
      </c>
      <c r="I37" s="210"/>
      <c r="J37" s="211"/>
      <c r="K37" s="212"/>
    </row>
    <row r="38" spans="1:11" s="104" customFormat="1" ht="12" customHeight="1" x14ac:dyDescent="0.25">
      <c r="A38" s="102" t="s">
        <v>187</v>
      </c>
      <c r="B38" s="11" t="s">
        <v>188</v>
      </c>
      <c r="C38" s="213"/>
      <c r="D38" s="214"/>
      <c r="E38" s="215"/>
      <c r="F38" s="213"/>
      <c r="G38" s="214"/>
      <c r="H38" s="215"/>
      <c r="I38" s="213"/>
      <c r="J38" s="214"/>
      <c r="K38" s="215"/>
    </row>
    <row r="39" spans="1:11" s="104" customFormat="1" ht="12" customHeight="1" x14ac:dyDescent="0.25">
      <c r="A39" s="103" t="s">
        <v>189</v>
      </c>
      <c r="B39" s="12" t="s">
        <v>190</v>
      </c>
      <c r="C39" s="216"/>
      <c r="D39" s="217"/>
      <c r="E39" s="218"/>
      <c r="F39" s="216"/>
      <c r="G39" s="217"/>
      <c r="H39" s="218"/>
      <c r="I39" s="216"/>
      <c r="J39" s="217"/>
      <c r="K39" s="218"/>
    </row>
    <row r="40" spans="1:11" s="104" customFormat="1" ht="12" customHeight="1" x14ac:dyDescent="0.25">
      <c r="A40" s="103" t="s">
        <v>191</v>
      </c>
      <c r="B40" s="12" t="s">
        <v>192</v>
      </c>
      <c r="C40" s="216"/>
      <c r="D40" s="217"/>
      <c r="E40" s="218"/>
      <c r="F40" s="216"/>
      <c r="G40" s="217"/>
      <c r="H40" s="218"/>
      <c r="I40" s="216"/>
      <c r="J40" s="217"/>
      <c r="K40" s="218"/>
    </row>
    <row r="41" spans="1:11" s="104" customFormat="1" ht="12" customHeight="1" x14ac:dyDescent="0.25">
      <c r="A41" s="103" t="s">
        <v>193</v>
      </c>
      <c r="B41" s="12" t="s">
        <v>194</v>
      </c>
      <c r="C41" s="216"/>
      <c r="D41" s="217"/>
      <c r="E41" s="218"/>
      <c r="F41" s="216"/>
      <c r="G41" s="217"/>
      <c r="H41" s="218"/>
      <c r="I41" s="216"/>
      <c r="J41" s="217"/>
      <c r="K41" s="218"/>
    </row>
    <row r="42" spans="1:11" s="104" customFormat="1" ht="12" customHeight="1" x14ac:dyDescent="0.25">
      <c r="A42" s="103" t="s">
        <v>195</v>
      </c>
      <c r="B42" s="12" t="s">
        <v>196</v>
      </c>
      <c r="C42" s="216"/>
      <c r="D42" s="217"/>
      <c r="E42" s="218"/>
      <c r="F42" s="216"/>
      <c r="G42" s="217"/>
      <c r="H42" s="218"/>
      <c r="I42" s="216"/>
      <c r="J42" s="217"/>
      <c r="K42" s="218"/>
    </row>
    <row r="43" spans="1:11" s="104" customFormat="1" ht="12" customHeight="1" x14ac:dyDescent="0.25">
      <c r="A43" s="103" t="s">
        <v>197</v>
      </c>
      <c r="B43" s="12" t="s">
        <v>198</v>
      </c>
      <c r="C43" s="216"/>
      <c r="D43" s="217"/>
      <c r="E43" s="218"/>
      <c r="F43" s="216"/>
      <c r="G43" s="217"/>
      <c r="H43" s="218"/>
      <c r="I43" s="216"/>
      <c r="J43" s="217"/>
      <c r="K43" s="218"/>
    </row>
    <row r="44" spans="1:11" s="104" customFormat="1" ht="12" customHeight="1" x14ac:dyDescent="0.25">
      <c r="A44" s="103" t="s">
        <v>199</v>
      </c>
      <c r="B44" s="12" t="s">
        <v>200</v>
      </c>
      <c r="C44" s="216"/>
      <c r="D44" s="217"/>
      <c r="E44" s="218"/>
      <c r="F44" s="216"/>
      <c r="G44" s="217"/>
      <c r="H44" s="218"/>
      <c r="I44" s="216"/>
      <c r="J44" s="217"/>
      <c r="K44" s="218"/>
    </row>
    <row r="45" spans="1:11" s="104" customFormat="1" ht="12" customHeight="1" x14ac:dyDescent="0.25">
      <c r="A45" s="103" t="s">
        <v>201</v>
      </c>
      <c r="B45" s="12" t="s">
        <v>202</v>
      </c>
      <c r="C45" s="216"/>
      <c r="D45" s="217"/>
      <c r="E45" s="218"/>
      <c r="F45" s="216"/>
      <c r="G45" s="217"/>
      <c r="H45" s="218"/>
      <c r="I45" s="216"/>
      <c r="J45" s="217"/>
      <c r="K45" s="218"/>
    </row>
    <row r="46" spans="1:11" s="104" customFormat="1" ht="12" customHeight="1" x14ac:dyDescent="0.25">
      <c r="A46" s="103" t="s">
        <v>203</v>
      </c>
      <c r="B46" s="12" t="s">
        <v>204</v>
      </c>
      <c r="C46" s="216"/>
      <c r="D46" s="244"/>
      <c r="E46" s="218"/>
      <c r="F46" s="216"/>
      <c r="G46" s="244"/>
      <c r="H46" s="218"/>
      <c r="I46" s="216"/>
      <c r="J46" s="244"/>
      <c r="K46" s="218"/>
    </row>
    <row r="47" spans="1:11" s="104" customFormat="1" ht="12" customHeight="1" x14ac:dyDescent="0.25">
      <c r="A47" s="105" t="s">
        <v>205</v>
      </c>
      <c r="B47" s="13" t="s">
        <v>206</v>
      </c>
      <c r="C47" s="219"/>
      <c r="D47" s="245"/>
      <c r="E47" s="221"/>
      <c r="F47" s="219"/>
      <c r="G47" s="245"/>
      <c r="H47" s="221"/>
      <c r="I47" s="219"/>
      <c r="J47" s="245"/>
      <c r="K47" s="221"/>
    </row>
    <row r="48" spans="1:11" s="104" customFormat="1" ht="12" customHeight="1" thickBot="1" x14ac:dyDescent="0.3">
      <c r="A48" s="105" t="s">
        <v>207</v>
      </c>
      <c r="B48" s="13" t="s">
        <v>208</v>
      </c>
      <c r="C48" s="219"/>
      <c r="D48" s="245"/>
      <c r="E48" s="221"/>
      <c r="F48" s="219"/>
      <c r="G48" s="245"/>
      <c r="H48" s="221"/>
      <c r="I48" s="219"/>
      <c r="J48" s="245"/>
      <c r="K48" s="221"/>
    </row>
    <row r="49" spans="1:11" s="104" customFormat="1" ht="12" customHeight="1" thickBot="1" x14ac:dyDescent="0.35">
      <c r="A49" s="106" t="s">
        <v>29</v>
      </c>
      <c r="B49" s="122" t="s">
        <v>209</v>
      </c>
      <c r="C49" s="210">
        <f t="shared" ref="C49" si="15">SUM(C50:C54)</f>
        <v>0</v>
      </c>
      <c r="D49" s="211"/>
      <c r="E49" s="212"/>
      <c r="F49" s="210">
        <f t="shared" ref="F49" si="16">SUM(F50:F54)</f>
        <v>0</v>
      </c>
      <c r="G49" s="211"/>
      <c r="H49" s="212"/>
      <c r="I49" s="210">
        <f t="shared" ref="I49" si="17">SUM(I50:I54)</f>
        <v>0</v>
      </c>
      <c r="J49" s="211"/>
      <c r="K49" s="212"/>
    </row>
    <row r="50" spans="1:11" s="104" customFormat="1" ht="12" customHeight="1" x14ac:dyDescent="0.25">
      <c r="A50" s="102" t="s">
        <v>210</v>
      </c>
      <c r="B50" s="11" t="s">
        <v>211</v>
      </c>
      <c r="C50" s="213"/>
      <c r="D50" s="246"/>
      <c r="E50" s="215"/>
      <c r="F50" s="213"/>
      <c r="G50" s="246"/>
      <c r="H50" s="215"/>
      <c r="I50" s="213"/>
      <c r="J50" s="246"/>
      <c r="K50" s="215"/>
    </row>
    <row r="51" spans="1:11" s="104" customFormat="1" ht="12" customHeight="1" x14ac:dyDescent="0.25">
      <c r="A51" s="103" t="s">
        <v>212</v>
      </c>
      <c r="B51" s="12" t="s">
        <v>213</v>
      </c>
      <c r="C51" s="216"/>
      <c r="D51" s="244"/>
      <c r="E51" s="218"/>
      <c r="F51" s="216"/>
      <c r="G51" s="244"/>
      <c r="H51" s="218"/>
      <c r="I51" s="216"/>
      <c r="J51" s="244"/>
      <c r="K51" s="218"/>
    </row>
    <row r="52" spans="1:11" s="104" customFormat="1" ht="12" customHeight="1" x14ac:dyDescent="0.25">
      <c r="A52" s="103" t="s">
        <v>214</v>
      </c>
      <c r="B52" s="12" t="s">
        <v>215</v>
      </c>
      <c r="C52" s="216"/>
      <c r="D52" s="244"/>
      <c r="E52" s="218"/>
      <c r="F52" s="216"/>
      <c r="G52" s="244"/>
      <c r="H52" s="218"/>
      <c r="I52" s="216"/>
      <c r="J52" s="244"/>
      <c r="K52" s="218"/>
    </row>
    <row r="53" spans="1:11" s="104" customFormat="1" ht="12" customHeight="1" x14ac:dyDescent="0.25">
      <c r="A53" s="103" t="s">
        <v>216</v>
      </c>
      <c r="B53" s="12" t="s">
        <v>217</v>
      </c>
      <c r="C53" s="216"/>
      <c r="D53" s="244"/>
      <c r="E53" s="218"/>
      <c r="F53" s="216"/>
      <c r="G53" s="244"/>
      <c r="H53" s="218"/>
      <c r="I53" s="216"/>
      <c r="J53" s="244"/>
      <c r="K53" s="218"/>
    </row>
    <row r="54" spans="1:11" s="104" customFormat="1" ht="12" customHeight="1" thickBot="1" x14ac:dyDescent="0.3">
      <c r="A54" s="105" t="s">
        <v>218</v>
      </c>
      <c r="B54" s="13" t="s">
        <v>219</v>
      </c>
      <c r="C54" s="219"/>
      <c r="D54" s="245"/>
      <c r="E54" s="221"/>
      <c r="F54" s="219"/>
      <c r="G54" s="245"/>
      <c r="H54" s="221"/>
      <c r="I54" s="219"/>
      <c r="J54" s="245"/>
      <c r="K54" s="221"/>
    </row>
    <row r="55" spans="1:11" s="104" customFormat="1" ht="12" customHeight="1" thickBot="1" x14ac:dyDescent="0.35">
      <c r="A55" s="106" t="s">
        <v>220</v>
      </c>
      <c r="B55" s="122" t="s">
        <v>221</v>
      </c>
      <c r="C55" s="210">
        <f t="shared" ref="C55" si="18">SUM(C56:C58)</f>
        <v>0</v>
      </c>
      <c r="D55" s="211"/>
      <c r="E55" s="212"/>
      <c r="F55" s="210">
        <f t="shared" ref="F55" si="19">SUM(F56:F58)</f>
        <v>0</v>
      </c>
      <c r="G55" s="211"/>
      <c r="H55" s="212"/>
      <c r="I55" s="210">
        <f t="shared" ref="I55" si="20">SUM(I56:I58)</f>
        <v>0</v>
      </c>
      <c r="J55" s="211"/>
      <c r="K55" s="212"/>
    </row>
    <row r="56" spans="1:11" s="104" customFormat="1" ht="12" customHeight="1" x14ac:dyDescent="0.25">
      <c r="A56" s="102" t="s">
        <v>222</v>
      </c>
      <c r="B56" s="11" t="s">
        <v>223</v>
      </c>
      <c r="C56" s="213"/>
      <c r="D56" s="214"/>
      <c r="E56" s="215"/>
      <c r="F56" s="213"/>
      <c r="G56" s="214"/>
      <c r="H56" s="215"/>
      <c r="I56" s="213"/>
      <c r="J56" s="214"/>
      <c r="K56" s="215"/>
    </row>
    <row r="57" spans="1:11" s="104" customFormat="1" ht="12" customHeight="1" x14ac:dyDescent="0.25">
      <c r="A57" s="103" t="s">
        <v>224</v>
      </c>
      <c r="B57" s="12" t="s">
        <v>225</v>
      </c>
      <c r="C57" s="216"/>
      <c r="D57" s="217"/>
      <c r="E57" s="218"/>
      <c r="F57" s="216"/>
      <c r="G57" s="217"/>
      <c r="H57" s="218"/>
      <c r="I57" s="216"/>
      <c r="J57" s="217"/>
      <c r="K57" s="218"/>
    </row>
    <row r="58" spans="1:11" s="104" customFormat="1" ht="12" customHeight="1" x14ac:dyDescent="0.25">
      <c r="A58" s="103" t="s">
        <v>226</v>
      </c>
      <c r="B58" s="12" t="s">
        <v>227</v>
      </c>
      <c r="C58" s="216"/>
      <c r="D58" s="217"/>
      <c r="E58" s="218"/>
      <c r="F58" s="216"/>
      <c r="G58" s="217"/>
      <c r="H58" s="218"/>
      <c r="I58" s="216"/>
      <c r="J58" s="217"/>
      <c r="K58" s="218"/>
    </row>
    <row r="59" spans="1:11" s="104" customFormat="1" ht="12" customHeight="1" thickBot="1" x14ac:dyDescent="0.3">
      <c r="A59" s="105" t="s">
        <v>228</v>
      </c>
      <c r="B59" s="13" t="s">
        <v>229</v>
      </c>
      <c r="C59" s="219"/>
      <c r="D59" s="220"/>
      <c r="E59" s="221"/>
      <c r="F59" s="219"/>
      <c r="G59" s="220"/>
      <c r="H59" s="221"/>
      <c r="I59" s="219"/>
      <c r="J59" s="220"/>
      <c r="K59" s="221"/>
    </row>
    <row r="60" spans="1:11" s="104" customFormat="1" ht="12" customHeight="1" thickBot="1" x14ac:dyDescent="0.35">
      <c r="A60" s="106" t="s">
        <v>34</v>
      </c>
      <c r="B60" s="14" t="s">
        <v>230</v>
      </c>
      <c r="C60" s="210">
        <f t="shared" ref="C60" si="21">SUM(C61:C63)</f>
        <v>0</v>
      </c>
      <c r="D60" s="211"/>
      <c r="E60" s="212"/>
      <c r="F60" s="210">
        <f t="shared" ref="F60" si="22">SUM(F61:F63)</f>
        <v>0</v>
      </c>
      <c r="G60" s="211"/>
      <c r="H60" s="212"/>
      <c r="I60" s="210">
        <f t="shared" ref="I60" si="23">SUM(I61:I63)</f>
        <v>0</v>
      </c>
      <c r="J60" s="211"/>
      <c r="K60" s="212"/>
    </row>
    <row r="61" spans="1:11" s="104" customFormat="1" ht="12" customHeight="1" x14ac:dyDescent="0.25">
      <c r="A61" s="102" t="s">
        <v>231</v>
      </c>
      <c r="B61" s="11" t="s">
        <v>232</v>
      </c>
      <c r="C61" s="216"/>
      <c r="D61" s="244"/>
      <c r="E61" s="218"/>
      <c r="F61" s="216"/>
      <c r="G61" s="244"/>
      <c r="H61" s="218"/>
      <c r="I61" s="216"/>
      <c r="J61" s="244"/>
      <c r="K61" s="218"/>
    </row>
    <row r="62" spans="1:11" s="104" customFormat="1" ht="12" customHeight="1" x14ac:dyDescent="0.25">
      <c r="A62" s="103" t="s">
        <v>233</v>
      </c>
      <c r="B62" s="12" t="s">
        <v>234</v>
      </c>
      <c r="C62" s="216"/>
      <c r="D62" s="244"/>
      <c r="E62" s="218"/>
      <c r="F62" s="216"/>
      <c r="G62" s="244"/>
      <c r="H62" s="218"/>
      <c r="I62" s="216"/>
      <c r="J62" s="244"/>
      <c r="K62" s="218"/>
    </row>
    <row r="63" spans="1:11" s="104" customFormat="1" ht="12" customHeight="1" x14ac:dyDescent="0.25">
      <c r="A63" s="103" t="s">
        <v>235</v>
      </c>
      <c r="B63" s="12" t="s">
        <v>236</v>
      </c>
      <c r="C63" s="216"/>
      <c r="D63" s="244"/>
      <c r="E63" s="218"/>
      <c r="F63" s="216"/>
      <c r="G63" s="244"/>
      <c r="H63" s="218"/>
      <c r="I63" s="216"/>
      <c r="J63" s="244"/>
      <c r="K63" s="218"/>
    </row>
    <row r="64" spans="1:11" s="104" customFormat="1" ht="12" customHeight="1" thickBot="1" x14ac:dyDescent="0.3">
      <c r="A64" s="105" t="s">
        <v>237</v>
      </c>
      <c r="B64" s="13" t="s">
        <v>238</v>
      </c>
      <c r="C64" s="216"/>
      <c r="D64" s="244"/>
      <c r="E64" s="218"/>
      <c r="F64" s="216"/>
      <c r="G64" s="244"/>
      <c r="H64" s="218"/>
      <c r="I64" s="216"/>
      <c r="J64" s="244"/>
      <c r="K64" s="218"/>
    </row>
    <row r="65" spans="1:11" s="104" customFormat="1" ht="12" customHeight="1" thickBot="1" x14ac:dyDescent="0.35">
      <c r="A65" s="106" t="s">
        <v>35</v>
      </c>
      <c r="B65" s="122" t="s">
        <v>239</v>
      </c>
      <c r="C65" s="210">
        <f t="shared" ref="C65" si="24">+C8+C15+C22+C29+C37+C49+C55+C60</f>
        <v>0</v>
      </c>
      <c r="D65" s="228"/>
      <c r="E65" s="212"/>
      <c r="F65" s="210">
        <f t="shared" ref="F65" si="25">+F8+F15+F22+F29+F37+F49+F55+F60</f>
        <v>0</v>
      </c>
      <c r="G65" s="228"/>
      <c r="H65" s="212"/>
      <c r="I65" s="210"/>
      <c r="J65" s="228"/>
      <c r="K65" s="212"/>
    </row>
    <row r="66" spans="1:11" s="104" customFormat="1" ht="12" customHeight="1" thickBot="1" x14ac:dyDescent="0.3">
      <c r="A66" s="15" t="s">
        <v>240</v>
      </c>
      <c r="B66" s="14" t="s">
        <v>241</v>
      </c>
      <c r="C66" s="210">
        <f t="shared" ref="C66" si="26">SUM(C67:C69)</f>
        <v>0</v>
      </c>
      <c r="D66" s="211"/>
      <c r="E66" s="212"/>
      <c r="F66" s="210">
        <f t="shared" ref="F66" si="27">SUM(F67:F69)</f>
        <v>0</v>
      </c>
      <c r="G66" s="211"/>
      <c r="H66" s="212"/>
      <c r="I66" s="210">
        <f t="shared" ref="I66" si="28">SUM(I67:I69)</f>
        <v>0</v>
      </c>
      <c r="J66" s="211"/>
      <c r="K66" s="212"/>
    </row>
    <row r="67" spans="1:11" s="104" customFormat="1" ht="12" customHeight="1" x14ac:dyDescent="0.25">
      <c r="A67" s="102" t="s">
        <v>242</v>
      </c>
      <c r="B67" s="11" t="s">
        <v>243</v>
      </c>
      <c r="C67" s="216"/>
      <c r="D67" s="244"/>
      <c r="E67" s="218"/>
      <c r="F67" s="216"/>
      <c r="G67" s="244"/>
      <c r="H67" s="218"/>
      <c r="I67" s="216"/>
      <c r="J67" s="244"/>
      <c r="K67" s="218"/>
    </row>
    <row r="68" spans="1:11" s="104" customFormat="1" ht="12" customHeight="1" x14ac:dyDescent="0.25">
      <c r="A68" s="103" t="s">
        <v>244</v>
      </c>
      <c r="B68" s="12" t="s">
        <v>245</v>
      </c>
      <c r="C68" s="216"/>
      <c r="D68" s="244"/>
      <c r="E68" s="218"/>
      <c r="F68" s="216"/>
      <c r="G68" s="244"/>
      <c r="H68" s="218"/>
      <c r="I68" s="216"/>
      <c r="J68" s="244"/>
      <c r="K68" s="218"/>
    </row>
    <row r="69" spans="1:11" s="104" customFormat="1" ht="12" customHeight="1" thickBot="1" x14ac:dyDescent="0.3">
      <c r="A69" s="105" t="s">
        <v>246</v>
      </c>
      <c r="B69" s="16" t="s">
        <v>247</v>
      </c>
      <c r="C69" s="216"/>
      <c r="D69" s="247"/>
      <c r="E69" s="218"/>
      <c r="F69" s="216"/>
      <c r="G69" s="247"/>
      <c r="H69" s="218"/>
      <c r="I69" s="216"/>
      <c r="J69" s="247"/>
      <c r="K69" s="218"/>
    </row>
    <row r="70" spans="1:11" s="104" customFormat="1" ht="12" customHeight="1" thickBot="1" x14ac:dyDescent="0.3">
      <c r="A70" s="15" t="s">
        <v>248</v>
      </c>
      <c r="B70" s="14" t="s">
        <v>249</v>
      </c>
      <c r="C70" s="210">
        <f t="shared" ref="C70" si="29">SUM(C71:C74)</f>
        <v>0</v>
      </c>
      <c r="D70" s="210"/>
      <c r="E70" s="212"/>
      <c r="F70" s="210">
        <f t="shared" ref="F70" si="30">SUM(F71:F74)</f>
        <v>0</v>
      </c>
      <c r="G70" s="210"/>
      <c r="H70" s="212"/>
      <c r="I70" s="210">
        <f t="shared" ref="I70" si="31">SUM(I71:I74)</f>
        <v>0</v>
      </c>
      <c r="J70" s="210"/>
      <c r="K70" s="212"/>
    </row>
    <row r="71" spans="1:11" s="104" customFormat="1" ht="12" customHeight="1" x14ac:dyDescent="0.25">
      <c r="A71" s="102" t="s">
        <v>250</v>
      </c>
      <c r="B71" s="11" t="s">
        <v>251</v>
      </c>
      <c r="C71" s="216"/>
      <c r="D71" s="248"/>
      <c r="E71" s="218"/>
      <c r="F71" s="216"/>
      <c r="G71" s="248"/>
      <c r="H71" s="218"/>
      <c r="I71" s="216"/>
      <c r="J71" s="248"/>
      <c r="K71" s="218"/>
    </row>
    <row r="72" spans="1:11" s="104" customFormat="1" ht="12" customHeight="1" x14ac:dyDescent="0.25">
      <c r="A72" s="103" t="s">
        <v>252</v>
      </c>
      <c r="B72" s="12" t="s">
        <v>253</v>
      </c>
      <c r="C72" s="216"/>
      <c r="D72" s="248"/>
      <c r="E72" s="218"/>
      <c r="F72" s="216"/>
      <c r="G72" s="248"/>
      <c r="H72" s="218"/>
      <c r="I72" s="216"/>
      <c r="J72" s="248"/>
      <c r="K72" s="218"/>
    </row>
    <row r="73" spans="1:11" s="104" customFormat="1" ht="12" customHeight="1" x14ac:dyDescent="0.25">
      <c r="A73" s="103" t="s">
        <v>254</v>
      </c>
      <c r="B73" s="12" t="s">
        <v>255</v>
      </c>
      <c r="C73" s="216"/>
      <c r="D73" s="248"/>
      <c r="E73" s="218"/>
      <c r="F73" s="216"/>
      <c r="G73" s="248"/>
      <c r="H73" s="218"/>
      <c r="I73" s="216"/>
      <c r="J73" s="248"/>
      <c r="K73" s="218"/>
    </row>
    <row r="74" spans="1:11" s="104" customFormat="1" ht="12" customHeight="1" thickBot="1" x14ac:dyDescent="0.3">
      <c r="A74" s="105" t="s">
        <v>256</v>
      </c>
      <c r="B74" s="13" t="s">
        <v>257</v>
      </c>
      <c r="C74" s="216"/>
      <c r="D74" s="248"/>
      <c r="E74" s="218"/>
      <c r="F74" s="216"/>
      <c r="G74" s="248"/>
      <c r="H74" s="218"/>
      <c r="I74" s="216"/>
      <c r="J74" s="248"/>
      <c r="K74" s="218"/>
    </row>
    <row r="75" spans="1:11" s="104" customFormat="1" ht="12" customHeight="1" thickBot="1" x14ac:dyDescent="0.3">
      <c r="A75" s="15" t="s">
        <v>258</v>
      </c>
      <c r="B75" s="14" t="s">
        <v>259</v>
      </c>
      <c r="C75" s="210">
        <v>19589.199999999983</v>
      </c>
      <c r="D75" s="210">
        <f>+E75-C75</f>
        <v>4266</v>
      </c>
      <c r="E75" s="229">
        <v>23855.199999999983</v>
      </c>
      <c r="F75" s="210">
        <v>176302.80000000002</v>
      </c>
      <c r="G75" s="210">
        <f>+H75-F75</f>
        <v>38394</v>
      </c>
      <c r="H75" s="212">
        <v>214696.80000000002</v>
      </c>
      <c r="I75" s="210">
        <v>195892</v>
      </c>
      <c r="J75" s="210">
        <f>+K75-I75</f>
        <v>42660</v>
      </c>
      <c r="K75" s="212">
        <v>238552</v>
      </c>
    </row>
    <row r="76" spans="1:11" s="104" customFormat="1" ht="12" customHeight="1" x14ac:dyDescent="0.25">
      <c r="A76" s="102" t="s">
        <v>260</v>
      </c>
      <c r="B76" s="11" t="s">
        <v>261</v>
      </c>
      <c r="C76" s="216">
        <v>19589.199999999983</v>
      </c>
      <c r="D76" s="248">
        <f>+E76-C76</f>
        <v>4266</v>
      </c>
      <c r="E76" s="503">
        <v>23855.199999999983</v>
      </c>
      <c r="F76" s="216">
        <v>176302.80000000002</v>
      </c>
      <c r="G76" s="248">
        <f>+H76-F76</f>
        <v>38394</v>
      </c>
      <c r="H76" s="218">
        <v>214696.80000000002</v>
      </c>
      <c r="I76" s="216">
        <v>195892</v>
      </c>
      <c r="J76" s="248">
        <f>+K76-I76</f>
        <v>42660</v>
      </c>
      <c r="K76" s="218">
        <v>238552</v>
      </c>
    </row>
    <row r="77" spans="1:11" s="104" customFormat="1" ht="12" customHeight="1" thickBot="1" x14ac:dyDescent="0.3">
      <c r="A77" s="105" t="s">
        <v>262</v>
      </c>
      <c r="B77" s="13" t="s">
        <v>263</v>
      </c>
      <c r="C77" s="216">
        <v>0</v>
      </c>
      <c r="D77" s="248"/>
      <c r="E77" s="503">
        <v>0</v>
      </c>
      <c r="F77" s="216">
        <v>0</v>
      </c>
      <c r="G77" s="248"/>
      <c r="H77" s="218">
        <v>0</v>
      </c>
      <c r="I77" s="216"/>
      <c r="J77" s="248"/>
      <c r="K77" s="218"/>
    </row>
    <row r="78" spans="1:11" s="3" customFormat="1" ht="12" customHeight="1" thickBot="1" x14ac:dyDescent="0.3">
      <c r="A78" s="15" t="s">
        <v>264</v>
      </c>
      <c r="B78" s="14" t="s">
        <v>265</v>
      </c>
      <c r="C78" s="210">
        <v>4416175</v>
      </c>
      <c r="D78" s="210">
        <f>+E78-C78</f>
        <v>-416000</v>
      </c>
      <c r="E78" s="229">
        <v>4000175</v>
      </c>
      <c r="F78" s="210">
        <v>39745575</v>
      </c>
      <c r="G78" s="210">
        <f>+H78-F78</f>
        <v>-3744000</v>
      </c>
      <c r="H78" s="212">
        <v>36001575</v>
      </c>
      <c r="I78" s="210">
        <v>44161750</v>
      </c>
      <c r="J78" s="210">
        <f>+K78-I78</f>
        <v>-4160000</v>
      </c>
      <c r="K78" s="212">
        <v>40001750</v>
      </c>
    </row>
    <row r="79" spans="1:11" s="104" customFormat="1" ht="12" customHeight="1" x14ac:dyDescent="0.25">
      <c r="A79" s="102" t="s">
        <v>266</v>
      </c>
      <c r="B79" s="11" t="s">
        <v>267</v>
      </c>
      <c r="C79" s="216">
        <v>0</v>
      </c>
      <c r="D79" s="248"/>
      <c r="E79" s="503">
        <v>0</v>
      </c>
      <c r="F79" s="216">
        <v>0</v>
      </c>
      <c r="G79" s="248"/>
      <c r="H79" s="218">
        <v>0</v>
      </c>
      <c r="I79" s="216"/>
      <c r="J79" s="248"/>
      <c r="K79" s="218"/>
    </row>
    <row r="80" spans="1:11" s="104" customFormat="1" ht="12" customHeight="1" x14ac:dyDescent="0.25">
      <c r="A80" s="103" t="s">
        <v>268</v>
      </c>
      <c r="B80" s="12" t="s">
        <v>269</v>
      </c>
      <c r="C80" s="216">
        <v>0</v>
      </c>
      <c r="D80" s="248"/>
      <c r="E80" s="503">
        <v>0</v>
      </c>
      <c r="F80" s="216">
        <v>0</v>
      </c>
      <c r="G80" s="248"/>
      <c r="H80" s="218">
        <v>0</v>
      </c>
      <c r="I80" s="216"/>
      <c r="J80" s="248"/>
      <c r="K80" s="218"/>
    </row>
    <row r="81" spans="1:14" s="104" customFormat="1" ht="12" customHeight="1" x14ac:dyDescent="0.25">
      <c r="A81" s="105" t="s">
        <v>270</v>
      </c>
      <c r="B81" s="13" t="s">
        <v>271</v>
      </c>
      <c r="C81" s="216">
        <v>0</v>
      </c>
      <c r="D81" s="248"/>
      <c r="E81" s="503">
        <v>0</v>
      </c>
      <c r="F81" s="216">
        <v>0</v>
      </c>
      <c r="G81" s="248"/>
      <c r="H81" s="218">
        <v>0</v>
      </c>
      <c r="I81" s="216"/>
      <c r="J81" s="248"/>
      <c r="K81" s="218"/>
      <c r="M81" s="250"/>
    </row>
    <row r="82" spans="1:14" s="104" customFormat="1" ht="12" customHeight="1" thickBot="1" x14ac:dyDescent="0.3">
      <c r="A82" s="113" t="s">
        <v>375</v>
      </c>
      <c r="B82" s="123" t="s">
        <v>376</v>
      </c>
      <c r="C82" s="223">
        <v>4416175</v>
      </c>
      <c r="D82" s="249">
        <f>+E82-C82</f>
        <v>-416000</v>
      </c>
      <c r="E82" s="504">
        <v>4000175</v>
      </c>
      <c r="F82" s="223">
        <v>39745575</v>
      </c>
      <c r="G82" s="249">
        <f>+H82-F82</f>
        <v>-3744000</v>
      </c>
      <c r="H82" s="498">
        <v>36001575</v>
      </c>
      <c r="I82" s="223">
        <v>44161750</v>
      </c>
      <c r="J82" s="249">
        <f>+K82-I82</f>
        <v>-4160000</v>
      </c>
      <c r="K82" s="498">
        <v>40001750</v>
      </c>
    </row>
    <row r="83" spans="1:14" s="104" customFormat="1" ht="12" customHeight="1" thickBot="1" x14ac:dyDescent="0.3">
      <c r="A83" s="15" t="s">
        <v>272</v>
      </c>
      <c r="B83" s="14" t="s">
        <v>273</v>
      </c>
      <c r="C83" s="210">
        <v>0</v>
      </c>
      <c r="D83" s="210"/>
      <c r="E83" s="229">
        <v>0</v>
      </c>
      <c r="F83" s="210">
        <v>0</v>
      </c>
      <c r="G83" s="210"/>
      <c r="H83" s="212">
        <v>0</v>
      </c>
      <c r="I83" s="210">
        <v>0</v>
      </c>
      <c r="J83" s="210"/>
      <c r="K83" s="212"/>
    </row>
    <row r="84" spans="1:14" s="104" customFormat="1" ht="12" customHeight="1" x14ac:dyDescent="0.25">
      <c r="A84" s="17" t="s">
        <v>274</v>
      </c>
      <c r="B84" s="11" t="s">
        <v>275</v>
      </c>
      <c r="C84" s="216">
        <v>0</v>
      </c>
      <c r="D84" s="248"/>
      <c r="E84" s="503">
        <v>0</v>
      </c>
      <c r="F84" s="216">
        <v>0</v>
      </c>
      <c r="G84" s="248"/>
      <c r="H84" s="218">
        <v>0</v>
      </c>
      <c r="I84" s="216"/>
      <c r="J84" s="248"/>
      <c r="K84" s="218"/>
      <c r="N84" s="251"/>
    </row>
    <row r="85" spans="1:14" s="104" customFormat="1" ht="12" customHeight="1" x14ac:dyDescent="0.25">
      <c r="A85" s="18" t="s">
        <v>276</v>
      </c>
      <c r="B85" s="12" t="s">
        <v>277</v>
      </c>
      <c r="C85" s="216">
        <v>0</v>
      </c>
      <c r="D85" s="248"/>
      <c r="E85" s="503">
        <v>0</v>
      </c>
      <c r="F85" s="216">
        <v>0</v>
      </c>
      <c r="G85" s="248"/>
      <c r="H85" s="218">
        <v>0</v>
      </c>
      <c r="I85" s="216"/>
      <c r="J85" s="248"/>
      <c r="K85" s="218"/>
    </row>
    <row r="86" spans="1:14" s="104" customFormat="1" ht="12" customHeight="1" x14ac:dyDescent="0.25">
      <c r="A86" s="18" t="s">
        <v>278</v>
      </c>
      <c r="B86" s="12" t="s">
        <v>279</v>
      </c>
      <c r="C86" s="216">
        <v>0</v>
      </c>
      <c r="D86" s="248"/>
      <c r="E86" s="503">
        <v>0</v>
      </c>
      <c r="F86" s="216">
        <v>0</v>
      </c>
      <c r="G86" s="248"/>
      <c r="H86" s="218">
        <v>0</v>
      </c>
      <c r="I86" s="216"/>
      <c r="J86" s="248"/>
      <c r="K86" s="218"/>
    </row>
    <row r="87" spans="1:14" s="3" customFormat="1" ht="12" customHeight="1" thickBot="1" x14ac:dyDescent="0.3">
      <c r="A87" s="19" t="s">
        <v>280</v>
      </c>
      <c r="B87" s="13" t="s">
        <v>281</v>
      </c>
      <c r="C87" s="216">
        <v>0</v>
      </c>
      <c r="D87" s="248"/>
      <c r="E87" s="503">
        <v>0</v>
      </c>
      <c r="F87" s="216">
        <v>0</v>
      </c>
      <c r="G87" s="248"/>
      <c r="H87" s="218">
        <v>0</v>
      </c>
      <c r="I87" s="216"/>
      <c r="J87" s="248"/>
      <c r="K87" s="218"/>
    </row>
    <row r="88" spans="1:14" s="3" customFormat="1" ht="12" customHeight="1" thickBot="1" x14ac:dyDescent="0.3">
      <c r="A88" s="15" t="s">
        <v>282</v>
      </c>
      <c r="B88" s="14" t="s">
        <v>283</v>
      </c>
      <c r="C88" s="224">
        <v>0</v>
      </c>
      <c r="D88" s="224"/>
      <c r="E88" s="229">
        <v>0</v>
      </c>
      <c r="F88" s="224">
        <v>0</v>
      </c>
      <c r="G88" s="224"/>
      <c r="H88" s="212">
        <v>0</v>
      </c>
      <c r="I88" s="224"/>
      <c r="J88" s="224"/>
      <c r="K88" s="212"/>
    </row>
    <row r="89" spans="1:14" s="3" customFormat="1" ht="12" customHeight="1" thickBot="1" x14ac:dyDescent="0.3">
      <c r="A89" s="15" t="s">
        <v>284</v>
      </c>
      <c r="B89" s="14" t="s">
        <v>70</v>
      </c>
      <c r="C89" s="224">
        <v>0</v>
      </c>
      <c r="D89" s="224"/>
      <c r="E89" s="229">
        <v>0</v>
      </c>
      <c r="F89" s="224">
        <v>0</v>
      </c>
      <c r="G89" s="224"/>
      <c r="H89" s="212">
        <v>0</v>
      </c>
      <c r="I89" s="224"/>
      <c r="J89" s="224"/>
      <c r="K89" s="212"/>
    </row>
    <row r="90" spans="1:14" s="3" customFormat="1" ht="12" customHeight="1" thickBot="1" x14ac:dyDescent="0.3">
      <c r="A90" s="15" t="s">
        <v>285</v>
      </c>
      <c r="B90" s="20" t="s">
        <v>286</v>
      </c>
      <c r="C90" s="210">
        <v>4435764.1999999955</v>
      </c>
      <c r="D90" s="227">
        <f>+E90-C90</f>
        <v>-411734</v>
      </c>
      <c r="E90" s="229">
        <v>4024030.1999999955</v>
      </c>
      <c r="F90" s="210">
        <v>39921877.800000004</v>
      </c>
      <c r="G90" s="227">
        <f>+H90-F90</f>
        <v>-3705606</v>
      </c>
      <c r="H90" s="212">
        <v>36216271.800000004</v>
      </c>
      <c r="I90" s="210">
        <v>44357642</v>
      </c>
      <c r="J90" s="227">
        <f>+K90-I90</f>
        <v>-4117340</v>
      </c>
      <c r="K90" s="212">
        <v>40240302</v>
      </c>
    </row>
    <row r="91" spans="1:14" s="3" customFormat="1" ht="12" customHeight="1" thickBot="1" x14ac:dyDescent="0.3">
      <c r="A91" s="21" t="s">
        <v>287</v>
      </c>
      <c r="B91" s="22" t="s">
        <v>288</v>
      </c>
      <c r="C91" s="210">
        <v>4435764.1999999955</v>
      </c>
      <c r="D91" s="227">
        <f>+E91-C91</f>
        <v>-411734</v>
      </c>
      <c r="E91" s="229">
        <v>4024030.1999999955</v>
      </c>
      <c r="F91" s="210">
        <v>39921877.800000004</v>
      </c>
      <c r="G91" s="227">
        <f>+H91-F91</f>
        <v>-3705606</v>
      </c>
      <c r="H91" s="212">
        <v>36216271.800000004</v>
      </c>
      <c r="I91" s="210">
        <v>44357642</v>
      </c>
      <c r="J91" s="227">
        <f>+K91-I91</f>
        <v>-4117340</v>
      </c>
      <c r="K91" s="212">
        <v>40240302</v>
      </c>
    </row>
    <row r="92" spans="1:14" s="104" customFormat="1" ht="15" customHeight="1" x14ac:dyDescent="0.3">
      <c r="A92" s="124"/>
      <c r="B92" s="125"/>
      <c r="C92" s="108"/>
      <c r="F92" s="108"/>
      <c r="I92" s="108"/>
    </row>
    <row r="93" spans="1:14" s="101" customFormat="1" ht="16.5" customHeight="1" thickBot="1" x14ac:dyDescent="0.35">
      <c r="A93" s="376"/>
      <c r="B93" s="376" t="s">
        <v>3</v>
      </c>
      <c r="C93" s="376"/>
      <c r="D93" s="376"/>
      <c r="E93" s="376"/>
    </row>
    <row r="94" spans="1:14" s="3" customFormat="1" ht="12" customHeight="1" thickBot="1" x14ac:dyDescent="0.35">
      <c r="A94" s="109" t="s">
        <v>14</v>
      </c>
      <c r="B94" s="110" t="s">
        <v>410</v>
      </c>
      <c r="C94" s="239">
        <v>4164500</v>
      </c>
      <c r="D94" s="239">
        <f t="shared" ref="D94" si="32">+D95+D96+D97+D98+D99+D112</f>
        <v>-150469.79999999981</v>
      </c>
      <c r="E94" s="499">
        <v>4014030.1999999955</v>
      </c>
      <c r="F94" s="225">
        <v>39093142</v>
      </c>
      <c r="G94" s="225">
        <f>+H94-F94</f>
        <v>-2966870.1999999955</v>
      </c>
      <c r="H94" s="505">
        <v>36126271.800000004</v>
      </c>
      <c r="I94" s="225">
        <v>43257642</v>
      </c>
      <c r="J94" s="225">
        <f>+K94-I94</f>
        <v>-3117340</v>
      </c>
      <c r="K94" s="505">
        <v>40140302</v>
      </c>
    </row>
    <row r="95" spans="1:14" ht="12" customHeight="1" x14ac:dyDescent="0.3">
      <c r="A95" s="111" t="s">
        <v>132</v>
      </c>
      <c r="B95" s="126" t="s">
        <v>289</v>
      </c>
      <c r="C95" s="226">
        <v>2622000</v>
      </c>
      <c r="D95" s="226">
        <f>+E95-C95</f>
        <v>141423.5</v>
      </c>
      <c r="E95" s="500">
        <v>2763423.5</v>
      </c>
      <c r="F95" s="226">
        <v>25207835</v>
      </c>
      <c r="G95" s="226">
        <f>+H95-F95</f>
        <v>-337023.5</v>
      </c>
      <c r="H95" s="500">
        <v>24870811.5</v>
      </c>
      <c r="I95" s="226">
        <v>27829835</v>
      </c>
      <c r="J95" s="226">
        <f>+K95-I95</f>
        <v>-195600</v>
      </c>
      <c r="K95" s="500">
        <v>27634235</v>
      </c>
    </row>
    <row r="96" spans="1:14" ht="12" customHeight="1" x14ac:dyDescent="0.3">
      <c r="A96" s="103" t="s">
        <v>134</v>
      </c>
      <c r="B96" s="127" t="s">
        <v>19</v>
      </c>
      <c r="C96" s="216">
        <v>755000</v>
      </c>
      <c r="D96" s="216">
        <f>+E96-C96</f>
        <v>-126159.29999999981</v>
      </c>
      <c r="E96" s="218">
        <v>628840.70000000019</v>
      </c>
      <c r="F96" s="216">
        <v>6797807</v>
      </c>
      <c r="G96" s="216">
        <f>+H96-F96</f>
        <v>-1138240.7000000002</v>
      </c>
      <c r="H96" s="218">
        <v>5659566.2999999998</v>
      </c>
      <c r="I96" s="216">
        <v>7552807</v>
      </c>
      <c r="J96" s="216">
        <f>+K96-I96</f>
        <v>-1264400</v>
      </c>
      <c r="K96" s="218">
        <v>6288407</v>
      </c>
    </row>
    <row r="97" spans="1:11" ht="12" customHeight="1" x14ac:dyDescent="0.3">
      <c r="A97" s="103" t="s">
        <v>136</v>
      </c>
      <c r="B97" s="127" t="s">
        <v>290</v>
      </c>
      <c r="C97" s="219">
        <v>787500</v>
      </c>
      <c r="D97" s="216">
        <f>+E97-C97</f>
        <v>-165734</v>
      </c>
      <c r="E97" s="221">
        <v>621766</v>
      </c>
      <c r="F97" s="219">
        <v>7087500</v>
      </c>
      <c r="G97" s="216">
        <f>+H97-F97</f>
        <v>-1491606</v>
      </c>
      <c r="H97" s="221">
        <v>5595894</v>
      </c>
      <c r="I97" s="219">
        <v>7875000</v>
      </c>
      <c r="J97" s="216">
        <f>+K97-I97</f>
        <v>-1657340</v>
      </c>
      <c r="K97" s="221">
        <v>6217660</v>
      </c>
    </row>
    <row r="98" spans="1:11" ht="12" customHeight="1" x14ac:dyDescent="0.3">
      <c r="A98" s="103" t="s">
        <v>138</v>
      </c>
      <c r="B98" s="128" t="s">
        <v>25</v>
      </c>
      <c r="C98" s="219">
        <v>0</v>
      </c>
      <c r="D98" s="220"/>
      <c r="E98" s="221">
        <v>0</v>
      </c>
      <c r="F98" s="219">
        <v>0</v>
      </c>
      <c r="G98" s="220">
        <f>+H98-F98</f>
        <v>0</v>
      </c>
      <c r="H98" s="221">
        <v>0</v>
      </c>
      <c r="I98" s="219"/>
      <c r="J98" s="220">
        <f>+K98-I98</f>
        <v>0</v>
      </c>
      <c r="K98" s="221"/>
    </row>
    <row r="99" spans="1:11" ht="12" customHeight="1" x14ac:dyDescent="0.3">
      <c r="A99" s="103" t="s">
        <v>291</v>
      </c>
      <c r="B99" s="129" t="s">
        <v>28</v>
      </c>
      <c r="C99" s="219">
        <v>0</v>
      </c>
      <c r="D99" s="220"/>
      <c r="E99" s="221">
        <v>0</v>
      </c>
      <c r="F99" s="219">
        <v>0</v>
      </c>
      <c r="G99" s="220"/>
      <c r="H99" s="221">
        <v>0</v>
      </c>
      <c r="I99" s="219"/>
      <c r="J99" s="220"/>
      <c r="K99" s="221"/>
    </row>
    <row r="100" spans="1:11" ht="12" customHeight="1" x14ac:dyDescent="0.3">
      <c r="A100" s="103" t="s">
        <v>142</v>
      </c>
      <c r="B100" s="127" t="s">
        <v>292</v>
      </c>
      <c r="C100" s="219">
        <v>0</v>
      </c>
      <c r="D100" s="220"/>
      <c r="E100" s="221">
        <v>0</v>
      </c>
      <c r="F100" s="219">
        <v>0</v>
      </c>
      <c r="G100" s="220"/>
      <c r="H100" s="221">
        <v>0</v>
      </c>
      <c r="I100" s="219"/>
      <c r="J100" s="220"/>
      <c r="K100" s="221"/>
    </row>
    <row r="101" spans="1:11" ht="12" customHeight="1" x14ac:dyDescent="0.25">
      <c r="A101" s="103" t="s">
        <v>293</v>
      </c>
      <c r="B101" s="130" t="s">
        <v>294</v>
      </c>
      <c r="C101" s="219">
        <v>0</v>
      </c>
      <c r="D101" s="220"/>
      <c r="E101" s="221">
        <v>0</v>
      </c>
      <c r="F101" s="219">
        <v>0</v>
      </c>
      <c r="G101" s="220"/>
      <c r="H101" s="221">
        <v>0</v>
      </c>
      <c r="I101" s="219"/>
      <c r="J101" s="220"/>
      <c r="K101" s="221"/>
    </row>
    <row r="102" spans="1:11" ht="12" customHeight="1" x14ac:dyDescent="0.25">
      <c r="A102" s="103" t="s">
        <v>295</v>
      </c>
      <c r="B102" s="130" t="s">
        <v>296</v>
      </c>
      <c r="C102" s="219">
        <v>0</v>
      </c>
      <c r="D102" s="220"/>
      <c r="E102" s="221">
        <v>0</v>
      </c>
      <c r="F102" s="219">
        <v>0</v>
      </c>
      <c r="G102" s="220"/>
      <c r="H102" s="221">
        <v>0</v>
      </c>
      <c r="I102" s="219"/>
      <c r="J102" s="220"/>
      <c r="K102" s="221"/>
    </row>
    <row r="103" spans="1:11" ht="12" customHeight="1" x14ac:dyDescent="0.25">
      <c r="A103" s="103" t="s">
        <v>297</v>
      </c>
      <c r="B103" s="130" t="s">
        <v>298</v>
      </c>
      <c r="C103" s="219">
        <v>0</v>
      </c>
      <c r="D103" s="220"/>
      <c r="E103" s="221">
        <v>0</v>
      </c>
      <c r="F103" s="219">
        <v>0</v>
      </c>
      <c r="G103" s="220"/>
      <c r="H103" s="221">
        <v>0</v>
      </c>
      <c r="I103" s="219"/>
      <c r="J103" s="220"/>
      <c r="K103" s="221"/>
    </row>
    <row r="104" spans="1:11" ht="12" customHeight="1" x14ac:dyDescent="0.3">
      <c r="A104" s="103" t="s">
        <v>299</v>
      </c>
      <c r="B104" s="131" t="s">
        <v>300</v>
      </c>
      <c r="C104" s="219">
        <v>0</v>
      </c>
      <c r="D104" s="220"/>
      <c r="E104" s="221">
        <v>0</v>
      </c>
      <c r="F104" s="219">
        <v>0</v>
      </c>
      <c r="G104" s="220"/>
      <c r="H104" s="221">
        <v>0</v>
      </c>
      <c r="I104" s="219"/>
      <c r="J104" s="220"/>
      <c r="K104" s="221"/>
    </row>
    <row r="105" spans="1:11" ht="12" customHeight="1" x14ac:dyDescent="0.3">
      <c r="A105" s="103" t="s">
        <v>301</v>
      </c>
      <c r="B105" s="131" t="s">
        <v>302</v>
      </c>
      <c r="C105" s="219">
        <v>0</v>
      </c>
      <c r="D105" s="220"/>
      <c r="E105" s="221">
        <v>0</v>
      </c>
      <c r="F105" s="219">
        <v>0</v>
      </c>
      <c r="G105" s="220"/>
      <c r="H105" s="221">
        <v>0</v>
      </c>
      <c r="I105" s="219"/>
      <c r="J105" s="220"/>
      <c r="K105" s="221"/>
    </row>
    <row r="106" spans="1:11" ht="12" customHeight="1" x14ac:dyDescent="0.25">
      <c r="A106" s="103" t="s">
        <v>303</v>
      </c>
      <c r="B106" s="130" t="s">
        <v>304</v>
      </c>
      <c r="C106" s="219">
        <v>0</v>
      </c>
      <c r="D106" s="220"/>
      <c r="E106" s="221">
        <v>0</v>
      </c>
      <c r="F106" s="219">
        <v>0</v>
      </c>
      <c r="G106" s="220"/>
      <c r="H106" s="221">
        <v>0</v>
      </c>
      <c r="I106" s="219"/>
      <c r="J106" s="220"/>
      <c r="K106" s="221"/>
    </row>
    <row r="107" spans="1:11" ht="12" customHeight="1" x14ac:dyDescent="0.25">
      <c r="A107" s="103" t="s">
        <v>305</v>
      </c>
      <c r="B107" s="130" t="s">
        <v>306</v>
      </c>
      <c r="C107" s="219">
        <v>0</v>
      </c>
      <c r="D107" s="220"/>
      <c r="E107" s="221">
        <v>0</v>
      </c>
      <c r="F107" s="219">
        <v>0</v>
      </c>
      <c r="G107" s="220"/>
      <c r="H107" s="221">
        <v>0</v>
      </c>
      <c r="I107" s="219"/>
      <c r="J107" s="220"/>
      <c r="K107" s="221"/>
    </row>
    <row r="108" spans="1:11" ht="12" customHeight="1" x14ac:dyDescent="0.3">
      <c r="A108" s="103" t="s">
        <v>307</v>
      </c>
      <c r="B108" s="131" t="s">
        <v>308</v>
      </c>
      <c r="C108" s="216">
        <v>0</v>
      </c>
      <c r="D108" s="220"/>
      <c r="E108" s="221">
        <v>0</v>
      </c>
      <c r="F108" s="216">
        <v>0</v>
      </c>
      <c r="G108" s="220"/>
      <c r="H108" s="221">
        <v>0</v>
      </c>
      <c r="I108" s="216"/>
      <c r="J108" s="220"/>
      <c r="K108" s="221"/>
    </row>
    <row r="109" spans="1:11" ht="12" customHeight="1" x14ac:dyDescent="0.3">
      <c r="A109" s="112" t="s">
        <v>309</v>
      </c>
      <c r="B109" s="133" t="s">
        <v>310</v>
      </c>
      <c r="C109" s="219">
        <v>0</v>
      </c>
      <c r="D109" s="220"/>
      <c r="E109" s="221">
        <v>0</v>
      </c>
      <c r="F109" s="219">
        <v>0</v>
      </c>
      <c r="G109" s="220"/>
      <c r="H109" s="221">
        <v>0</v>
      </c>
      <c r="I109" s="219"/>
      <c r="J109" s="220"/>
      <c r="K109" s="221"/>
    </row>
    <row r="110" spans="1:11" ht="12" customHeight="1" x14ac:dyDescent="0.3">
      <c r="A110" s="103" t="s">
        <v>311</v>
      </c>
      <c r="B110" s="133" t="s">
        <v>312</v>
      </c>
      <c r="C110" s="219">
        <v>0</v>
      </c>
      <c r="D110" s="220"/>
      <c r="E110" s="221">
        <v>0</v>
      </c>
      <c r="F110" s="219">
        <v>0</v>
      </c>
      <c r="G110" s="220"/>
      <c r="H110" s="221">
        <v>0</v>
      </c>
      <c r="I110" s="219"/>
      <c r="J110" s="220"/>
      <c r="K110" s="221"/>
    </row>
    <row r="111" spans="1:11" ht="12" customHeight="1" x14ac:dyDescent="0.3">
      <c r="A111" s="103" t="s">
        <v>313</v>
      </c>
      <c r="B111" s="131" t="s">
        <v>314</v>
      </c>
      <c r="C111" s="216">
        <v>0</v>
      </c>
      <c r="D111" s="217"/>
      <c r="E111" s="218">
        <v>0</v>
      </c>
      <c r="F111" s="216">
        <v>0</v>
      </c>
      <c r="G111" s="217"/>
      <c r="H111" s="218">
        <v>0</v>
      </c>
      <c r="I111" s="216"/>
      <c r="J111" s="217"/>
      <c r="K111" s="218"/>
    </row>
    <row r="112" spans="1:11" ht="12" customHeight="1" x14ac:dyDescent="0.3">
      <c r="A112" s="103" t="s">
        <v>315</v>
      </c>
      <c r="B112" s="128" t="s">
        <v>31</v>
      </c>
      <c r="C112" s="216">
        <v>0</v>
      </c>
      <c r="D112" s="217"/>
      <c r="E112" s="218">
        <v>0</v>
      </c>
      <c r="F112" s="216">
        <v>0</v>
      </c>
      <c r="G112" s="217"/>
      <c r="H112" s="218">
        <v>0</v>
      </c>
      <c r="I112" s="216"/>
      <c r="J112" s="217"/>
      <c r="K112" s="218"/>
    </row>
    <row r="113" spans="1:11" ht="12" customHeight="1" x14ac:dyDescent="0.3">
      <c r="A113" s="105" t="s">
        <v>316</v>
      </c>
      <c r="B113" s="127" t="s">
        <v>317</v>
      </c>
      <c r="C113" s="219">
        <v>0</v>
      </c>
      <c r="D113" s="220"/>
      <c r="E113" s="221">
        <v>0</v>
      </c>
      <c r="F113" s="219">
        <v>0</v>
      </c>
      <c r="G113" s="220"/>
      <c r="H113" s="221">
        <v>0</v>
      </c>
      <c r="I113" s="219"/>
      <c r="J113" s="220"/>
      <c r="K113" s="221"/>
    </row>
    <row r="114" spans="1:11" ht="12" customHeight="1" thickBot="1" x14ac:dyDescent="0.35">
      <c r="A114" s="113" t="s">
        <v>318</v>
      </c>
      <c r="B114" s="134" t="s">
        <v>319</v>
      </c>
      <c r="C114" s="501">
        <v>0</v>
      </c>
      <c r="D114" s="222"/>
      <c r="E114" s="502">
        <v>0</v>
      </c>
      <c r="F114" s="501">
        <v>0</v>
      </c>
      <c r="G114" s="222"/>
      <c r="H114" s="502">
        <v>0</v>
      </c>
      <c r="I114" s="501"/>
      <c r="J114" s="222"/>
      <c r="K114" s="502"/>
    </row>
    <row r="115" spans="1:11" ht="12" customHeight="1" thickBot="1" x14ac:dyDescent="0.35">
      <c r="A115" s="106" t="s">
        <v>17</v>
      </c>
      <c r="B115" s="107" t="s">
        <v>411</v>
      </c>
      <c r="C115" s="210">
        <f t="shared" ref="C115" si="33">+C116+C118+C120</f>
        <v>0</v>
      </c>
      <c r="D115" s="211">
        <f t="shared" ref="D115" si="34">+D116+D118+D120</f>
        <v>0</v>
      </c>
      <c r="E115" s="212"/>
      <c r="F115" s="210">
        <v>1100000</v>
      </c>
      <c r="G115" s="211">
        <f>+H115-F115</f>
        <v>-1000000</v>
      </c>
      <c r="H115" s="212">
        <v>100000</v>
      </c>
      <c r="I115" s="210">
        <v>1100000</v>
      </c>
      <c r="J115" s="211">
        <f>+K115-I115</f>
        <v>-1000000</v>
      </c>
      <c r="K115" s="212">
        <v>100000</v>
      </c>
    </row>
    <row r="116" spans="1:11" ht="12" customHeight="1" x14ac:dyDescent="0.3">
      <c r="A116" s="102" t="s">
        <v>145</v>
      </c>
      <c r="B116" s="127" t="s">
        <v>84</v>
      </c>
      <c r="C116" s="213"/>
      <c r="D116" s="214"/>
      <c r="E116" s="215"/>
      <c r="F116" s="213">
        <v>1100000</v>
      </c>
      <c r="G116" s="214">
        <f>+H116-F116</f>
        <v>-1000000</v>
      </c>
      <c r="H116" s="215">
        <v>100000</v>
      </c>
      <c r="I116" s="213">
        <v>1100000</v>
      </c>
      <c r="J116" s="214">
        <f>+K116-I116</f>
        <v>-1000000</v>
      </c>
      <c r="K116" s="215">
        <v>100000</v>
      </c>
    </row>
    <row r="117" spans="1:11" ht="12" customHeight="1" x14ac:dyDescent="0.3">
      <c r="A117" s="102" t="s">
        <v>147</v>
      </c>
      <c r="B117" s="135" t="s">
        <v>320</v>
      </c>
      <c r="C117" s="213"/>
      <c r="D117" s="214"/>
      <c r="E117" s="215"/>
      <c r="F117" s="213">
        <v>0</v>
      </c>
      <c r="G117" s="214"/>
      <c r="H117" s="215">
        <v>0</v>
      </c>
      <c r="I117" s="213"/>
      <c r="J117" s="214"/>
      <c r="K117" s="215"/>
    </row>
    <row r="118" spans="1:11" ht="12" customHeight="1" x14ac:dyDescent="0.3">
      <c r="A118" s="102" t="s">
        <v>149</v>
      </c>
      <c r="B118" s="135" t="s">
        <v>88</v>
      </c>
      <c r="C118" s="216"/>
      <c r="D118" s="217"/>
      <c r="E118" s="218"/>
      <c r="F118" s="216">
        <v>0</v>
      </c>
      <c r="G118" s="217"/>
      <c r="H118" s="218">
        <v>0</v>
      </c>
      <c r="I118" s="216"/>
      <c r="J118" s="217"/>
      <c r="K118" s="218"/>
    </row>
    <row r="119" spans="1:11" ht="12" customHeight="1" x14ac:dyDescent="0.3">
      <c r="A119" s="102" t="s">
        <v>151</v>
      </c>
      <c r="B119" s="135" t="s">
        <v>321</v>
      </c>
      <c r="C119" s="216"/>
      <c r="D119" s="217"/>
      <c r="E119" s="218"/>
      <c r="F119" s="216">
        <v>0</v>
      </c>
      <c r="G119" s="217"/>
      <c r="H119" s="218">
        <v>0</v>
      </c>
      <c r="I119" s="216"/>
      <c r="J119" s="217"/>
      <c r="K119" s="218"/>
    </row>
    <row r="120" spans="1:11" ht="12" customHeight="1" x14ac:dyDescent="0.3">
      <c r="A120" s="102" t="s">
        <v>153</v>
      </c>
      <c r="B120" s="23" t="s">
        <v>92</v>
      </c>
      <c r="C120" s="216"/>
      <c r="D120" s="217"/>
      <c r="E120" s="218"/>
      <c r="F120" s="216">
        <v>0</v>
      </c>
      <c r="G120" s="217"/>
      <c r="H120" s="218">
        <v>0</v>
      </c>
      <c r="I120" s="216"/>
      <c r="J120" s="217"/>
      <c r="K120" s="218"/>
    </row>
    <row r="121" spans="1:11" ht="12" customHeight="1" x14ac:dyDescent="0.3">
      <c r="A121" s="102" t="s">
        <v>155</v>
      </c>
      <c r="B121" s="24" t="s">
        <v>322</v>
      </c>
      <c r="C121" s="216"/>
      <c r="D121" s="217"/>
      <c r="E121" s="218"/>
      <c r="F121" s="216">
        <v>0</v>
      </c>
      <c r="G121" s="217"/>
      <c r="H121" s="218">
        <v>0</v>
      </c>
      <c r="I121" s="216"/>
      <c r="J121" s="217"/>
      <c r="K121" s="218"/>
    </row>
    <row r="122" spans="1:11" ht="12" customHeight="1" x14ac:dyDescent="0.3">
      <c r="A122" s="102" t="s">
        <v>323</v>
      </c>
      <c r="B122" s="136" t="s">
        <v>324</v>
      </c>
      <c r="C122" s="216"/>
      <c r="D122" s="217"/>
      <c r="E122" s="218"/>
      <c r="F122" s="216">
        <v>0</v>
      </c>
      <c r="G122" s="217"/>
      <c r="H122" s="218">
        <v>0</v>
      </c>
      <c r="I122" s="216"/>
      <c r="J122" s="217"/>
      <c r="K122" s="218"/>
    </row>
    <row r="123" spans="1:11" ht="12" customHeight="1" x14ac:dyDescent="0.3">
      <c r="A123" s="102" t="s">
        <v>325</v>
      </c>
      <c r="B123" s="131" t="s">
        <v>302</v>
      </c>
      <c r="C123" s="216"/>
      <c r="D123" s="217"/>
      <c r="E123" s="218"/>
      <c r="F123" s="216">
        <v>0</v>
      </c>
      <c r="G123" s="217"/>
      <c r="H123" s="218">
        <v>0</v>
      </c>
      <c r="I123" s="216"/>
      <c r="J123" s="217"/>
      <c r="K123" s="218"/>
    </row>
    <row r="124" spans="1:11" ht="12" customHeight="1" x14ac:dyDescent="0.3">
      <c r="A124" s="102" t="s">
        <v>326</v>
      </c>
      <c r="B124" s="131" t="s">
        <v>327</v>
      </c>
      <c r="C124" s="216"/>
      <c r="D124" s="217"/>
      <c r="E124" s="218"/>
      <c r="F124" s="216">
        <v>0</v>
      </c>
      <c r="G124" s="217"/>
      <c r="H124" s="218">
        <v>0</v>
      </c>
      <c r="I124" s="216"/>
      <c r="J124" s="217"/>
      <c r="K124" s="218"/>
    </row>
    <row r="125" spans="1:11" ht="12" customHeight="1" x14ac:dyDescent="0.3">
      <c r="A125" s="102" t="s">
        <v>328</v>
      </c>
      <c r="B125" s="131" t="s">
        <v>329</v>
      </c>
      <c r="C125" s="216"/>
      <c r="D125" s="217"/>
      <c r="E125" s="218"/>
      <c r="F125" s="216">
        <v>0</v>
      </c>
      <c r="G125" s="217"/>
      <c r="H125" s="218">
        <v>0</v>
      </c>
      <c r="I125" s="216"/>
      <c r="J125" s="217"/>
      <c r="K125" s="218"/>
    </row>
    <row r="126" spans="1:11" ht="12" customHeight="1" x14ac:dyDescent="0.3">
      <c r="A126" s="102" t="s">
        <v>330</v>
      </c>
      <c r="B126" s="131" t="s">
        <v>308</v>
      </c>
      <c r="C126" s="216"/>
      <c r="D126" s="217"/>
      <c r="E126" s="218"/>
      <c r="F126" s="216">
        <v>0</v>
      </c>
      <c r="G126" s="217"/>
      <c r="H126" s="218">
        <v>0</v>
      </c>
      <c r="I126" s="216"/>
      <c r="J126" s="217"/>
      <c r="K126" s="218"/>
    </row>
    <row r="127" spans="1:11" ht="12" customHeight="1" x14ac:dyDescent="0.3">
      <c r="A127" s="102" t="s">
        <v>331</v>
      </c>
      <c r="B127" s="131" t="s">
        <v>332</v>
      </c>
      <c r="C127" s="216"/>
      <c r="D127" s="217"/>
      <c r="E127" s="218"/>
      <c r="F127" s="216">
        <v>0</v>
      </c>
      <c r="G127" s="217"/>
      <c r="H127" s="218">
        <v>0</v>
      </c>
      <c r="I127" s="216"/>
      <c r="J127" s="217"/>
      <c r="K127" s="218"/>
    </row>
    <row r="128" spans="1:11" ht="12" customHeight="1" thickBot="1" x14ac:dyDescent="0.35">
      <c r="A128" s="112" t="s">
        <v>333</v>
      </c>
      <c r="B128" s="131" t="s">
        <v>334</v>
      </c>
      <c r="C128" s="219"/>
      <c r="D128" s="220"/>
      <c r="E128" s="221"/>
      <c r="F128" s="219">
        <v>0</v>
      </c>
      <c r="G128" s="220"/>
      <c r="H128" s="221">
        <v>0</v>
      </c>
      <c r="I128" s="219"/>
      <c r="J128" s="220"/>
      <c r="K128" s="221"/>
    </row>
    <row r="129" spans="1:11" ht="12" customHeight="1" thickBot="1" x14ac:dyDescent="0.35">
      <c r="A129" s="106" t="s">
        <v>20</v>
      </c>
      <c r="B129" s="137" t="s">
        <v>335</v>
      </c>
      <c r="C129" s="210">
        <f t="shared" ref="C129" si="35">+C94+C115</f>
        <v>4164500</v>
      </c>
      <c r="D129" s="211">
        <f>+E129-C129</f>
        <v>-150469.80000000447</v>
      </c>
      <c r="E129" s="212">
        <f t="shared" ref="E129" si="36">+E94+E115</f>
        <v>4014030.1999999955</v>
      </c>
      <c r="F129" s="210">
        <v>40193142</v>
      </c>
      <c r="G129" s="211">
        <f>+H129-F129</f>
        <v>-3976870.1999999955</v>
      </c>
      <c r="H129" s="212">
        <v>36216271.800000004</v>
      </c>
      <c r="I129" s="210">
        <v>44357642</v>
      </c>
      <c r="J129" s="211">
        <f>+K129-I129</f>
        <v>-4117340</v>
      </c>
      <c r="K129" s="212">
        <v>40240302</v>
      </c>
    </row>
    <row r="130" spans="1:11" ht="12" customHeight="1" thickBot="1" x14ac:dyDescent="0.35">
      <c r="A130" s="106" t="s">
        <v>23</v>
      </c>
      <c r="B130" s="137" t="s">
        <v>336</v>
      </c>
      <c r="C130" s="210">
        <f t="shared" ref="C130" si="37">+C131+C132+C133</f>
        <v>0</v>
      </c>
      <c r="D130" s="211">
        <f t="shared" ref="D130:G130" si="38">+D131+D132+D133</f>
        <v>0</v>
      </c>
      <c r="E130" s="212"/>
      <c r="F130" s="210">
        <v>0</v>
      </c>
      <c r="G130" s="211">
        <f t="shared" si="38"/>
        <v>0</v>
      </c>
      <c r="H130" s="212">
        <v>0</v>
      </c>
      <c r="I130" s="210">
        <v>0</v>
      </c>
      <c r="J130" s="211"/>
      <c r="K130" s="212"/>
    </row>
    <row r="131" spans="1:11" s="3" customFormat="1" ht="12" customHeight="1" x14ac:dyDescent="0.3">
      <c r="A131" s="102" t="s">
        <v>172</v>
      </c>
      <c r="B131" s="138" t="s">
        <v>337</v>
      </c>
      <c r="C131" s="216"/>
      <c r="D131" s="217"/>
      <c r="E131" s="218"/>
      <c r="F131" s="216">
        <v>0</v>
      </c>
      <c r="G131" s="217"/>
      <c r="H131" s="218">
        <v>0</v>
      </c>
      <c r="I131" s="216"/>
      <c r="J131" s="217"/>
      <c r="K131" s="218"/>
    </row>
    <row r="132" spans="1:11" ht="12" customHeight="1" x14ac:dyDescent="0.3">
      <c r="A132" s="102" t="s">
        <v>174</v>
      </c>
      <c r="B132" s="138" t="s">
        <v>338</v>
      </c>
      <c r="C132" s="216"/>
      <c r="D132" s="217"/>
      <c r="E132" s="218"/>
      <c r="F132" s="216">
        <v>0</v>
      </c>
      <c r="G132" s="217"/>
      <c r="H132" s="218">
        <v>0</v>
      </c>
      <c r="I132" s="216"/>
      <c r="J132" s="217"/>
      <c r="K132" s="218"/>
    </row>
    <row r="133" spans="1:11" ht="12" customHeight="1" thickBot="1" x14ac:dyDescent="0.35">
      <c r="A133" s="112" t="s">
        <v>176</v>
      </c>
      <c r="B133" s="139" t="s">
        <v>339</v>
      </c>
      <c r="C133" s="216"/>
      <c r="D133" s="217"/>
      <c r="E133" s="218"/>
      <c r="F133" s="216">
        <v>0</v>
      </c>
      <c r="G133" s="217"/>
      <c r="H133" s="218">
        <v>0</v>
      </c>
      <c r="I133" s="216"/>
      <c r="J133" s="217"/>
      <c r="K133" s="218"/>
    </row>
    <row r="134" spans="1:11" ht="12" customHeight="1" thickBot="1" x14ac:dyDescent="0.35">
      <c r="A134" s="106" t="s">
        <v>26</v>
      </c>
      <c r="B134" s="137" t="s">
        <v>340</v>
      </c>
      <c r="C134" s="210">
        <f t="shared" ref="C134" si="39">+C135+C136+C137+C138+C139+C140</f>
        <v>0</v>
      </c>
      <c r="D134" s="211">
        <f t="shared" ref="D134:G134" si="40">+D135+D136+D137+D138+D139+D140</f>
        <v>0</v>
      </c>
      <c r="E134" s="212"/>
      <c r="F134" s="210">
        <v>0</v>
      </c>
      <c r="G134" s="211">
        <f t="shared" si="40"/>
        <v>0</v>
      </c>
      <c r="H134" s="212">
        <v>0</v>
      </c>
      <c r="I134" s="210">
        <v>0</v>
      </c>
      <c r="J134" s="211"/>
      <c r="K134" s="212"/>
    </row>
    <row r="135" spans="1:11" ht="12" customHeight="1" x14ac:dyDescent="0.3">
      <c r="A135" s="102" t="s">
        <v>187</v>
      </c>
      <c r="B135" s="138" t="s">
        <v>341</v>
      </c>
      <c r="C135" s="216"/>
      <c r="D135" s="217"/>
      <c r="E135" s="218"/>
      <c r="F135" s="216">
        <v>0</v>
      </c>
      <c r="G135" s="217"/>
      <c r="H135" s="218">
        <v>0</v>
      </c>
      <c r="I135" s="216"/>
      <c r="J135" s="217"/>
      <c r="K135" s="218"/>
    </row>
    <row r="136" spans="1:11" ht="12" customHeight="1" x14ac:dyDescent="0.3">
      <c r="A136" s="102" t="s">
        <v>189</v>
      </c>
      <c r="B136" s="138" t="s">
        <v>342</v>
      </c>
      <c r="C136" s="216"/>
      <c r="D136" s="217"/>
      <c r="E136" s="218"/>
      <c r="F136" s="216">
        <v>0</v>
      </c>
      <c r="G136" s="217"/>
      <c r="H136" s="218">
        <v>0</v>
      </c>
      <c r="I136" s="216"/>
      <c r="J136" s="217"/>
      <c r="K136" s="218"/>
    </row>
    <row r="137" spans="1:11" ht="12" customHeight="1" x14ac:dyDescent="0.3">
      <c r="A137" s="102" t="s">
        <v>191</v>
      </c>
      <c r="B137" s="138" t="s">
        <v>343</v>
      </c>
      <c r="C137" s="216"/>
      <c r="D137" s="217"/>
      <c r="E137" s="218"/>
      <c r="F137" s="216">
        <v>0</v>
      </c>
      <c r="G137" s="217"/>
      <c r="H137" s="218">
        <v>0</v>
      </c>
      <c r="I137" s="216"/>
      <c r="J137" s="217"/>
      <c r="K137" s="218"/>
    </row>
    <row r="138" spans="1:11" ht="12" customHeight="1" x14ac:dyDescent="0.3">
      <c r="A138" s="102" t="s">
        <v>193</v>
      </c>
      <c r="B138" s="138" t="s">
        <v>344</v>
      </c>
      <c r="C138" s="216"/>
      <c r="D138" s="217"/>
      <c r="E138" s="218"/>
      <c r="F138" s="216">
        <v>0</v>
      </c>
      <c r="G138" s="217"/>
      <c r="H138" s="218">
        <v>0</v>
      </c>
      <c r="I138" s="216"/>
      <c r="J138" s="217"/>
      <c r="K138" s="218"/>
    </row>
    <row r="139" spans="1:11" ht="12" customHeight="1" x14ac:dyDescent="0.3">
      <c r="A139" s="102" t="s">
        <v>195</v>
      </c>
      <c r="B139" s="138" t="s">
        <v>345</v>
      </c>
      <c r="C139" s="216"/>
      <c r="D139" s="217"/>
      <c r="E139" s="218"/>
      <c r="F139" s="216">
        <v>0</v>
      </c>
      <c r="G139" s="217"/>
      <c r="H139" s="218">
        <v>0</v>
      </c>
      <c r="I139" s="216"/>
      <c r="J139" s="217"/>
      <c r="K139" s="218"/>
    </row>
    <row r="140" spans="1:11" s="3" customFormat="1" ht="12" customHeight="1" thickBot="1" x14ac:dyDescent="0.35">
      <c r="A140" s="112" t="s">
        <v>197</v>
      </c>
      <c r="B140" s="139" t="s">
        <v>346</v>
      </c>
      <c r="C140" s="216"/>
      <c r="D140" s="217"/>
      <c r="E140" s="218"/>
      <c r="F140" s="216">
        <v>0</v>
      </c>
      <c r="G140" s="217"/>
      <c r="H140" s="218">
        <v>0</v>
      </c>
      <c r="I140" s="216"/>
      <c r="J140" s="217"/>
      <c r="K140" s="218"/>
    </row>
    <row r="141" spans="1:11" ht="12" customHeight="1" thickBot="1" x14ac:dyDescent="0.35">
      <c r="A141" s="106" t="s">
        <v>29</v>
      </c>
      <c r="B141" s="137" t="s">
        <v>347</v>
      </c>
      <c r="C141" s="227">
        <f t="shared" ref="C141" si="41">+C142+C143+C145+C146+C144</f>
        <v>0</v>
      </c>
      <c r="D141" s="228">
        <f t="shared" ref="D141:G141" si="42">+D142+D143+D145+D146+D144</f>
        <v>0</v>
      </c>
      <c r="E141" s="229"/>
      <c r="F141" s="227">
        <v>0</v>
      </c>
      <c r="G141" s="228">
        <f t="shared" si="42"/>
        <v>0</v>
      </c>
      <c r="H141" s="229">
        <v>0</v>
      </c>
      <c r="I141" s="227">
        <v>0</v>
      </c>
      <c r="J141" s="228"/>
      <c r="K141" s="229"/>
    </row>
    <row r="142" spans="1:11" x14ac:dyDescent="0.3">
      <c r="A142" s="102" t="s">
        <v>210</v>
      </c>
      <c r="B142" s="138" t="s">
        <v>348</v>
      </c>
      <c r="C142" s="216"/>
      <c r="D142" s="217"/>
      <c r="E142" s="218"/>
      <c r="F142" s="216">
        <v>0</v>
      </c>
      <c r="G142" s="217"/>
      <c r="H142" s="218">
        <v>0</v>
      </c>
      <c r="I142" s="216"/>
      <c r="J142" s="217"/>
      <c r="K142" s="218"/>
    </row>
    <row r="143" spans="1:11" ht="12" customHeight="1" x14ac:dyDescent="0.3">
      <c r="A143" s="102" t="s">
        <v>212</v>
      </c>
      <c r="B143" s="138" t="s">
        <v>349</v>
      </c>
      <c r="C143" s="216"/>
      <c r="D143" s="217"/>
      <c r="E143" s="218"/>
      <c r="F143" s="216">
        <v>0</v>
      </c>
      <c r="G143" s="217"/>
      <c r="H143" s="218">
        <v>0</v>
      </c>
      <c r="I143" s="216"/>
      <c r="J143" s="217"/>
      <c r="K143" s="218"/>
    </row>
    <row r="144" spans="1:11" ht="12" customHeight="1" x14ac:dyDescent="0.3">
      <c r="A144" s="102" t="s">
        <v>214</v>
      </c>
      <c r="B144" s="138" t="s">
        <v>350</v>
      </c>
      <c r="C144" s="216"/>
      <c r="D144" s="217"/>
      <c r="E144" s="218"/>
      <c r="F144" s="216">
        <v>0</v>
      </c>
      <c r="G144" s="217"/>
      <c r="H144" s="218">
        <v>0</v>
      </c>
      <c r="I144" s="216"/>
      <c r="J144" s="217"/>
      <c r="K144" s="218"/>
    </row>
    <row r="145" spans="1:11" s="3" customFormat="1" ht="12" customHeight="1" x14ac:dyDescent="0.3">
      <c r="A145" s="102" t="s">
        <v>216</v>
      </c>
      <c r="B145" s="138" t="s">
        <v>62</v>
      </c>
      <c r="C145" s="216"/>
      <c r="D145" s="217"/>
      <c r="E145" s="218"/>
      <c r="F145" s="216">
        <v>0</v>
      </c>
      <c r="G145" s="217"/>
      <c r="H145" s="218">
        <v>0</v>
      </c>
      <c r="I145" s="216"/>
      <c r="J145" s="217"/>
      <c r="K145" s="218"/>
    </row>
    <row r="146" spans="1:11" s="3" customFormat="1" ht="12" customHeight="1" thickBot="1" x14ac:dyDescent="0.35">
      <c r="A146" s="112" t="s">
        <v>218</v>
      </c>
      <c r="B146" s="139" t="s">
        <v>107</v>
      </c>
      <c r="C146" s="216"/>
      <c r="D146" s="217"/>
      <c r="E146" s="218"/>
      <c r="F146" s="216">
        <v>0</v>
      </c>
      <c r="G146" s="217"/>
      <c r="H146" s="218">
        <v>0</v>
      </c>
      <c r="I146" s="216"/>
      <c r="J146" s="217"/>
      <c r="K146" s="218"/>
    </row>
    <row r="147" spans="1:11" s="3" customFormat="1" ht="12" customHeight="1" thickBot="1" x14ac:dyDescent="0.35">
      <c r="A147" s="106" t="s">
        <v>32</v>
      </c>
      <c r="B147" s="137" t="s">
        <v>351</v>
      </c>
      <c r="C147" s="230">
        <f t="shared" ref="C147" si="43">+C148+C149+C150+C151+C152</f>
        <v>0</v>
      </c>
      <c r="D147" s="231">
        <f t="shared" ref="D147:G147" si="44">+D148+D149+D150+D151+D152</f>
        <v>0</v>
      </c>
      <c r="E147" s="232"/>
      <c r="F147" s="230">
        <v>0</v>
      </c>
      <c r="G147" s="231">
        <f t="shared" si="44"/>
        <v>0</v>
      </c>
      <c r="H147" s="232">
        <v>0</v>
      </c>
      <c r="I147" s="230">
        <v>0</v>
      </c>
      <c r="J147" s="231"/>
      <c r="K147" s="232"/>
    </row>
    <row r="148" spans="1:11" s="3" customFormat="1" ht="12" customHeight="1" x14ac:dyDescent="0.3">
      <c r="A148" s="102" t="s">
        <v>222</v>
      </c>
      <c r="B148" s="138" t="s">
        <v>352</v>
      </c>
      <c r="C148" s="216"/>
      <c r="D148" s="217"/>
      <c r="E148" s="218"/>
      <c r="F148" s="216">
        <v>0</v>
      </c>
      <c r="G148" s="217"/>
      <c r="H148" s="218">
        <v>0</v>
      </c>
      <c r="I148" s="216"/>
      <c r="J148" s="217"/>
      <c r="K148" s="218"/>
    </row>
    <row r="149" spans="1:11" s="3" customFormat="1" ht="12" customHeight="1" x14ac:dyDescent="0.3">
      <c r="A149" s="102" t="s">
        <v>224</v>
      </c>
      <c r="B149" s="138" t="s">
        <v>353</v>
      </c>
      <c r="C149" s="216"/>
      <c r="D149" s="217"/>
      <c r="E149" s="218"/>
      <c r="F149" s="216">
        <v>0</v>
      </c>
      <c r="G149" s="217"/>
      <c r="H149" s="218">
        <v>0</v>
      </c>
      <c r="I149" s="216"/>
      <c r="J149" s="217"/>
      <c r="K149" s="218"/>
    </row>
    <row r="150" spans="1:11" s="3" customFormat="1" ht="12" customHeight="1" x14ac:dyDescent="0.3">
      <c r="A150" s="102" t="s">
        <v>226</v>
      </c>
      <c r="B150" s="138" t="s">
        <v>354</v>
      </c>
      <c r="C150" s="216"/>
      <c r="D150" s="217"/>
      <c r="E150" s="218"/>
      <c r="F150" s="216">
        <v>0</v>
      </c>
      <c r="G150" s="217"/>
      <c r="H150" s="218">
        <v>0</v>
      </c>
      <c r="I150" s="216"/>
      <c r="J150" s="217"/>
      <c r="K150" s="218"/>
    </row>
    <row r="151" spans="1:11" s="3" customFormat="1" ht="12" customHeight="1" x14ac:dyDescent="0.3">
      <c r="A151" s="102" t="s">
        <v>228</v>
      </c>
      <c r="B151" s="138" t="s">
        <v>355</v>
      </c>
      <c r="C151" s="216"/>
      <c r="D151" s="217"/>
      <c r="E151" s="218"/>
      <c r="F151" s="216">
        <v>0</v>
      </c>
      <c r="G151" s="217"/>
      <c r="H151" s="218">
        <v>0</v>
      </c>
      <c r="I151" s="216"/>
      <c r="J151" s="217"/>
      <c r="K151" s="218"/>
    </row>
    <row r="152" spans="1:11" ht="12.75" customHeight="1" thickBot="1" x14ac:dyDescent="0.35">
      <c r="A152" s="112" t="s">
        <v>356</v>
      </c>
      <c r="B152" s="139" t="s">
        <v>357</v>
      </c>
      <c r="C152" s="219"/>
      <c r="D152" s="220"/>
      <c r="E152" s="221"/>
      <c r="F152" s="219">
        <v>0</v>
      </c>
      <c r="G152" s="220"/>
      <c r="H152" s="221">
        <v>0</v>
      </c>
      <c r="I152" s="219"/>
      <c r="J152" s="220"/>
      <c r="K152" s="221"/>
    </row>
    <row r="153" spans="1:11" ht="12.75" customHeight="1" thickBot="1" x14ac:dyDescent="0.35">
      <c r="A153" s="114" t="s">
        <v>34</v>
      </c>
      <c r="B153" s="137" t="s">
        <v>65</v>
      </c>
      <c r="C153" s="233"/>
      <c r="D153" s="234"/>
      <c r="E153" s="232"/>
      <c r="F153" s="233">
        <v>0</v>
      </c>
      <c r="G153" s="234"/>
      <c r="H153" s="232">
        <v>0</v>
      </c>
      <c r="I153" s="233"/>
      <c r="J153" s="234"/>
      <c r="K153" s="232"/>
    </row>
    <row r="154" spans="1:11" ht="12.75" customHeight="1" thickBot="1" x14ac:dyDescent="0.35">
      <c r="A154" s="114" t="s">
        <v>35</v>
      </c>
      <c r="B154" s="137" t="s">
        <v>68</v>
      </c>
      <c r="C154" s="233"/>
      <c r="D154" s="234"/>
      <c r="E154" s="232"/>
      <c r="F154" s="233">
        <v>0</v>
      </c>
      <c r="G154" s="234"/>
      <c r="H154" s="232">
        <v>0</v>
      </c>
      <c r="I154" s="233"/>
      <c r="J154" s="234"/>
      <c r="K154" s="232"/>
    </row>
    <row r="155" spans="1:11" ht="12" customHeight="1" thickBot="1" x14ac:dyDescent="0.35">
      <c r="A155" s="106" t="s">
        <v>36</v>
      </c>
      <c r="B155" s="137" t="s">
        <v>358</v>
      </c>
      <c r="C155" s="235">
        <f t="shared" ref="C155" si="45">+C130+C134+C141+C147+C153+C154</f>
        <v>0</v>
      </c>
      <c r="D155" s="236">
        <f t="shared" ref="D155:G155" si="46">+D130+D134+D141+D147+D153+D154</f>
        <v>0</v>
      </c>
      <c r="E155" s="237"/>
      <c r="F155" s="235">
        <v>0</v>
      </c>
      <c r="G155" s="236">
        <f t="shared" si="46"/>
        <v>0</v>
      </c>
      <c r="H155" s="237">
        <v>0</v>
      </c>
      <c r="I155" s="235">
        <v>0</v>
      </c>
      <c r="J155" s="236"/>
      <c r="K155" s="237"/>
    </row>
    <row r="156" spans="1:11" ht="15" customHeight="1" thickBot="1" x14ac:dyDescent="0.35">
      <c r="A156" s="25" t="s">
        <v>37</v>
      </c>
      <c r="B156" s="26" t="s">
        <v>359</v>
      </c>
      <c r="C156" s="235">
        <f t="shared" ref="C156" si="47">+C129+C155</f>
        <v>4164500</v>
      </c>
      <c r="D156" s="236">
        <f t="shared" ref="D156:E156" si="48">+D129+D155</f>
        <v>-150469.80000000447</v>
      </c>
      <c r="E156" s="237">
        <f t="shared" si="48"/>
        <v>4014030.1999999955</v>
      </c>
      <c r="F156" s="235">
        <v>39921877.800000004</v>
      </c>
      <c r="G156" s="236">
        <f>+H156-F156</f>
        <v>-3705606</v>
      </c>
      <c r="H156" s="237">
        <v>36216271.800000004</v>
      </c>
      <c r="I156" s="235">
        <v>44357642</v>
      </c>
      <c r="J156" s="236">
        <f>+K156-I156</f>
        <v>-4117340</v>
      </c>
      <c r="K156" s="237">
        <v>40240302</v>
      </c>
    </row>
    <row r="157" spans="1:11" x14ac:dyDescent="0.3">
      <c r="D157" s="6"/>
      <c r="E157" s="6"/>
      <c r="G157" s="6"/>
      <c r="H157" s="6"/>
      <c r="J157" s="6"/>
      <c r="K157" s="6"/>
    </row>
  </sheetData>
  <mergeCells count="5">
    <mergeCell ref="B2:B3"/>
    <mergeCell ref="C2:E3"/>
    <mergeCell ref="F2:H3"/>
    <mergeCell ref="I2:K3"/>
    <mergeCell ref="I1:K1"/>
  </mergeCells>
  <pageMargins left="0.70866141732283472" right="0.70866141732283472" top="0.35433070866141736" bottom="0.35433070866141736" header="0.31496062992125984" footer="0.31496062992125984"/>
  <pageSetup paperSize="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H162"/>
  <sheetViews>
    <sheetView tabSelected="1" workbookViewId="0">
      <selection activeCell="F1" sqref="F1:H1"/>
    </sheetView>
  </sheetViews>
  <sheetFormatPr defaultRowHeight="13.8" x14ac:dyDescent="0.3"/>
  <cols>
    <col min="1" max="1" width="13.88671875" style="4" customWidth="1"/>
    <col min="2" max="2" width="53.109375" style="5" customWidth="1"/>
    <col min="3" max="3" width="12.109375" style="6" customWidth="1"/>
    <col min="4" max="4" width="12.109375" style="282" customWidth="1"/>
    <col min="5" max="5" width="12.109375" style="238" customWidth="1"/>
    <col min="6" max="6" width="12.109375" style="6" customWidth="1"/>
    <col min="7" max="7" width="12.109375" style="282" customWidth="1"/>
    <col min="8" max="8" width="12.109375" style="238" customWidth="1"/>
    <col min="9" max="256" width="9.109375" style="238"/>
    <col min="257" max="257" width="13.88671875" style="238" customWidth="1"/>
    <col min="258" max="258" width="53.109375" style="238" customWidth="1"/>
    <col min="259" max="264" width="12.109375" style="238" customWidth="1"/>
    <col min="265" max="512" width="9.109375" style="238"/>
    <col min="513" max="513" width="13.88671875" style="238" customWidth="1"/>
    <col min="514" max="514" width="53.109375" style="238" customWidth="1"/>
    <col min="515" max="520" width="12.109375" style="238" customWidth="1"/>
    <col min="521" max="768" width="9.109375" style="238"/>
    <col min="769" max="769" width="13.88671875" style="238" customWidth="1"/>
    <col min="770" max="770" width="53.109375" style="238" customWidth="1"/>
    <col min="771" max="776" width="12.109375" style="238" customWidth="1"/>
    <col min="777" max="1024" width="9.109375" style="238"/>
    <col min="1025" max="1025" width="13.88671875" style="238" customWidth="1"/>
    <col min="1026" max="1026" width="53.109375" style="238" customWidth="1"/>
    <col min="1027" max="1032" width="12.109375" style="238" customWidth="1"/>
    <col min="1033" max="1280" width="9.109375" style="238"/>
    <col min="1281" max="1281" width="13.88671875" style="238" customWidth="1"/>
    <col min="1282" max="1282" width="53.109375" style="238" customWidth="1"/>
    <col min="1283" max="1288" width="12.109375" style="238" customWidth="1"/>
    <col min="1289" max="1536" width="9.109375" style="238"/>
    <col min="1537" max="1537" width="13.88671875" style="238" customWidth="1"/>
    <col min="1538" max="1538" width="53.109375" style="238" customWidth="1"/>
    <col min="1539" max="1544" width="12.109375" style="238" customWidth="1"/>
    <col min="1545" max="1792" width="9.109375" style="238"/>
    <col min="1793" max="1793" width="13.88671875" style="238" customWidth="1"/>
    <col min="1794" max="1794" width="53.109375" style="238" customWidth="1"/>
    <col min="1795" max="1800" width="12.109375" style="238" customWidth="1"/>
    <col min="1801" max="2048" width="9.109375" style="238"/>
    <col min="2049" max="2049" width="13.88671875" style="238" customWidth="1"/>
    <col min="2050" max="2050" width="53.109375" style="238" customWidth="1"/>
    <col min="2051" max="2056" width="12.109375" style="238" customWidth="1"/>
    <col min="2057" max="2304" width="9.109375" style="238"/>
    <col min="2305" max="2305" width="13.88671875" style="238" customWidth="1"/>
    <col min="2306" max="2306" width="53.109375" style="238" customWidth="1"/>
    <col min="2307" max="2312" width="12.109375" style="238" customWidth="1"/>
    <col min="2313" max="2560" width="9.109375" style="238"/>
    <col min="2561" max="2561" width="13.88671875" style="238" customWidth="1"/>
    <col min="2562" max="2562" width="53.109375" style="238" customWidth="1"/>
    <col min="2563" max="2568" width="12.109375" style="238" customWidth="1"/>
    <col min="2569" max="2816" width="9.109375" style="238"/>
    <col min="2817" max="2817" width="13.88671875" style="238" customWidth="1"/>
    <col min="2818" max="2818" width="53.109375" style="238" customWidth="1"/>
    <col min="2819" max="2824" width="12.109375" style="238" customWidth="1"/>
    <col min="2825" max="3072" width="9.109375" style="238"/>
    <col min="3073" max="3073" width="13.88671875" style="238" customWidth="1"/>
    <col min="3074" max="3074" width="53.109375" style="238" customWidth="1"/>
    <col min="3075" max="3080" width="12.109375" style="238" customWidth="1"/>
    <col min="3081" max="3328" width="9.109375" style="238"/>
    <col min="3329" max="3329" width="13.88671875" style="238" customWidth="1"/>
    <col min="3330" max="3330" width="53.109375" style="238" customWidth="1"/>
    <col min="3331" max="3336" width="12.109375" style="238" customWidth="1"/>
    <col min="3337" max="3584" width="9.109375" style="238"/>
    <col min="3585" max="3585" width="13.88671875" style="238" customWidth="1"/>
    <col min="3586" max="3586" width="53.109375" style="238" customWidth="1"/>
    <col min="3587" max="3592" width="12.109375" style="238" customWidth="1"/>
    <col min="3593" max="3840" width="9.109375" style="238"/>
    <col min="3841" max="3841" width="13.88671875" style="238" customWidth="1"/>
    <col min="3842" max="3842" width="53.109375" style="238" customWidth="1"/>
    <col min="3843" max="3848" width="12.109375" style="238" customWidth="1"/>
    <col min="3849" max="4096" width="9.109375" style="238"/>
    <col min="4097" max="4097" width="13.88671875" style="238" customWidth="1"/>
    <col min="4098" max="4098" width="53.109375" style="238" customWidth="1"/>
    <col min="4099" max="4104" width="12.109375" style="238" customWidth="1"/>
    <col min="4105" max="4352" width="9.109375" style="238"/>
    <col min="4353" max="4353" width="13.88671875" style="238" customWidth="1"/>
    <col min="4354" max="4354" width="53.109375" style="238" customWidth="1"/>
    <col min="4355" max="4360" width="12.109375" style="238" customWidth="1"/>
    <col min="4361" max="4608" width="9.109375" style="238"/>
    <col min="4609" max="4609" width="13.88671875" style="238" customWidth="1"/>
    <col min="4610" max="4610" width="53.109375" style="238" customWidth="1"/>
    <col min="4611" max="4616" width="12.109375" style="238" customWidth="1"/>
    <col min="4617" max="4864" width="9.109375" style="238"/>
    <col min="4865" max="4865" width="13.88671875" style="238" customWidth="1"/>
    <col min="4866" max="4866" width="53.109375" style="238" customWidth="1"/>
    <col min="4867" max="4872" width="12.109375" style="238" customWidth="1"/>
    <col min="4873" max="5120" width="9.109375" style="238"/>
    <col min="5121" max="5121" width="13.88671875" style="238" customWidth="1"/>
    <col min="5122" max="5122" width="53.109375" style="238" customWidth="1"/>
    <col min="5123" max="5128" width="12.109375" style="238" customWidth="1"/>
    <col min="5129" max="5376" width="9.109375" style="238"/>
    <col min="5377" max="5377" width="13.88671875" style="238" customWidth="1"/>
    <col min="5378" max="5378" width="53.109375" style="238" customWidth="1"/>
    <col min="5379" max="5384" width="12.109375" style="238" customWidth="1"/>
    <col min="5385" max="5632" width="9.109375" style="238"/>
    <col min="5633" max="5633" width="13.88671875" style="238" customWidth="1"/>
    <col min="5634" max="5634" width="53.109375" style="238" customWidth="1"/>
    <col min="5635" max="5640" width="12.109375" style="238" customWidth="1"/>
    <col min="5641" max="5888" width="9.109375" style="238"/>
    <col min="5889" max="5889" width="13.88671875" style="238" customWidth="1"/>
    <col min="5890" max="5890" width="53.109375" style="238" customWidth="1"/>
    <col min="5891" max="5896" width="12.109375" style="238" customWidth="1"/>
    <col min="5897" max="6144" width="9.109375" style="238"/>
    <col min="6145" max="6145" width="13.88671875" style="238" customWidth="1"/>
    <col min="6146" max="6146" width="53.109375" style="238" customWidth="1"/>
    <col min="6147" max="6152" width="12.109375" style="238" customWidth="1"/>
    <col min="6153" max="6400" width="9.109375" style="238"/>
    <col min="6401" max="6401" width="13.88671875" style="238" customWidth="1"/>
    <col min="6402" max="6402" width="53.109375" style="238" customWidth="1"/>
    <col min="6403" max="6408" width="12.109375" style="238" customWidth="1"/>
    <col min="6409" max="6656" width="9.109375" style="238"/>
    <col min="6657" max="6657" width="13.88671875" style="238" customWidth="1"/>
    <col min="6658" max="6658" width="53.109375" style="238" customWidth="1"/>
    <col min="6659" max="6664" width="12.109375" style="238" customWidth="1"/>
    <col min="6665" max="6912" width="9.109375" style="238"/>
    <col min="6913" max="6913" width="13.88671875" style="238" customWidth="1"/>
    <col min="6914" max="6914" width="53.109375" style="238" customWidth="1"/>
    <col min="6915" max="6920" width="12.109375" style="238" customWidth="1"/>
    <col min="6921" max="7168" width="9.109375" style="238"/>
    <col min="7169" max="7169" width="13.88671875" style="238" customWidth="1"/>
    <col min="7170" max="7170" width="53.109375" style="238" customWidth="1"/>
    <col min="7171" max="7176" width="12.109375" style="238" customWidth="1"/>
    <col min="7177" max="7424" width="9.109375" style="238"/>
    <col min="7425" max="7425" width="13.88671875" style="238" customWidth="1"/>
    <col min="7426" max="7426" width="53.109375" style="238" customWidth="1"/>
    <col min="7427" max="7432" width="12.109375" style="238" customWidth="1"/>
    <col min="7433" max="7680" width="9.109375" style="238"/>
    <col min="7681" max="7681" width="13.88671875" style="238" customWidth="1"/>
    <col min="7682" max="7682" width="53.109375" style="238" customWidth="1"/>
    <col min="7683" max="7688" width="12.109375" style="238" customWidth="1"/>
    <col min="7689" max="7936" width="9.109375" style="238"/>
    <col min="7937" max="7937" width="13.88671875" style="238" customWidth="1"/>
    <col min="7938" max="7938" width="53.109375" style="238" customWidth="1"/>
    <col min="7939" max="7944" width="12.109375" style="238" customWidth="1"/>
    <col min="7945" max="8192" width="9.109375" style="238"/>
    <col min="8193" max="8193" width="13.88671875" style="238" customWidth="1"/>
    <col min="8194" max="8194" width="53.109375" style="238" customWidth="1"/>
    <col min="8195" max="8200" width="12.109375" style="238" customWidth="1"/>
    <col min="8201" max="8448" width="9.109375" style="238"/>
    <col min="8449" max="8449" width="13.88671875" style="238" customWidth="1"/>
    <col min="8450" max="8450" width="53.109375" style="238" customWidth="1"/>
    <col min="8451" max="8456" width="12.109375" style="238" customWidth="1"/>
    <col min="8457" max="8704" width="9.109375" style="238"/>
    <col min="8705" max="8705" width="13.88671875" style="238" customWidth="1"/>
    <col min="8706" max="8706" width="53.109375" style="238" customWidth="1"/>
    <col min="8707" max="8712" width="12.109375" style="238" customWidth="1"/>
    <col min="8713" max="8960" width="9.109375" style="238"/>
    <col min="8961" max="8961" width="13.88671875" style="238" customWidth="1"/>
    <col min="8962" max="8962" width="53.109375" style="238" customWidth="1"/>
    <col min="8963" max="8968" width="12.109375" style="238" customWidth="1"/>
    <col min="8969" max="9216" width="9.109375" style="238"/>
    <col min="9217" max="9217" width="13.88671875" style="238" customWidth="1"/>
    <col min="9218" max="9218" width="53.109375" style="238" customWidth="1"/>
    <col min="9219" max="9224" width="12.109375" style="238" customWidth="1"/>
    <col min="9225" max="9472" width="9.109375" style="238"/>
    <col min="9473" max="9473" width="13.88671875" style="238" customWidth="1"/>
    <col min="9474" max="9474" width="53.109375" style="238" customWidth="1"/>
    <col min="9475" max="9480" width="12.109375" style="238" customWidth="1"/>
    <col min="9481" max="9728" width="9.109375" style="238"/>
    <col min="9729" max="9729" width="13.88671875" style="238" customWidth="1"/>
    <col min="9730" max="9730" width="53.109375" style="238" customWidth="1"/>
    <col min="9731" max="9736" width="12.109375" style="238" customWidth="1"/>
    <col min="9737" max="9984" width="9.109375" style="238"/>
    <col min="9985" max="9985" width="13.88671875" style="238" customWidth="1"/>
    <col min="9986" max="9986" width="53.109375" style="238" customWidth="1"/>
    <col min="9987" max="9992" width="12.109375" style="238" customWidth="1"/>
    <col min="9993" max="10240" width="9.109375" style="238"/>
    <col min="10241" max="10241" width="13.88671875" style="238" customWidth="1"/>
    <col min="10242" max="10242" width="53.109375" style="238" customWidth="1"/>
    <col min="10243" max="10248" width="12.109375" style="238" customWidth="1"/>
    <col min="10249" max="10496" width="9.109375" style="238"/>
    <col min="10497" max="10497" width="13.88671875" style="238" customWidth="1"/>
    <col min="10498" max="10498" width="53.109375" style="238" customWidth="1"/>
    <col min="10499" max="10504" width="12.109375" style="238" customWidth="1"/>
    <col min="10505" max="10752" width="9.109375" style="238"/>
    <col min="10753" max="10753" width="13.88671875" style="238" customWidth="1"/>
    <col min="10754" max="10754" width="53.109375" style="238" customWidth="1"/>
    <col min="10755" max="10760" width="12.109375" style="238" customWidth="1"/>
    <col min="10761" max="11008" width="9.109375" style="238"/>
    <col min="11009" max="11009" width="13.88671875" style="238" customWidth="1"/>
    <col min="11010" max="11010" width="53.109375" style="238" customWidth="1"/>
    <col min="11011" max="11016" width="12.109375" style="238" customWidth="1"/>
    <col min="11017" max="11264" width="9.109375" style="238"/>
    <col min="11265" max="11265" width="13.88671875" style="238" customWidth="1"/>
    <col min="11266" max="11266" width="53.109375" style="238" customWidth="1"/>
    <col min="11267" max="11272" width="12.109375" style="238" customWidth="1"/>
    <col min="11273" max="11520" width="9.109375" style="238"/>
    <col min="11521" max="11521" width="13.88671875" style="238" customWidth="1"/>
    <col min="11522" max="11522" width="53.109375" style="238" customWidth="1"/>
    <col min="11523" max="11528" width="12.109375" style="238" customWidth="1"/>
    <col min="11529" max="11776" width="9.109375" style="238"/>
    <col min="11777" max="11777" width="13.88671875" style="238" customWidth="1"/>
    <col min="11778" max="11778" width="53.109375" style="238" customWidth="1"/>
    <col min="11779" max="11784" width="12.109375" style="238" customWidth="1"/>
    <col min="11785" max="12032" width="9.109375" style="238"/>
    <col min="12033" max="12033" width="13.88671875" style="238" customWidth="1"/>
    <col min="12034" max="12034" width="53.109375" style="238" customWidth="1"/>
    <col min="12035" max="12040" width="12.109375" style="238" customWidth="1"/>
    <col min="12041" max="12288" width="9.109375" style="238"/>
    <col min="12289" max="12289" width="13.88671875" style="238" customWidth="1"/>
    <col min="12290" max="12290" width="53.109375" style="238" customWidth="1"/>
    <col min="12291" max="12296" width="12.109375" style="238" customWidth="1"/>
    <col min="12297" max="12544" width="9.109375" style="238"/>
    <col min="12545" max="12545" width="13.88671875" style="238" customWidth="1"/>
    <col min="12546" max="12546" width="53.109375" style="238" customWidth="1"/>
    <col min="12547" max="12552" width="12.109375" style="238" customWidth="1"/>
    <col min="12553" max="12800" width="9.109375" style="238"/>
    <col min="12801" max="12801" width="13.88671875" style="238" customWidth="1"/>
    <col min="12802" max="12802" width="53.109375" style="238" customWidth="1"/>
    <col min="12803" max="12808" width="12.109375" style="238" customWidth="1"/>
    <col min="12809" max="13056" width="9.109375" style="238"/>
    <col min="13057" max="13057" width="13.88671875" style="238" customWidth="1"/>
    <col min="13058" max="13058" width="53.109375" style="238" customWidth="1"/>
    <col min="13059" max="13064" width="12.109375" style="238" customWidth="1"/>
    <col min="13065" max="13312" width="9.109375" style="238"/>
    <col min="13313" max="13313" width="13.88671875" style="238" customWidth="1"/>
    <col min="13314" max="13314" width="53.109375" style="238" customWidth="1"/>
    <col min="13315" max="13320" width="12.109375" style="238" customWidth="1"/>
    <col min="13321" max="13568" width="9.109375" style="238"/>
    <col min="13569" max="13569" width="13.88671875" style="238" customWidth="1"/>
    <col min="13570" max="13570" width="53.109375" style="238" customWidth="1"/>
    <col min="13571" max="13576" width="12.109375" style="238" customWidth="1"/>
    <col min="13577" max="13824" width="9.109375" style="238"/>
    <col min="13825" max="13825" width="13.88671875" style="238" customWidth="1"/>
    <col min="13826" max="13826" width="53.109375" style="238" customWidth="1"/>
    <col min="13827" max="13832" width="12.109375" style="238" customWidth="1"/>
    <col min="13833" max="14080" width="9.109375" style="238"/>
    <col min="14081" max="14081" width="13.88671875" style="238" customWidth="1"/>
    <col min="14082" max="14082" width="53.109375" style="238" customWidth="1"/>
    <col min="14083" max="14088" width="12.109375" style="238" customWidth="1"/>
    <col min="14089" max="14336" width="9.109375" style="238"/>
    <col min="14337" max="14337" width="13.88671875" style="238" customWidth="1"/>
    <col min="14338" max="14338" width="53.109375" style="238" customWidth="1"/>
    <col min="14339" max="14344" width="12.109375" style="238" customWidth="1"/>
    <col min="14345" max="14592" width="9.109375" style="238"/>
    <col min="14593" max="14593" width="13.88671875" style="238" customWidth="1"/>
    <col min="14594" max="14594" width="53.109375" style="238" customWidth="1"/>
    <col min="14595" max="14600" width="12.109375" style="238" customWidth="1"/>
    <col min="14601" max="14848" width="9.109375" style="238"/>
    <col min="14849" max="14849" width="13.88671875" style="238" customWidth="1"/>
    <col min="14850" max="14850" width="53.109375" style="238" customWidth="1"/>
    <col min="14851" max="14856" width="12.109375" style="238" customWidth="1"/>
    <col min="14857" max="15104" width="9.109375" style="238"/>
    <col min="15105" max="15105" width="13.88671875" style="238" customWidth="1"/>
    <col min="15106" max="15106" width="53.109375" style="238" customWidth="1"/>
    <col min="15107" max="15112" width="12.109375" style="238" customWidth="1"/>
    <col min="15113" max="15360" width="9.109375" style="238"/>
    <col min="15361" max="15361" width="13.88671875" style="238" customWidth="1"/>
    <col min="15362" max="15362" width="53.109375" style="238" customWidth="1"/>
    <col min="15363" max="15368" width="12.109375" style="238" customWidth="1"/>
    <col min="15369" max="15616" width="9.109375" style="238"/>
    <col min="15617" max="15617" width="13.88671875" style="238" customWidth="1"/>
    <col min="15618" max="15618" width="53.109375" style="238" customWidth="1"/>
    <col min="15619" max="15624" width="12.109375" style="238" customWidth="1"/>
    <col min="15625" max="15872" width="9.109375" style="238"/>
    <col min="15873" max="15873" width="13.88671875" style="238" customWidth="1"/>
    <col min="15874" max="15874" width="53.109375" style="238" customWidth="1"/>
    <col min="15875" max="15880" width="12.109375" style="238" customWidth="1"/>
    <col min="15881" max="16128" width="9.109375" style="238"/>
    <col min="16129" max="16129" width="13.88671875" style="238" customWidth="1"/>
    <col min="16130" max="16130" width="53.109375" style="238" customWidth="1"/>
    <col min="16131" max="16136" width="12.109375" style="238" customWidth="1"/>
    <col min="16137" max="16384" width="9.109375" style="238"/>
  </cols>
  <sheetData>
    <row r="1" spans="1:8" s="93" customFormat="1" ht="26.25" customHeight="1" thickBot="1" x14ac:dyDescent="0.35">
      <c r="A1" s="115" t="s">
        <v>419</v>
      </c>
      <c r="B1" s="92"/>
      <c r="D1" s="252"/>
      <c r="E1" s="94"/>
      <c r="F1" s="582" t="s">
        <v>478</v>
      </c>
      <c r="G1" s="582"/>
      <c r="H1" s="582"/>
    </row>
    <row r="2" spans="1:8" s="2" customFormat="1" ht="21" customHeight="1" thickBot="1" x14ac:dyDescent="0.35">
      <c r="A2" s="117" t="s">
        <v>4</v>
      </c>
      <c r="B2" s="591" t="s">
        <v>363</v>
      </c>
      <c r="C2" s="589" t="s">
        <v>381</v>
      </c>
      <c r="D2" s="585"/>
      <c r="E2" s="586"/>
      <c r="F2" s="589" t="s">
        <v>364</v>
      </c>
      <c r="G2" s="585"/>
      <c r="H2" s="586"/>
    </row>
    <row r="3" spans="1:8" s="2" customFormat="1" ht="27" thickBot="1" x14ac:dyDescent="0.35">
      <c r="A3" s="117" t="s">
        <v>126</v>
      </c>
      <c r="B3" s="592"/>
      <c r="C3" s="590"/>
      <c r="D3" s="587"/>
      <c r="E3" s="588"/>
      <c r="F3" s="590"/>
      <c r="G3" s="587"/>
      <c r="H3" s="588"/>
    </row>
    <row r="4" spans="1:8" s="2" customFormat="1" ht="15.9" customHeight="1" thickBot="1" x14ac:dyDescent="0.35">
      <c r="A4" s="95"/>
      <c r="B4" s="95"/>
      <c r="C4" s="1"/>
      <c r="D4" s="253"/>
      <c r="E4" s="1"/>
      <c r="F4" s="1"/>
      <c r="G4" s="253"/>
      <c r="H4" s="1" t="s">
        <v>416</v>
      </c>
    </row>
    <row r="5" spans="1:8" ht="40.200000000000003" thickBot="1" x14ac:dyDescent="0.35">
      <c r="A5" s="96" t="s">
        <v>128</v>
      </c>
      <c r="B5" s="97" t="s">
        <v>129</v>
      </c>
      <c r="C5" s="240" t="s">
        <v>130</v>
      </c>
      <c r="D5" s="254" t="s">
        <v>365</v>
      </c>
      <c r="E5" s="241" t="s">
        <v>426</v>
      </c>
      <c r="F5" s="240" t="s">
        <v>130</v>
      </c>
      <c r="G5" s="254" t="s">
        <v>365</v>
      </c>
      <c r="H5" s="241" t="s">
        <v>426</v>
      </c>
    </row>
    <row r="6" spans="1:8" s="101" customFormat="1" ht="12.9" customHeight="1" thickBot="1" x14ac:dyDescent="0.35">
      <c r="A6" s="98" t="s">
        <v>5</v>
      </c>
      <c r="B6" s="99" t="s">
        <v>6</v>
      </c>
      <c r="C6" s="99" t="s">
        <v>7</v>
      </c>
      <c r="D6" s="255" t="s">
        <v>8</v>
      </c>
      <c r="E6" s="100" t="s">
        <v>9</v>
      </c>
      <c r="F6" s="99" t="s">
        <v>7</v>
      </c>
      <c r="G6" s="255" t="s">
        <v>8</v>
      </c>
      <c r="H6" s="100" t="s">
        <v>9</v>
      </c>
    </row>
    <row r="7" spans="1:8" s="101" customFormat="1" ht="15.9" customHeight="1" thickBot="1" x14ac:dyDescent="0.35">
      <c r="A7" s="96"/>
      <c r="B7" s="96" t="s">
        <v>2</v>
      </c>
      <c r="C7" s="377"/>
      <c r="D7" s="255"/>
      <c r="E7" s="121"/>
      <c r="F7" s="377"/>
      <c r="G7" s="255"/>
      <c r="H7" s="121"/>
    </row>
    <row r="8" spans="1:8" s="101" customFormat="1" ht="12" customHeight="1" thickBot="1" x14ac:dyDescent="0.35">
      <c r="A8" s="106" t="s">
        <v>14</v>
      </c>
      <c r="B8" s="122" t="s">
        <v>131</v>
      </c>
      <c r="C8" s="210">
        <f t="shared" ref="C8" si="0">+C9+C10+C11+C12+C13+C14</f>
        <v>0</v>
      </c>
      <c r="D8" s="243"/>
      <c r="E8" s="212">
        <v>0</v>
      </c>
      <c r="F8" s="210">
        <f t="shared" ref="F8" si="1">+F9+F10+F11+F12+F13+F14</f>
        <v>0</v>
      </c>
      <c r="G8" s="243"/>
      <c r="H8" s="212">
        <v>0</v>
      </c>
    </row>
    <row r="9" spans="1:8" s="3" customFormat="1" ht="12" customHeight="1" x14ac:dyDescent="0.25">
      <c r="A9" s="102" t="s">
        <v>132</v>
      </c>
      <c r="B9" s="11" t="s">
        <v>133</v>
      </c>
      <c r="C9" s="213"/>
      <c r="D9" s="256"/>
      <c r="E9" s="215"/>
      <c r="F9" s="213"/>
      <c r="G9" s="256"/>
      <c r="H9" s="215"/>
    </row>
    <row r="10" spans="1:8" s="104" customFormat="1" ht="12" customHeight="1" x14ac:dyDescent="0.25">
      <c r="A10" s="103" t="s">
        <v>134</v>
      </c>
      <c r="B10" s="12" t="s">
        <v>135</v>
      </c>
      <c r="C10" s="216"/>
      <c r="D10" s="257"/>
      <c r="E10" s="218"/>
      <c r="F10" s="216"/>
      <c r="G10" s="257"/>
      <c r="H10" s="218"/>
    </row>
    <row r="11" spans="1:8" s="104" customFormat="1" ht="12" customHeight="1" x14ac:dyDescent="0.25">
      <c r="A11" s="103" t="s">
        <v>136</v>
      </c>
      <c r="B11" s="12" t="s">
        <v>137</v>
      </c>
      <c r="C11" s="216"/>
      <c r="D11" s="257"/>
      <c r="E11" s="218"/>
      <c r="F11" s="216"/>
      <c r="G11" s="257"/>
      <c r="H11" s="218"/>
    </row>
    <row r="12" spans="1:8" s="104" customFormat="1" ht="12" customHeight="1" x14ac:dyDescent="0.25">
      <c r="A12" s="103" t="s">
        <v>138</v>
      </c>
      <c r="B12" s="12" t="s">
        <v>139</v>
      </c>
      <c r="C12" s="216"/>
      <c r="D12" s="257"/>
      <c r="E12" s="218"/>
      <c r="F12" s="216"/>
      <c r="G12" s="257"/>
      <c r="H12" s="218"/>
    </row>
    <row r="13" spans="1:8" s="104" customFormat="1" ht="12" customHeight="1" x14ac:dyDescent="0.25">
      <c r="A13" s="103" t="s">
        <v>140</v>
      </c>
      <c r="B13" s="12" t="s">
        <v>141</v>
      </c>
      <c r="C13" s="216"/>
      <c r="D13" s="257"/>
      <c r="E13" s="218"/>
      <c r="F13" s="216"/>
      <c r="G13" s="257"/>
      <c r="H13" s="218"/>
    </row>
    <row r="14" spans="1:8" s="3" customFormat="1" ht="12" customHeight="1" thickBot="1" x14ac:dyDescent="0.3">
      <c r="A14" s="105" t="s">
        <v>142</v>
      </c>
      <c r="B14" s="13" t="s">
        <v>143</v>
      </c>
      <c r="C14" s="216"/>
      <c r="D14" s="257"/>
      <c r="E14" s="218"/>
      <c r="F14" s="216"/>
      <c r="G14" s="257"/>
      <c r="H14" s="218"/>
    </row>
    <row r="15" spans="1:8" s="3" customFormat="1" ht="12" customHeight="1" thickBot="1" x14ac:dyDescent="0.35">
      <c r="A15" s="106" t="s">
        <v>17</v>
      </c>
      <c r="B15" s="14" t="s">
        <v>144</v>
      </c>
      <c r="C15" s="210">
        <f t="shared" ref="C15" si="2">+C16+C17+C18+C19+C20</f>
        <v>0</v>
      </c>
      <c r="D15" s="243"/>
      <c r="E15" s="212"/>
      <c r="F15" s="210">
        <f t="shared" ref="F15" si="3">+F16+F17+F18+F19+F20</f>
        <v>0</v>
      </c>
      <c r="G15" s="243"/>
      <c r="H15" s="212"/>
    </row>
    <row r="16" spans="1:8" s="3" customFormat="1" ht="12" customHeight="1" x14ac:dyDescent="0.25">
      <c r="A16" s="102" t="s">
        <v>145</v>
      </c>
      <c r="B16" s="11" t="s">
        <v>146</v>
      </c>
      <c r="C16" s="213"/>
      <c r="D16" s="256"/>
      <c r="E16" s="215"/>
      <c r="F16" s="213"/>
      <c r="G16" s="256"/>
      <c r="H16" s="215"/>
    </row>
    <row r="17" spans="1:8" s="3" customFormat="1" ht="12" customHeight="1" x14ac:dyDescent="0.25">
      <c r="A17" s="103" t="s">
        <v>147</v>
      </c>
      <c r="B17" s="12" t="s">
        <v>148</v>
      </c>
      <c r="C17" s="216"/>
      <c r="D17" s="257"/>
      <c r="E17" s="218"/>
      <c r="F17" s="216"/>
      <c r="G17" s="257"/>
      <c r="H17" s="218"/>
    </row>
    <row r="18" spans="1:8" s="3" customFormat="1" ht="12" customHeight="1" x14ac:dyDescent="0.25">
      <c r="A18" s="103" t="s">
        <v>149</v>
      </c>
      <c r="B18" s="12" t="s">
        <v>150</v>
      </c>
      <c r="C18" s="216"/>
      <c r="D18" s="257"/>
      <c r="E18" s="218"/>
      <c r="F18" s="216"/>
      <c r="G18" s="257"/>
      <c r="H18" s="218"/>
    </row>
    <row r="19" spans="1:8" s="3" customFormat="1" ht="12" customHeight="1" x14ac:dyDescent="0.25">
      <c r="A19" s="103" t="s">
        <v>151</v>
      </c>
      <c r="B19" s="12" t="s">
        <v>152</v>
      </c>
      <c r="C19" s="216"/>
      <c r="D19" s="257"/>
      <c r="E19" s="218"/>
      <c r="F19" s="216"/>
      <c r="G19" s="257"/>
      <c r="H19" s="218"/>
    </row>
    <row r="20" spans="1:8" s="3" customFormat="1" ht="12" customHeight="1" x14ac:dyDescent="0.25">
      <c r="A20" s="103" t="s">
        <v>153</v>
      </c>
      <c r="B20" s="12" t="s">
        <v>154</v>
      </c>
      <c r="C20" s="216"/>
      <c r="D20" s="257"/>
      <c r="E20" s="218"/>
      <c r="F20" s="216"/>
      <c r="G20" s="257"/>
      <c r="H20" s="218"/>
    </row>
    <row r="21" spans="1:8" s="104" customFormat="1" ht="12" customHeight="1" thickBot="1" x14ac:dyDescent="0.3">
      <c r="A21" s="105" t="s">
        <v>155</v>
      </c>
      <c r="B21" s="13" t="s">
        <v>156</v>
      </c>
      <c r="C21" s="219"/>
      <c r="D21" s="258"/>
      <c r="E21" s="221"/>
      <c r="F21" s="219"/>
      <c r="G21" s="258"/>
      <c r="H21" s="221"/>
    </row>
    <row r="22" spans="1:8" s="104" customFormat="1" ht="12" customHeight="1" thickBot="1" x14ac:dyDescent="0.35">
      <c r="A22" s="106" t="s">
        <v>20</v>
      </c>
      <c r="B22" s="122" t="s">
        <v>157</v>
      </c>
      <c r="C22" s="210">
        <f t="shared" ref="C22" si="4">+C23+C24+C25+C26+C27</f>
        <v>0</v>
      </c>
      <c r="D22" s="243"/>
      <c r="E22" s="212"/>
      <c r="F22" s="210">
        <f t="shared" ref="F22" si="5">+F23+F24+F25+F26+F27</f>
        <v>0</v>
      </c>
      <c r="G22" s="243"/>
      <c r="H22" s="212"/>
    </row>
    <row r="23" spans="1:8" s="104" customFormat="1" ht="12" customHeight="1" x14ac:dyDescent="0.25">
      <c r="A23" s="102" t="s">
        <v>158</v>
      </c>
      <c r="B23" s="11" t="s">
        <v>159</v>
      </c>
      <c r="C23" s="213"/>
      <c r="D23" s="256"/>
      <c r="E23" s="215"/>
      <c r="F23" s="213"/>
      <c r="G23" s="256"/>
      <c r="H23" s="215"/>
    </row>
    <row r="24" spans="1:8" s="3" customFormat="1" ht="12" customHeight="1" x14ac:dyDescent="0.25">
      <c r="A24" s="103" t="s">
        <v>160</v>
      </c>
      <c r="B24" s="12" t="s">
        <v>161</v>
      </c>
      <c r="C24" s="216"/>
      <c r="D24" s="257"/>
      <c r="E24" s="218"/>
      <c r="F24" s="216"/>
      <c r="G24" s="257"/>
      <c r="H24" s="218"/>
    </row>
    <row r="25" spans="1:8" s="104" customFormat="1" ht="12" customHeight="1" x14ac:dyDescent="0.25">
      <c r="A25" s="103" t="s">
        <v>162</v>
      </c>
      <c r="B25" s="12" t="s">
        <v>163</v>
      </c>
      <c r="C25" s="216"/>
      <c r="D25" s="257"/>
      <c r="E25" s="218"/>
      <c r="F25" s="216"/>
      <c r="G25" s="257"/>
      <c r="H25" s="218"/>
    </row>
    <row r="26" spans="1:8" s="104" customFormat="1" ht="12" customHeight="1" x14ac:dyDescent="0.25">
      <c r="A26" s="103" t="s">
        <v>164</v>
      </c>
      <c r="B26" s="12" t="s">
        <v>165</v>
      </c>
      <c r="C26" s="216"/>
      <c r="D26" s="257"/>
      <c r="E26" s="218"/>
      <c r="F26" s="216"/>
      <c r="G26" s="257"/>
      <c r="H26" s="218"/>
    </row>
    <row r="27" spans="1:8" s="104" customFormat="1" ht="12" customHeight="1" x14ac:dyDescent="0.25">
      <c r="A27" s="103" t="s">
        <v>166</v>
      </c>
      <c r="B27" s="12" t="s">
        <v>167</v>
      </c>
      <c r="C27" s="216"/>
      <c r="D27" s="257"/>
      <c r="E27" s="218"/>
      <c r="F27" s="216"/>
      <c r="G27" s="257"/>
      <c r="H27" s="218"/>
    </row>
    <row r="28" spans="1:8" s="104" customFormat="1" ht="12" customHeight="1" thickBot="1" x14ac:dyDescent="0.3">
      <c r="A28" s="105" t="s">
        <v>168</v>
      </c>
      <c r="B28" s="13" t="s">
        <v>169</v>
      </c>
      <c r="C28" s="219"/>
      <c r="D28" s="258"/>
      <c r="E28" s="221"/>
      <c r="F28" s="219"/>
      <c r="G28" s="258"/>
      <c r="H28" s="221"/>
    </row>
    <row r="29" spans="1:8" s="104" customFormat="1" ht="12" customHeight="1" thickBot="1" x14ac:dyDescent="0.35">
      <c r="A29" s="106" t="s">
        <v>170</v>
      </c>
      <c r="B29" s="122" t="s">
        <v>171</v>
      </c>
      <c r="C29" s="210">
        <f t="shared" ref="C29" si="6">+C30+C31+C32+C33+C34+C35+C36</f>
        <v>0</v>
      </c>
      <c r="D29" s="259"/>
      <c r="E29" s="212"/>
      <c r="F29" s="210">
        <f t="shared" ref="F29" si="7">+F30+F31+F32+F33+F34+F35+F36</f>
        <v>0</v>
      </c>
      <c r="G29" s="259"/>
      <c r="H29" s="212"/>
    </row>
    <row r="30" spans="1:8" s="104" customFormat="1" ht="12" customHeight="1" x14ac:dyDescent="0.25">
      <c r="A30" s="102" t="s">
        <v>172</v>
      </c>
      <c r="B30" s="11" t="s">
        <v>173</v>
      </c>
      <c r="C30" s="213"/>
      <c r="D30" s="260"/>
      <c r="E30" s="215"/>
      <c r="F30" s="213"/>
      <c r="G30" s="260"/>
      <c r="H30" s="215"/>
    </row>
    <row r="31" spans="1:8" s="104" customFormat="1" ht="12" customHeight="1" x14ac:dyDescent="0.25">
      <c r="A31" s="103" t="s">
        <v>174</v>
      </c>
      <c r="B31" s="12" t="s">
        <v>175</v>
      </c>
      <c r="C31" s="216"/>
      <c r="D31" s="261"/>
      <c r="E31" s="218"/>
      <c r="F31" s="216"/>
      <c r="G31" s="261"/>
      <c r="H31" s="218"/>
    </row>
    <row r="32" spans="1:8" s="104" customFormat="1" ht="12" customHeight="1" x14ac:dyDescent="0.25">
      <c r="A32" s="103" t="s">
        <v>176</v>
      </c>
      <c r="B32" s="12" t="s">
        <v>177</v>
      </c>
      <c r="C32" s="216"/>
      <c r="D32" s="261"/>
      <c r="E32" s="218"/>
      <c r="F32" s="216"/>
      <c r="G32" s="261"/>
      <c r="H32" s="218"/>
    </row>
    <row r="33" spans="1:8" s="104" customFormat="1" ht="12" customHeight="1" x14ac:dyDescent="0.25">
      <c r="A33" s="103" t="s">
        <v>178</v>
      </c>
      <c r="B33" s="12" t="s">
        <v>179</v>
      </c>
      <c r="C33" s="216"/>
      <c r="D33" s="261"/>
      <c r="E33" s="218"/>
      <c r="F33" s="216"/>
      <c r="G33" s="261"/>
      <c r="H33" s="218"/>
    </row>
    <row r="34" spans="1:8" s="104" customFormat="1" ht="12" customHeight="1" x14ac:dyDescent="0.25">
      <c r="A34" s="103" t="s">
        <v>180</v>
      </c>
      <c r="B34" s="12" t="s">
        <v>181</v>
      </c>
      <c r="C34" s="216"/>
      <c r="D34" s="261"/>
      <c r="E34" s="218"/>
      <c r="F34" s="216"/>
      <c r="G34" s="261"/>
      <c r="H34" s="218"/>
    </row>
    <row r="35" spans="1:8" s="104" customFormat="1" ht="12" customHeight="1" x14ac:dyDescent="0.25">
      <c r="A35" s="103" t="s">
        <v>182</v>
      </c>
      <c r="B35" s="12" t="s">
        <v>183</v>
      </c>
      <c r="C35" s="216"/>
      <c r="D35" s="261"/>
      <c r="E35" s="218"/>
      <c r="F35" s="216"/>
      <c r="G35" s="261"/>
      <c r="H35" s="218"/>
    </row>
    <row r="36" spans="1:8" s="104" customFormat="1" ht="12" customHeight="1" thickBot="1" x14ac:dyDescent="0.3">
      <c r="A36" s="105" t="s">
        <v>184</v>
      </c>
      <c r="B36" s="13" t="s">
        <v>185</v>
      </c>
      <c r="C36" s="219"/>
      <c r="D36" s="262"/>
      <c r="E36" s="221"/>
      <c r="F36" s="219"/>
      <c r="G36" s="262"/>
      <c r="H36" s="221"/>
    </row>
    <row r="37" spans="1:8" s="104" customFormat="1" ht="12" customHeight="1" thickBot="1" x14ac:dyDescent="0.35">
      <c r="A37" s="106" t="s">
        <v>26</v>
      </c>
      <c r="B37" s="122" t="s">
        <v>186</v>
      </c>
      <c r="C37" s="210">
        <v>5246000</v>
      </c>
      <c r="D37" s="243">
        <f>+E37-C37</f>
        <v>-3600000</v>
      </c>
      <c r="E37" s="212">
        <v>1646000</v>
      </c>
      <c r="F37" s="210">
        <v>5246000</v>
      </c>
      <c r="G37" s="243">
        <f>+H37-F37</f>
        <v>-3600000</v>
      </c>
      <c r="H37" s="212">
        <v>1646000</v>
      </c>
    </row>
    <row r="38" spans="1:8" s="104" customFormat="1" ht="12" customHeight="1" x14ac:dyDescent="0.25">
      <c r="A38" s="102" t="s">
        <v>187</v>
      </c>
      <c r="B38" s="11" t="s">
        <v>188</v>
      </c>
      <c r="C38" s="213"/>
      <c r="D38" s="256"/>
      <c r="E38" s="215"/>
      <c r="F38" s="213"/>
      <c r="G38" s="256"/>
      <c r="H38" s="215"/>
    </row>
    <row r="39" spans="1:8" s="104" customFormat="1" ht="12" customHeight="1" x14ac:dyDescent="0.25">
      <c r="A39" s="103" t="s">
        <v>189</v>
      </c>
      <c r="B39" s="12" t="s">
        <v>190</v>
      </c>
      <c r="C39" s="216">
        <v>420000</v>
      </c>
      <c r="D39" s="257">
        <f>+E39-C39</f>
        <v>0</v>
      </c>
      <c r="E39" s="218">
        <v>420000</v>
      </c>
      <c r="F39" s="216">
        <v>420000</v>
      </c>
      <c r="G39" s="257">
        <f>+H39-F39</f>
        <v>0</v>
      </c>
      <c r="H39" s="218">
        <v>420000</v>
      </c>
    </row>
    <row r="40" spans="1:8" s="104" customFormat="1" ht="12" customHeight="1" x14ac:dyDescent="0.25">
      <c r="A40" s="103" t="s">
        <v>191</v>
      </c>
      <c r="B40" s="12" t="s">
        <v>192</v>
      </c>
      <c r="C40" s="216"/>
      <c r="D40" s="257"/>
      <c r="E40" s="218"/>
      <c r="F40" s="216"/>
      <c r="G40" s="257"/>
      <c r="H40" s="218"/>
    </row>
    <row r="41" spans="1:8" s="104" customFormat="1" ht="12" customHeight="1" x14ac:dyDescent="0.25">
      <c r="A41" s="103" t="s">
        <v>193</v>
      </c>
      <c r="B41" s="12" t="s">
        <v>194</v>
      </c>
      <c r="C41" s="216"/>
      <c r="D41" s="257"/>
      <c r="E41" s="218"/>
      <c r="F41" s="216"/>
      <c r="G41" s="257"/>
      <c r="H41" s="218"/>
    </row>
    <row r="42" spans="1:8" s="104" customFormat="1" ht="12" customHeight="1" x14ac:dyDescent="0.25">
      <c r="A42" s="103" t="s">
        <v>195</v>
      </c>
      <c r="B42" s="12" t="s">
        <v>196</v>
      </c>
      <c r="C42" s="216">
        <v>3800000</v>
      </c>
      <c r="D42" s="257">
        <f>+E42-C42</f>
        <v>-3000000</v>
      </c>
      <c r="E42" s="218">
        <v>800000</v>
      </c>
      <c r="F42" s="216">
        <v>3800000</v>
      </c>
      <c r="G42" s="257">
        <f>+H42-F42</f>
        <v>-3000000</v>
      </c>
      <c r="H42" s="218">
        <v>800000</v>
      </c>
    </row>
    <row r="43" spans="1:8" s="104" customFormat="1" ht="12" customHeight="1" x14ac:dyDescent="0.25">
      <c r="A43" s="103" t="s">
        <v>197</v>
      </c>
      <c r="B43" s="12" t="s">
        <v>198</v>
      </c>
      <c r="C43" s="216">
        <v>1026000</v>
      </c>
      <c r="D43" s="257">
        <f>+E43-C43</f>
        <v>-600000</v>
      </c>
      <c r="E43" s="218">
        <v>426000</v>
      </c>
      <c r="F43" s="216">
        <v>1026000</v>
      </c>
      <c r="G43" s="257">
        <f>+H43-F43</f>
        <v>-600000</v>
      </c>
      <c r="H43" s="218">
        <v>426000</v>
      </c>
    </row>
    <row r="44" spans="1:8" s="104" customFormat="1" ht="12" customHeight="1" x14ac:dyDescent="0.25">
      <c r="A44" s="103" t="s">
        <v>199</v>
      </c>
      <c r="B44" s="12" t="s">
        <v>200</v>
      </c>
      <c r="C44" s="216"/>
      <c r="D44" s="257"/>
      <c r="E44" s="218"/>
      <c r="F44" s="216"/>
      <c r="G44" s="257"/>
      <c r="H44" s="218"/>
    </row>
    <row r="45" spans="1:8" s="104" customFormat="1" ht="12" customHeight="1" x14ac:dyDescent="0.25">
      <c r="A45" s="103" t="s">
        <v>201</v>
      </c>
      <c r="B45" s="12" t="s">
        <v>202</v>
      </c>
      <c r="C45" s="216"/>
      <c r="D45" s="257">
        <v>5094</v>
      </c>
      <c r="E45" s="218"/>
      <c r="F45" s="216"/>
      <c r="G45" s="257">
        <v>5094</v>
      </c>
      <c r="H45" s="218"/>
    </row>
    <row r="46" spans="1:8" s="104" customFormat="1" ht="12" customHeight="1" x14ac:dyDescent="0.25">
      <c r="A46" s="103" t="s">
        <v>203</v>
      </c>
      <c r="B46" s="12" t="s">
        <v>204</v>
      </c>
      <c r="C46" s="216"/>
      <c r="D46" s="263"/>
      <c r="E46" s="218"/>
      <c r="F46" s="216"/>
      <c r="G46" s="263"/>
      <c r="H46" s="218"/>
    </row>
    <row r="47" spans="1:8" s="104" customFormat="1" ht="12" customHeight="1" x14ac:dyDescent="0.25">
      <c r="A47" s="105" t="s">
        <v>205</v>
      </c>
      <c r="B47" s="13" t="s">
        <v>206</v>
      </c>
      <c r="C47" s="219"/>
      <c r="D47" s="264"/>
      <c r="E47" s="221"/>
      <c r="F47" s="219"/>
      <c r="G47" s="264"/>
      <c r="H47" s="221"/>
    </row>
    <row r="48" spans="1:8" s="104" customFormat="1" ht="12" customHeight="1" thickBot="1" x14ac:dyDescent="0.3">
      <c r="A48" s="105" t="s">
        <v>207</v>
      </c>
      <c r="B48" s="13" t="s">
        <v>208</v>
      </c>
      <c r="C48" s="219"/>
      <c r="D48" s="264"/>
      <c r="E48" s="221"/>
      <c r="F48" s="219"/>
      <c r="G48" s="264"/>
      <c r="H48" s="221"/>
    </row>
    <row r="49" spans="1:8" s="104" customFormat="1" ht="12" customHeight="1" thickBot="1" x14ac:dyDescent="0.35">
      <c r="A49" s="106" t="s">
        <v>29</v>
      </c>
      <c r="B49" s="122" t="s">
        <v>209</v>
      </c>
      <c r="C49" s="210">
        <v>0</v>
      </c>
      <c r="D49" s="243"/>
      <c r="E49" s="212"/>
      <c r="F49" s="210">
        <v>0</v>
      </c>
      <c r="G49" s="243"/>
      <c r="H49" s="212"/>
    </row>
    <row r="50" spans="1:8" s="104" customFormat="1" ht="12" customHeight="1" x14ac:dyDescent="0.25">
      <c r="A50" s="102" t="s">
        <v>210</v>
      </c>
      <c r="B50" s="11" t="s">
        <v>211</v>
      </c>
      <c r="C50" s="213"/>
      <c r="D50" s="265"/>
      <c r="E50" s="215"/>
      <c r="F50" s="213"/>
      <c r="G50" s="265"/>
      <c r="H50" s="215"/>
    </row>
    <row r="51" spans="1:8" s="104" customFormat="1" ht="12" customHeight="1" x14ac:dyDescent="0.25">
      <c r="A51" s="103" t="s">
        <v>212</v>
      </c>
      <c r="B51" s="12" t="s">
        <v>213</v>
      </c>
      <c r="C51" s="216"/>
      <c r="D51" s="263"/>
      <c r="E51" s="218"/>
      <c r="F51" s="216"/>
      <c r="G51" s="263"/>
      <c r="H51" s="218"/>
    </row>
    <row r="52" spans="1:8" s="104" customFormat="1" ht="12" customHeight="1" x14ac:dyDescent="0.25">
      <c r="A52" s="103" t="s">
        <v>214</v>
      </c>
      <c r="B52" s="12" t="s">
        <v>215</v>
      </c>
      <c r="C52" s="216"/>
      <c r="D52" s="263"/>
      <c r="E52" s="218"/>
      <c r="F52" s="216"/>
      <c r="G52" s="263"/>
      <c r="H52" s="218"/>
    </row>
    <row r="53" spans="1:8" s="104" customFormat="1" ht="12" customHeight="1" x14ac:dyDescent="0.25">
      <c r="A53" s="103" t="s">
        <v>216</v>
      </c>
      <c r="B53" s="12" t="s">
        <v>217</v>
      </c>
      <c r="C53" s="216"/>
      <c r="D53" s="263"/>
      <c r="E53" s="218"/>
      <c r="F53" s="216"/>
      <c r="G53" s="263"/>
      <c r="H53" s="218"/>
    </row>
    <row r="54" spans="1:8" s="104" customFormat="1" ht="12" customHeight="1" thickBot="1" x14ac:dyDescent="0.3">
      <c r="A54" s="105" t="s">
        <v>218</v>
      </c>
      <c r="B54" s="13" t="s">
        <v>219</v>
      </c>
      <c r="C54" s="219"/>
      <c r="D54" s="264"/>
      <c r="E54" s="221"/>
      <c r="F54" s="219"/>
      <c r="G54" s="264"/>
      <c r="H54" s="221"/>
    </row>
    <row r="55" spans="1:8" s="104" customFormat="1" ht="12" customHeight="1" thickBot="1" x14ac:dyDescent="0.35">
      <c r="A55" s="106" t="s">
        <v>220</v>
      </c>
      <c r="B55" s="122" t="s">
        <v>221</v>
      </c>
      <c r="C55" s="210">
        <v>0</v>
      </c>
      <c r="D55" s="243"/>
      <c r="E55" s="212"/>
      <c r="F55" s="210">
        <v>0</v>
      </c>
      <c r="G55" s="243"/>
      <c r="H55" s="212"/>
    </row>
    <row r="56" spans="1:8" s="104" customFormat="1" ht="12" customHeight="1" x14ac:dyDescent="0.25">
      <c r="A56" s="102" t="s">
        <v>222</v>
      </c>
      <c r="B56" s="11" t="s">
        <v>223</v>
      </c>
      <c r="C56" s="213"/>
      <c r="D56" s="256"/>
      <c r="E56" s="215"/>
      <c r="F56" s="213"/>
      <c r="G56" s="256"/>
      <c r="H56" s="215"/>
    </row>
    <row r="57" spans="1:8" s="104" customFormat="1" ht="12" customHeight="1" x14ac:dyDescent="0.25">
      <c r="A57" s="103" t="s">
        <v>224</v>
      </c>
      <c r="B57" s="12" t="s">
        <v>225</v>
      </c>
      <c r="C57" s="216"/>
      <c r="D57" s="257"/>
      <c r="E57" s="218"/>
      <c r="F57" s="216"/>
      <c r="G57" s="257"/>
      <c r="H57" s="218"/>
    </row>
    <row r="58" spans="1:8" s="104" customFormat="1" ht="12" customHeight="1" x14ac:dyDescent="0.25">
      <c r="A58" s="103" t="s">
        <v>226</v>
      </c>
      <c r="B58" s="12" t="s">
        <v>227</v>
      </c>
      <c r="C58" s="216"/>
      <c r="D58" s="257"/>
      <c r="E58" s="218"/>
      <c r="F58" s="216"/>
      <c r="G58" s="257"/>
      <c r="H58" s="218"/>
    </row>
    <row r="59" spans="1:8" s="104" customFormat="1" ht="12" customHeight="1" thickBot="1" x14ac:dyDescent="0.3">
      <c r="A59" s="105" t="s">
        <v>228</v>
      </c>
      <c r="B59" s="13" t="s">
        <v>229</v>
      </c>
      <c r="C59" s="219"/>
      <c r="D59" s="258"/>
      <c r="E59" s="221"/>
      <c r="F59" s="219"/>
      <c r="G59" s="258"/>
      <c r="H59" s="221"/>
    </row>
    <row r="60" spans="1:8" s="104" customFormat="1" ht="12" customHeight="1" thickBot="1" x14ac:dyDescent="0.35">
      <c r="A60" s="106" t="s">
        <v>34</v>
      </c>
      <c r="B60" s="14" t="s">
        <v>230</v>
      </c>
      <c r="C60" s="210">
        <v>0</v>
      </c>
      <c r="D60" s="243"/>
      <c r="E60" s="212"/>
      <c r="F60" s="210">
        <v>0</v>
      </c>
      <c r="G60" s="243"/>
      <c r="H60" s="212"/>
    </row>
    <row r="61" spans="1:8" s="104" customFormat="1" ht="12" customHeight="1" x14ac:dyDescent="0.25">
      <c r="A61" s="102" t="s">
        <v>231</v>
      </c>
      <c r="B61" s="11" t="s">
        <v>232</v>
      </c>
      <c r="C61" s="216"/>
      <c r="D61" s="263"/>
      <c r="E61" s="218"/>
      <c r="F61" s="216"/>
      <c r="G61" s="263"/>
      <c r="H61" s="218"/>
    </row>
    <row r="62" spans="1:8" s="104" customFormat="1" ht="12" customHeight="1" x14ac:dyDescent="0.25">
      <c r="A62" s="103" t="s">
        <v>233</v>
      </c>
      <c r="B62" s="12" t="s">
        <v>234</v>
      </c>
      <c r="C62" s="216"/>
      <c r="D62" s="263"/>
      <c r="E62" s="218"/>
      <c r="F62" s="216"/>
      <c r="G62" s="263"/>
      <c r="H62" s="218"/>
    </row>
    <row r="63" spans="1:8" s="104" customFormat="1" ht="12" customHeight="1" x14ac:dyDescent="0.25">
      <c r="A63" s="103" t="s">
        <v>235</v>
      </c>
      <c r="B63" s="12" t="s">
        <v>236</v>
      </c>
      <c r="C63" s="216"/>
      <c r="D63" s="263"/>
      <c r="E63" s="218"/>
      <c r="F63" s="216"/>
      <c r="G63" s="263"/>
      <c r="H63" s="218"/>
    </row>
    <row r="64" spans="1:8" s="104" customFormat="1" ht="12" customHeight="1" thickBot="1" x14ac:dyDescent="0.3">
      <c r="A64" s="105" t="s">
        <v>237</v>
      </c>
      <c r="B64" s="13" t="s">
        <v>238</v>
      </c>
      <c r="C64" s="216"/>
      <c r="D64" s="263"/>
      <c r="E64" s="218"/>
      <c r="F64" s="216"/>
      <c r="G64" s="263"/>
      <c r="H64" s="218"/>
    </row>
    <row r="65" spans="1:8" s="104" customFormat="1" ht="12" customHeight="1" thickBot="1" x14ac:dyDescent="0.35">
      <c r="A65" s="106" t="s">
        <v>35</v>
      </c>
      <c r="B65" s="122" t="s">
        <v>239</v>
      </c>
      <c r="C65" s="210">
        <v>5246000</v>
      </c>
      <c r="D65" s="266">
        <f>+E65-C65</f>
        <v>-3600000</v>
      </c>
      <c r="E65" s="212">
        <v>1646000</v>
      </c>
      <c r="F65" s="210">
        <v>5246000</v>
      </c>
      <c r="G65" s="266">
        <f t="shared" ref="G65" si="8">+G8+G15+G22+G29+G37+G49+G55+G60</f>
        <v>-3600000</v>
      </c>
      <c r="H65" s="212">
        <v>1646000</v>
      </c>
    </row>
    <row r="66" spans="1:8" s="104" customFormat="1" ht="12" customHeight="1" thickBot="1" x14ac:dyDescent="0.3">
      <c r="A66" s="15" t="s">
        <v>240</v>
      </c>
      <c r="B66" s="14" t="s">
        <v>241</v>
      </c>
      <c r="C66" s="210">
        <v>0</v>
      </c>
      <c r="D66" s="243"/>
      <c r="E66" s="212"/>
      <c r="F66" s="210">
        <v>0</v>
      </c>
      <c r="G66" s="243"/>
      <c r="H66" s="212"/>
    </row>
    <row r="67" spans="1:8" s="104" customFormat="1" ht="12" customHeight="1" x14ac:dyDescent="0.25">
      <c r="A67" s="102" t="s">
        <v>242</v>
      </c>
      <c r="B67" s="11" t="s">
        <v>243</v>
      </c>
      <c r="C67" s="216"/>
      <c r="D67" s="263"/>
      <c r="E67" s="218"/>
      <c r="F67" s="216"/>
      <c r="G67" s="263"/>
      <c r="H67" s="218"/>
    </row>
    <row r="68" spans="1:8" s="104" customFormat="1" ht="12" customHeight="1" x14ac:dyDescent="0.25">
      <c r="A68" s="103" t="s">
        <v>244</v>
      </c>
      <c r="B68" s="12" t="s">
        <v>245</v>
      </c>
      <c r="C68" s="216"/>
      <c r="D68" s="263"/>
      <c r="E68" s="218"/>
      <c r="F68" s="216"/>
      <c r="G68" s="263"/>
      <c r="H68" s="218"/>
    </row>
    <row r="69" spans="1:8" s="104" customFormat="1" ht="12" customHeight="1" thickBot="1" x14ac:dyDescent="0.3">
      <c r="A69" s="105" t="s">
        <v>246</v>
      </c>
      <c r="B69" s="16" t="s">
        <v>247</v>
      </c>
      <c r="C69" s="216"/>
      <c r="D69" s="267"/>
      <c r="E69" s="218"/>
      <c r="F69" s="216"/>
      <c r="G69" s="267"/>
      <c r="H69" s="218"/>
    </row>
    <row r="70" spans="1:8" s="104" customFormat="1" ht="12" customHeight="1" thickBot="1" x14ac:dyDescent="0.3">
      <c r="A70" s="15" t="s">
        <v>248</v>
      </c>
      <c r="B70" s="14" t="s">
        <v>249</v>
      </c>
      <c r="C70" s="210">
        <v>0</v>
      </c>
      <c r="D70" s="268"/>
      <c r="E70" s="212">
        <v>0</v>
      </c>
      <c r="F70" s="210">
        <v>0</v>
      </c>
      <c r="G70" s="268"/>
      <c r="H70" s="212">
        <v>0</v>
      </c>
    </row>
    <row r="71" spans="1:8" s="104" customFormat="1" ht="12" customHeight="1" x14ac:dyDescent="0.25">
      <c r="A71" s="102" t="s">
        <v>250</v>
      </c>
      <c r="B71" s="11" t="s">
        <v>251</v>
      </c>
      <c r="C71" s="216"/>
      <c r="D71" s="269"/>
      <c r="E71" s="218"/>
      <c r="F71" s="216"/>
      <c r="G71" s="269"/>
      <c r="H71" s="218"/>
    </row>
    <row r="72" spans="1:8" s="104" customFormat="1" ht="12" customHeight="1" x14ac:dyDescent="0.25">
      <c r="A72" s="103" t="s">
        <v>252</v>
      </c>
      <c r="B72" s="12" t="s">
        <v>253</v>
      </c>
      <c r="C72" s="216"/>
      <c r="D72" s="269"/>
      <c r="E72" s="218"/>
      <c r="F72" s="216"/>
      <c r="G72" s="269"/>
      <c r="H72" s="218"/>
    </row>
    <row r="73" spans="1:8" s="104" customFormat="1" ht="12" customHeight="1" x14ac:dyDescent="0.25">
      <c r="A73" s="103" t="s">
        <v>254</v>
      </c>
      <c r="B73" s="12" t="s">
        <v>255</v>
      </c>
      <c r="C73" s="216"/>
      <c r="D73" s="269"/>
      <c r="E73" s="218"/>
      <c r="F73" s="216"/>
      <c r="G73" s="269"/>
      <c r="H73" s="218"/>
    </row>
    <row r="74" spans="1:8" s="104" customFormat="1" ht="12" customHeight="1" thickBot="1" x14ac:dyDescent="0.3">
      <c r="A74" s="105" t="s">
        <v>256</v>
      </c>
      <c r="B74" s="13" t="s">
        <v>257</v>
      </c>
      <c r="C74" s="216"/>
      <c r="D74" s="269"/>
      <c r="E74" s="218"/>
      <c r="F74" s="216"/>
      <c r="G74" s="269"/>
      <c r="H74" s="218"/>
    </row>
    <row r="75" spans="1:8" s="104" customFormat="1" ht="12" customHeight="1" thickBot="1" x14ac:dyDescent="0.3">
      <c r="A75" s="15" t="s">
        <v>258</v>
      </c>
      <c r="B75" s="14" t="s">
        <v>259</v>
      </c>
      <c r="C75" s="210">
        <v>171381</v>
      </c>
      <c r="D75" s="268">
        <f>+E75-C75</f>
        <v>330500</v>
      </c>
      <c r="E75" s="212">
        <v>501881</v>
      </c>
      <c r="F75" s="210">
        <v>171381</v>
      </c>
      <c r="G75" s="268">
        <f>+H75-F75</f>
        <v>330500</v>
      </c>
      <c r="H75" s="212">
        <v>501881</v>
      </c>
    </row>
    <row r="76" spans="1:8" s="104" customFormat="1" ht="12" customHeight="1" x14ac:dyDescent="0.25">
      <c r="A76" s="102" t="s">
        <v>260</v>
      </c>
      <c r="B76" s="11" t="s">
        <v>261</v>
      </c>
      <c r="C76" s="216">
        <v>171381</v>
      </c>
      <c r="D76" s="269">
        <f>+E76-C76</f>
        <v>330500</v>
      </c>
      <c r="E76" s="218">
        <v>501881</v>
      </c>
      <c r="F76" s="216">
        <v>171381</v>
      </c>
      <c r="G76" s="269">
        <v>384500</v>
      </c>
      <c r="H76" s="218">
        <v>501881</v>
      </c>
    </row>
    <row r="77" spans="1:8" s="104" customFormat="1" ht="12" customHeight="1" thickBot="1" x14ac:dyDescent="0.3">
      <c r="A77" s="105" t="s">
        <v>262</v>
      </c>
      <c r="B77" s="13" t="s">
        <v>263</v>
      </c>
      <c r="C77" s="216"/>
      <c r="D77" s="269"/>
      <c r="E77" s="218"/>
      <c r="F77" s="216"/>
      <c r="G77" s="269"/>
      <c r="H77" s="218"/>
    </row>
    <row r="78" spans="1:8" s="3" customFormat="1" ht="12" customHeight="1" thickBot="1" x14ac:dyDescent="0.3">
      <c r="A78" s="15" t="s">
        <v>264</v>
      </c>
      <c r="B78" s="14" t="s">
        <v>265</v>
      </c>
      <c r="C78" s="210">
        <v>80091270</v>
      </c>
      <c r="D78" s="268">
        <f>+E78-C78</f>
        <v>-3086712</v>
      </c>
      <c r="E78" s="212">
        <v>77004558</v>
      </c>
      <c r="F78" s="210">
        <v>80091270</v>
      </c>
      <c r="G78" s="268">
        <f>+H78-F78</f>
        <v>-3086712</v>
      </c>
      <c r="H78" s="212">
        <v>77004558</v>
      </c>
    </row>
    <row r="79" spans="1:8" s="104" customFormat="1" ht="12" customHeight="1" x14ac:dyDescent="0.25">
      <c r="A79" s="102" t="s">
        <v>266</v>
      </c>
      <c r="B79" s="11" t="s">
        <v>267</v>
      </c>
      <c r="C79" s="216"/>
      <c r="D79" s="269"/>
      <c r="E79" s="218"/>
      <c r="F79" s="216"/>
      <c r="G79" s="269"/>
      <c r="H79" s="218"/>
    </row>
    <row r="80" spans="1:8" s="104" customFormat="1" ht="12" customHeight="1" x14ac:dyDescent="0.25">
      <c r="A80" s="103" t="s">
        <v>268</v>
      </c>
      <c r="B80" s="12" t="s">
        <v>269</v>
      </c>
      <c r="C80" s="216"/>
      <c r="D80" s="269"/>
      <c r="E80" s="218"/>
      <c r="F80" s="216"/>
      <c r="G80" s="269"/>
      <c r="H80" s="218"/>
    </row>
    <row r="81" spans="1:8" s="104" customFormat="1" ht="12" customHeight="1" x14ac:dyDescent="0.25">
      <c r="A81" s="105" t="s">
        <v>270</v>
      </c>
      <c r="B81" s="13" t="s">
        <v>271</v>
      </c>
      <c r="C81" s="216"/>
      <c r="D81" s="269"/>
      <c r="E81" s="218"/>
      <c r="F81" s="216"/>
      <c r="G81" s="269"/>
      <c r="H81" s="218"/>
    </row>
    <row r="82" spans="1:8" s="104" customFormat="1" ht="12" customHeight="1" thickBot="1" x14ac:dyDescent="0.3">
      <c r="A82" s="113" t="s">
        <v>375</v>
      </c>
      <c r="B82" s="123" t="s">
        <v>376</v>
      </c>
      <c r="C82" s="223">
        <v>80091270</v>
      </c>
      <c r="D82" s="270">
        <f>+E82-C82</f>
        <v>-3086712</v>
      </c>
      <c r="E82" s="498">
        <v>77004558</v>
      </c>
      <c r="F82" s="223">
        <v>80091270</v>
      </c>
      <c r="G82" s="270">
        <f>+H82-F82</f>
        <v>-3086712</v>
      </c>
      <c r="H82" s="498">
        <v>77004558</v>
      </c>
    </row>
    <row r="83" spans="1:8" s="104" customFormat="1" ht="12" customHeight="1" thickBot="1" x14ac:dyDescent="0.3">
      <c r="A83" s="15" t="s">
        <v>272</v>
      </c>
      <c r="B83" s="14" t="s">
        <v>273</v>
      </c>
      <c r="C83" s="210">
        <v>0</v>
      </c>
      <c r="D83" s="268"/>
      <c r="E83" s="212"/>
      <c r="F83" s="210">
        <v>0</v>
      </c>
      <c r="G83" s="268"/>
      <c r="H83" s="212"/>
    </row>
    <row r="84" spans="1:8" s="104" customFormat="1" ht="12" customHeight="1" x14ac:dyDescent="0.25">
      <c r="A84" s="17" t="s">
        <v>274</v>
      </c>
      <c r="B84" s="11" t="s">
        <v>275</v>
      </c>
      <c r="C84" s="216"/>
      <c r="D84" s="269"/>
      <c r="E84" s="218"/>
      <c r="F84" s="216"/>
      <c r="G84" s="269"/>
      <c r="H84" s="218"/>
    </row>
    <row r="85" spans="1:8" s="104" customFormat="1" ht="12" customHeight="1" x14ac:dyDescent="0.25">
      <c r="A85" s="18" t="s">
        <v>276</v>
      </c>
      <c r="B85" s="12" t="s">
        <v>277</v>
      </c>
      <c r="C85" s="216"/>
      <c r="D85" s="269"/>
      <c r="E85" s="218"/>
      <c r="F85" s="216"/>
      <c r="G85" s="269"/>
      <c r="H85" s="218"/>
    </row>
    <row r="86" spans="1:8" s="104" customFormat="1" ht="12" customHeight="1" x14ac:dyDescent="0.25">
      <c r="A86" s="18" t="s">
        <v>278</v>
      </c>
      <c r="B86" s="12" t="s">
        <v>279</v>
      </c>
      <c r="C86" s="216"/>
      <c r="D86" s="269"/>
      <c r="E86" s="218"/>
      <c r="F86" s="216"/>
      <c r="G86" s="269"/>
      <c r="H86" s="218"/>
    </row>
    <row r="87" spans="1:8" s="3" customFormat="1" ht="12" customHeight="1" thickBot="1" x14ac:dyDescent="0.3">
      <c r="A87" s="19" t="s">
        <v>280</v>
      </c>
      <c r="B87" s="13" t="s">
        <v>281</v>
      </c>
      <c r="C87" s="216"/>
      <c r="D87" s="269"/>
      <c r="E87" s="218"/>
      <c r="F87" s="216"/>
      <c r="G87" s="269"/>
      <c r="H87" s="218"/>
    </row>
    <row r="88" spans="1:8" s="3" customFormat="1" ht="12" customHeight="1" thickBot="1" x14ac:dyDescent="0.3">
      <c r="A88" s="15" t="s">
        <v>282</v>
      </c>
      <c r="B88" s="14" t="s">
        <v>283</v>
      </c>
      <c r="C88" s="224"/>
      <c r="D88" s="271"/>
      <c r="E88" s="212"/>
      <c r="F88" s="224"/>
      <c r="G88" s="271"/>
      <c r="H88" s="212"/>
    </row>
    <row r="89" spans="1:8" s="3" customFormat="1" ht="12" customHeight="1" thickBot="1" x14ac:dyDescent="0.3">
      <c r="A89" s="15" t="s">
        <v>284</v>
      </c>
      <c r="B89" s="14" t="s">
        <v>70</v>
      </c>
      <c r="C89" s="224"/>
      <c r="D89" s="271"/>
      <c r="E89" s="212"/>
      <c r="F89" s="224"/>
      <c r="G89" s="271"/>
      <c r="H89" s="212"/>
    </row>
    <row r="90" spans="1:8" s="3" customFormat="1" ht="12" customHeight="1" thickBot="1" x14ac:dyDescent="0.3">
      <c r="A90" s="15" t="s">
        <v>285</v>
      </c>
      <c r="B90" s="20" t="s">
        <v>286</v>
      </c>
      <c r="C90" s="210">
        <v>80262651</v>
      </c>
      <c r="D90" s="259">
        <f>+E90-C90</f>
        <v>-2756212</v>
      </c>
      <c r="E90" s="212">
        <v>77506439</v>
      </c>
      <c r="F90" s="210">
        <v>80262651</v>
      </c>
      <c r="G90" s="259">
        <f>+H90-F90</f>
        <v>-2756212</v>
      </c>
      <c r="H90" s="212">
        <v>77506439</v>
      </c>
    </row>
    <row r="91" spans="1:8" s="3" customFormat="1" ht="12" customHeight="1" thickBot="1" x14ac:dyDescent="0.3">
      <c r="A91" s="21" t="s">
        <v>287</v>
      </c>
      <c r="B91" s="22" t="s">
        <v>288</v>
      </c>
      <c r="C91" s="210">
        <v>85508651</v>
      </c>
      <c r="D91" s="259">
        <f>+E91-C91</f>
        <v>-6356212</v>
      </c>
      <c r="E91" s="212">
        <v>79152439</v>
      </c>
      <c r="F91" s="210">
        <v>85508651</v>
      </c>
      <c r="G91" s="259">
        <f>+H91-F91</f>
        <v>-6356212</v>
      </c>
      <c r="H91" s="212">
        <v>79152439</v>
      </c>
    </row>
    <row r="92" spans="1:8" s="3" customFormat="1" ht="12" customHeight="1" x14ac:dyDescent="0.25">
      <c r="A92" s="507"/>
      <c r="B92" s="508"/>
      <c r="C92" s="250"/>
      <c r="D92" s="510"/>
      <c r="E92" s="250"/>
      <c r="F92" s="250"/>
      <c r="G92" s="510"/>
      <c r="H92" s="250"/>
    </row>
    <row r="93" spans="1:8" s="3" customFormat="1" ht="12" customHeight="1" x14ac:dyDescent="0.25">
      <c r="A93" s="507"/>
      <c r="B93" s="508"/>
      <c r="C93" s="250"/>
      <c r="D93" s="510"/>
      <c r="E93" s="250"/>
      <c r="F93" s="250"/>
      <c r="G93" s="510"/>
      <c r="H93" s="250"/>
    </row>
    <row r="94" spans="1:8" s="3" customFormat="1" ht="12" customHeight="1" x14ac:dyDescent="0.25">
      <c r="A94" s="507"/>
      <c r="B94" s="508"/>
      <c r="C94" s="250"/>
      <c r="D94" s="510"/>
      <c r="E94" s="250"/>
      <c r="F94" s="250"/>
      <c r="G94" s="510"/>
      <c r="H94" s="250"/>
    </row>
    <row r="95" spans="1:8" s="104" customFormat="1" ht="15" customHeight="1" x14ac:dyDescent="0.3">
      <c r="A95" s="124"/>
      <c r="B95" s="125"/>
      <c r="C95" s="108"/>
      <c r="D95" s="272"/>
      <c r="F95" s="108"/>
      <c r="G95" s="272"/>
    </row>
    <row r="96" spans="1:8" s="101" customFormat="1" ht="16.5" customHeight="1" thickBot="1" x14ac:dyDescent="0.35">
      <c r="A96" s="376"/>
      <c r="B96" s="376" t="s">
        <v>3</v>
      </c>
      <c r="C96" s="376"/>
      <c r="D96" s="273"/>
      <c r="E96" s="376"/>
      <c r="F96" s="376"/>
      <c r="G96" s="273"/>
      <c r="H96" s="376"/>
    </row>
    <row r="97" spans="1:8" s="3" customFormat="1" ht="12" customHeight="1" thickBot="1" x14ac:dyDescent="0.35">
      <c r="A97" s="109" t="s">
        <v>14</v>
      </c>
      <c r="B97" s="110" t="s">
        <v>410</v>
      </c>
      <c r="C97" s="239">
        <v>85208651</v>
      </c>
      <c r="D97" s="274">
        <f>+E97-C97</f>
        <v>-6895712</v>
      </c>
      <c r="E97" s="499">
        <v>78312939</v>
      </c>
      <c r="F97" s="239">
        <v>85208651</v>
      </c>
      <c r="G97" s="274">
        <f>+H97-F97</f>
        <v>-6895712</v>
      </c>
      <c r="H97" s="499">
        <v>78312939</v>
      </c>
    </row>
    <row r="98" spans="1:8" ht="12" customHeight="1" x14ac:dyDescent="0.3">
      <c r="A98" s="111" t="s">
        <v>132</v>
      </c>
      <c r="B98" s="126" t="s">
        <v>289</v>
      </c>
      <c r="C98" s="226">
        <v>49761000</v>
      </c>
      <c r="D98" s="275">
        <f>+E98-C98</f>
        <v>-1408827</v>
      </c>
      <c r="E98" s="500">
        <v>48352173</v>
      </c>
      <c r="F98" s="226">
        <v>49761000</v>
      </c>
      <c r="G98" s="275">
        <f>+H98-F98</f>
        <v>-1408827</v>
      </c>
      <c r="H98" s="500">
        <v>48352173</v>
      </c>
    </row>
    <row r="99" spans="1:8" ht="12" customHeight="1" x14ac:dyDescent="0.3">
      <c r="A99" s="103" t="s">
        <v>134</v>
      </c>
      <c r="B99" s="127" t="s">
        <v>19</v>
      </c>
      <c r="C99" s="216">
        <v>11873400</v>
      </c>
      <c r="D99" s="261">
        <f>+E99-C99</f>
        <v>-1009500</v>
      </c>
      <c r="E99" s="218">
        <v>10863900</v>
      </c>
      <c r="F99" s="216">
        <v>11873400</v>
      </c>
      <c r="G99" s="261">
        <f>+H99-F99</f>
        <v>-1009500</v>
      </c>
      <c r="H99" s="218">
        <v>10863900</v>
      </c>
    </row>
    <row r="100" spans="1:8" ht="12" customHeight="1" x14ac:dyDescent="0.3">
      <c r="A100" s="103" t="s">
        <v>136</v>
      </c>
      <c r="B100" s="127" t="s">
        <v>290</v>
      </c>
      <c r="C100" s="219">
        <v>23574251</v>
      </c>
      <c r="D100" s="261">
        <f>+E100-C100</f>
        <v>-4477385</v>
      </c>
      <c r="E100" s="221">
        <v>19096866</v>
      </c>
      <c r="F100" s="219">
        <v>23574251</v>
      </c>
      <c r="G100" s="261">
        <f>+H100-F100</f>
        <v>-4477385</v>
      </c>
      <c r="H100" s="221">
        <v>19096866</v>
      </c>
    </row>
    <row r="101" spans="1:8" ht="12" customHeight="1" x14ac:dyDescent="0.3">
      <c r="A101" s="103" t="s">
        <v>138</v>
      </c>
      <c r="B101" s="128" t="s">
        <v>25</v>
      </c>
      <c r="C101" s="219"/>
      <c r="D101" s="258"/>
      <c r="E101" s="221"/>
      <c r="F101" s="219"/>
      <c r="G101" s="258"/>
      <c r="H101" s="221"/>
    </row>
    <row r="102" spans="1:8" ht="12" customHeight="1" x14ac:dyDescent="0.3">
      <c r="A102" s="103" t="s">
        <v>291</v>
      </c>
      <c r="B102" s="129" t="s">
        <v>28</v>
      </c>
      <c r="C102" s="219"/>
      <c r="D102" s="258"/>
      <c r="E102" s="221"/>
      <c r="F102" s="219"/>
      <c r="G102" s="258"/>
      <c r="H102" s="221"/>
    </row>
    <row r="103" spans="1:8" ht="12" customHeight="1" x14ac:dyDescent="0.3">
      <c r="A103" s="103" t="s">
        <v>142</v>
      </c>
      <c r="B103" s="127" t="s">
        <v>292</v>
      </c>
      <c r="C103" s="219"/>
      <c r="D103" s="258"/>
      <c r="E103" s="221"/>
      <c r="F103" s="219"/>
      <c r="G103" s="258"/>
      <c r="H103" s="221"/>
    </row>
    <row r="104" spans="1:8" ht="12" customHeight="1" x14ac:dyDescent="0.25">
      <c r="A104" s="103" t="s">
        <v>293</v>
      </c>
      <c r="B104" s="130" t="s">
        <v>294</v>
      </c>
      <c r="C104" s="219"/>
      <c r="D104" s="258"/>
      <c r="E104" s="221"/>
      <c r="F104" s="219"/>
      <c r="G104" s="258"/>
      <c r="H104" s="221"/>
    </row>
    <row r="105" spans="1:8" ht="12" customHeight="1" x14ac:dyDescent="0.25">
      <c r="A105" s="103" t="s">
        <v>295</v>
      </c>
      <c r="B105" s="130" t="s">
        <v>296</v>
      </c>
      <c r="C105" s="219"/>
      <c r="D105" s="258"/>
      <c r="E105" s="221"/>
      <c r="F105" s="219"/>
      <c r="G105" s="258"/>
      <c r="H105" s="221"/>
    </row>
    <row r="106" spans="1:8" ht="12" customHeight="1" x14ac:dyDescent="0.25">
      <c r="A106" s="103" t="s">
        <v>297</v>
      </c>
      <c r="B106" s="130" t="s">
        <v>298</v>
      </c>
      <c r="C106" s="219"/>
      <c r="D106" s="258"/>
      <c r="E106" s="221"/>
      <c r="F106" s="219"/>
      <c r="G106" s="258"/>
      <c r="H106" s="221"/>
    </row>
    <row r="107" spans="1:8" ht="12" customHeight="1" x14ac:dyDescent="0.3">
      <c r="A107" s="103" t="s">
        <v>299</v>
      </c>
      <c r="B107" s="131" t="s">
        <v>300</v>
      </c>
      <c r="C107" s="219"/>
      <c r="D107" s="258"/>
      <c r="E107" s="221"/>
      <c r="F107" s="219"/>
      <c r="G107" s="258"/>
      <c r="H107" s="221"/>
    </row>
    <row r="108" spans="1:8" ht="12" customHeight="1" x14ac:dyDescent="0.3">
      <c r="A108" s="103" t="s">
        <v>301</v>
      </c>
      <c r="B108" s="131" t="s">
        <v>302</v>
      </c>
      <c r="C108" s="219"/>
      <c r="D108" s="258"/>
      <c r="E108" s="221"/>
      <c r="F108" s="219"/>
      <c r="G108" s="258"/>
      <c r="H108" s="221"/>
    </row>
    <row r="109" spans="1:8" ht="12" customHeight="1" x14ac:dyDescent="0.25">
      <c r="A109" s="103" t="s">
        <v>303</v>
      </c>
      <c r="B109" s="130" t="s">
        <v>304</v>
      </c>
      <c r="C109" s="219"/>
      <c r="D109" s="258"/>
      <c r="E109" s="221"/>
      <c r="F109" s="219"/>
      <c r="G109" s="258"/>
      <c r="H109" s="221"/>
    </row>
    <row r="110" spans="1:8" ht="12" customHeight="1" x14ac:dyDescent="0.25">
      <c r="A110" s="103" t="s">
        <v>305</v>
      </c>
      <c r="B110" s="130" t="s">
        <v>306</v>
      </c>
      <c r="C110" s="219"/>
      <c r="D110" s="258"/>
      <c r="E110" s="221"/>
      <c r="F110" s="219"/>
      <c r="G110" s="258"/>
      <c r="H110" s="221"/>
    </row>
    <row r="111" spans="1:8" ht="12" customHeight="1" x14ac:dyDescent="0.3">
      <c r="A111" s="103" t="s">
        <v>307</v>
      </c>
      <c r="B111" s="131" t="s">
        <v>308</v>
      </c>
      <c r="C111" s="216"/>
      <c r="D111" s="258"/>
      <c r="E111" s="221"/>
      <c r="F111" s="216"/>
      <c r="G111" s="258"/>
      <c r="H111" s="221"/>
    </row>
    <row r="112" spans="1:8" ht="12" customHeight="1" x14ac:dyDescent="0.3">
      <c r="A112" s="112" t="s">
        <v>309</v>
      </c>
      <c r="B112" s="133" t="s">
        <v>310</v>
      </c>
      <c r="C112" s="219"/>
      <c r="D112" s="258"/>
      <c r="E112" s="221"/>
      <c r="F112" s="219"/>
      <c r="G112" s="258"/>
      <c r="H112" s="221"/>
    </row>
    <row r="113" spans="1:8" ht="12" customHeight="1" x14ac:dyDescent="0.3">
      <c r="A113" s="103" t="s">
        <v>311</v>
      </c>
      <c r="B113" s="133" t="s">
        <v>312</v>
      </c>
      <c r="C113" s="219"/>
      <c r="D113" s="258"/>
      <c r="E113" s="221"/>
      <c r="F113" s="219"/>
      <c r="G113" s="258"/>
      <c r="H113" s="221"/>
    </row>
    <row r="114" spans="1:8" ht="12" customHeight="1" x14ac:dyDescent="0.3">
      <c r="A114" s="103" t="s">
        <v>313</v>
      </c>
      <c r="B114" s="131" t="s">
        <v>314</v>
      </c>
      <c r="C114" s="216"/>
      <c r="D114" s="257"/>
      <c r="E114" s="218"/>
      <c r="F114" s="216"/>
      <c r="G114" s="257"/>
      <c r="H114" s="218"/>
    </row>
    <row r="115" spans="1:8" ht="12" customHeight="1" x14ac:dyDescent="0.3">
      <c r="A115" s="103" t="s">
        <v>315</v>
      </c>
      <c r="B115" s="128" t="s">
        <v>31</v>
      </c>
      <c r="C115" s="216"/>
      <c r="D115" s="257"/>
      <c r="E115" s="218"/>
      <c r="F115" s="216"/>
      <c r="G115" s="257"/>
      <c r="H115" s="218"/>
    </row>
    <row r="116" spans="1:8" ht="12" customHeight="1" x14ac:dyDescent="0.3">
      <c r="A116" s="105" t="s">
        <v>316</v>
      </c>
      <c r="B116" s="127" t="s">
        <v>317</v>
      </c>
      <c r="C116" s="219"/>
      <c r="D116" s="258"/>
      <c r="E116" s="221"/>
      <c r="F116" s="219"/>
      <c r="G116" s="258"/>
      <c r="H116" s="221"/>
    </row>
    <row r="117" spans="1:8" ht="12" customHeight="1" thickBot="1" x14ac:dyDescent="0.35">
      <c r="A117" s="113" t="s">
        <v>318</v>
      </c>
      <c r="B117" s="134" t="s">
        <v>319</v>
      </c>
      <c r="C117" s="501"/>
      <c r="D117" s="276"/>
      <c r="E117" s="502"/>
      <c r="F117" s="501"/>
      <c r="G117" s="276"/>
      <c r="H117" s="502"/>
    </row>
    <row r="118" spans="1:8" ht="12" customHeight="1" thickBot="1" x14ac:dyDescent="0.35">
      <c r="A118" s="106" t="s">
        <v>17</v>
      </c>
      <c r="B118" s="107" t="s">
        <v>411</v>
      </c>
      <c r="C118" s="210">
        <v>300000</v>
      </c>
      <c r="D118" s="243">
        <f>+E118-C118</f>
        <v>539500</v>
      </c>
      <c r="E118" s="212">
        <v>839500</v>
      </c>
      <c r="F118" s="210">
        <v>300000</v>
      </c>
      <c r="G118" s="243">
        <f>+H118-F118</f>
        <v>539500</v>
      </c>
      <c r="H118" s="212">
        <v>839500</v>
      </c>
    </row>
    <row r="119" spans="1:8" ht="12" customHeight="1" x14ac:dyDescent="0.3">
      <c r="A119" s="102" t="s">
        <v>145</v>
      </c>
      <c r="B119" s="127" t="s">
        <v>84</v>
      </c>
      <c r="C119" s="213">
        <v>300000</v>
      </c>
      <c r="D119" s="256">
        <f>+E119-C119</f>
        <v>539500</v>
      </c>
      <c r="E119" s="215">
        <v>839500</v>
      </c>
      <c r="F119" s="213">
        <v>300000</v>
      </c>
      <c r="G119" s="256">
        <f>+H119-F119</f>
        <v>539500</v>
      </c>
      <c r="H119" s="215">
        <v>839500</v>
      </c>
    </row>
    <row r="120" spans="1:8" ht="12" customHeight="1" x14ac:dyDescent="0.3">
      <c r="A120" s="102" t="s">
        <v>147</v>
      </c>
      <c r="B120" s="135" t="s">
        <v>320</v>
      </c>
      <c r="C120" s="213"/>
      <c r="D120" s="256"/>
      <c r="E120" s="215"/>
      <c r="F120" s="213"/>
      <c r="G120" s="256"/>
      <c r="H120" s="215"/>
    </row>
    <row r="121" spans="1:8" ht="12" customHeight="1" x14ac:dyDescent="0.3">
      <c r="A121" s="102" t="s">
        <v>149</v>
      </c>
      <c r="B121" s="135" t="s">
        <v>88</v>
      </c>
      <c r="C121" s="216"/>
      <c r="D121" s="257">
        <f>+E121-C121</f>
        <v>0</v>
      </c>
      <c r="E121" s="218"/>
      <c r="F121" s="216"/>
      <c r="G121" s="257">
        <f>+H121-F121</f>
        <v>0</v>
      </c>
      <c r="H121" s="218"/>
    </row>
    <row r="122" spans="1:8" ht="12" customHeight="1" x14ac:dyDescent="0.3">
      <c r="A122" s="102" t="s">
        <v>151</v>
      </c>
      <c r="B122" s="135" t="s">
        <v>321</v>
      </c>
      <c r="C122" s="216"/>
      <c r="D122" s="257"/>
      <c r="E122" s="218"/>
      <c r="F122" s="216"/>
      <c r="G122" s="257"/>
      <c r="H122" s="218"/>
    </row>
    <row r="123" spans="1:8" ht="12" customHeight="1" x14ac:dyDescent="0.3">
      <c r="A123" s="102" t="s">
        <v>153</v>
      </c>
      <c r="B123" s="23" t="s">
        <v>92</v>
      </c>
      <c r="C123" s="216"/>
      <c r="D123" s="257"/>
      <c r="E123" s="218"/>
      <c r="F123" s="216"/>
      <c r="G123" s="257"/>
      <c r="H123" s="218"/>
    </row>
    <row r="124" spans="1:8" ht="12" customHeight="1" x14ac:dyDescent="0.3">
      <c r="A124" s="102" t="s">
        <v>155</v>
      </c>
      <c r="B124" s="24" t="s">
        <v>322</v>
      </c>
      <c r="C124" s="216"/>
      <c r="D124" s="257"/>
      <c r="E124" s="218"/>
      <c r="F124" s="216"/>
      <c r="G124" s="257"/>
      <c r="H124" s="218"/>
    </row>
    <row r="125" spans="1:8" ht="12" customHeight="1" x14ac:dyDescent="0.3">
      <c r="A125" s="102" t="s">
        <v>323</v>
      </c>
      <c r="B125" s="136" t="s">
        <v>324</v>
      </c>
      <c r="C125" s="216"/>
      <c r="D125" s="257"/>
      <c r="E125" s="218"/>
      <c r="F125" s="216"/>
      <c r="G125" s="257"/>
      <c r="H125" s="218"/>
    </row>
    <row r="126" spans="1:8" ht="12" customHeight="1" x14ac:dyDescent="0.3">
      <c r="A126" s="102" t="s">
        <v>325</v>
      </c>
      <c r="B126" s="131" t="s">
        <v>302</v>
      </c>
      <c r="C126" s="216"/>
      <c r="D126" s="257"/>
      <c r="E126" s="218"/>
      <c r="F126" s="216"/>
      <c r="G126" s="257"/>
      <c r="H126" s="218"/>
    </row>
    <row r="127" spans="1:8" ht="12" customHeight="1" x14ac:dyDescent="0.3">
      <c r="A127" s="102" t="s">
        <v>326</v>
      </c>
      <c r="B127" s="131" t="s">
        <v>327</v>
      </c>
      <c r="C127" s="216"/>
      <c r="D127" s="257"/>
      <c r="E127" s="218"/>
      <c r="F127" s="216"/>
      <c r="G127" s="257"/>
      <c r="H127" s="218"/>
    </row>
    <row r="128" spans="1:8" ht="12" customHeight="1" x14ac:dyDescent="0.3">
      <c r="A128" s="102" t="s">
        <v>328</v>
      </c>
      <c r="B128" s="131" t="s">
        <v>329</v>
      </c>
      <c r="C128" s="216"/>
      <c r="D128" s="257"/>
      <c r="E128" s="218"/>
      <c r="F128" s="216"/>
      <c r="G128" s="257"/>
      <c r="H128" s="218"/>
    </row>
    <row r="129" spans="1:8" ht="12" customHeight="1" x14ac:dyDescent="0.3">
      <c r="A129" s="102" t="s">
        <v>330</v>
      </c>
      <c r="B129" s="131" t="s">
        <v>308</v>
      </c>
      <c r="C129" s="216"/>
      <c r="D129" s="257"/>
      <c r="E129" s="218"/>
      <c r="F129" s="216"/>
      <c r="G129" s="257"/>
      <c r="H129" s="218"/>
    </row>
    <row r="130" spans="1:8" ht="12" customHeight="1" x14ac:dyDescent="0.3">
      <c r="A130" s="102" t="s">
        <v>331</v>
      </c>
      <c r="B130" s="131" t="s">
        <v>332</v>
      </c>
      <c r="C130" s="216"/>
      <c r="D130" s="257"/>
      <c r="E130" s="218"/>
      <c r="F130" s="216"/>
      <c r="G130" s="257"/>
      <c r="H130" s="218"/>
    </row>
    <row r="131" spans="1:8" ht="12" customHeight="1" thickBot="1" x14ac:dyDescent="0.35">
      <c r="A131" s="112" t="s">
        <v>333</v>
      </c>
      <c r="B131" s="131" t="s">
        <v>334</v>
      </c>
      <c r="C131" s="219"/>
      <c r="D131" s="258"/>
      <c r="E131" s="221"/>
      <c r="F131" s="219"/>
      <c r="G131" s="258"/>
      <c r="H131" s="221"/>
    </row>
    <row r="132" spans="1:8" ht="12" customHeight="1" thickBot="1" x14ac:dyDescent="0.35">
      <c r="A132" s="106" t="s">
        <v>20</v>
      </c>
      <c r="B132" s="137" t="s">
        <v>335</v>
      </c>
      <c r="C132" s="210">
        <v>85508651</v>
      </c>
      <c r="D132" s="243">
        <f>+E132-C132</f>
        <v>-6356212</v>
      </c>
      <c r="E132" s="212">
        <v>79152439</v>
      </c>
      <c r="F132" s="210">
        <v>85508651</v>
      </c>
      <c r="G132" s="243">
        <f>+H132-F132</f>
        <v>-6356212</v>
      </c>
      <c r="H132" s="212">
        <v>79152439</v>
      </c>
    </row>
    <row r="133" spans="1:8" ht="12" customHeight="1" thickBot="1" x14ac:dyDescent="0.35">
      <c r="A133" s="106" t="s">
        <v>23</v>
      </c>
      <c r="B133" s="137" t="s">
        <v>336</v>
      </c>
      <c r="C133" s="210">
        <v>0</v>
      </c>
      <c r="D133" s="243"/>
      <c r="E133" s="212"/>
      <c r="F133" s="210">
        <v>0</v>
      </c>
      <c r="G133" s="243"/>
      <c r="H133" s="212"/>
    </row>
    <row r="134" spans="1:8" s="3" customFormat="1" ht="12" customHeight="1" x14ac:dyDescent="0.3">
      <c r="A134" s="102" t="s">
        <v>172</v>
      </c>
      <c r="B134" s="138" t="s">
        <v>337</v>
      </c>
      <c r="C134" s="216"/>
      <c r="D134" s="257"/>
      <c r="E134" s="218"/>
      <c r="F134" s="216"/>
      <c r="G134" s="257"/>
      <c r="H134" s="218"/>
    </row>
    <row r="135" spans="1:8" ht="12" customHeight="1" x14ac:dyDescent="0.3">
      <c r="A135" s="102" t="s">
        <v>174</v>
      </c>
      <c r="B135" s="138" t="s">
        <v>338</v>
      </c>
      <c r="C135" s="216"/>
      <c r="D135" s="257"/>
      <c r="E135" s="218"/>
      <c r="F135" s="216"/>
      <c r="G135" s="257"/>
      <c r="H135" s="218"/>
    </row>
    <row r="136" spans="1:8" ht="12" customHeight="1" thickBot="1" x14ac:dyDescent="0.35">
      <c r="A136" s="112" t="s">
        <v>176</v>
      </c>
      <c r="B136" s="139" t="s">
        <v>339</v>
      </c>
      <c r="C136" s="216"/>
      <c r="D136" s="257"/>
      <c r="E136" s="218"/>
      <c r="F136" s="216"/>
      <c r="G136" s="257"/>
      <c r="H136" s="218"/>
    </row>
    <row r="137" spans="1:8" ht="12" customHeight="1" thickBot="1" x14ac:dyDescent="0.35">
      <c r="A137" s="106" t="s">
        <v>26</v>
      </c>
      <c r="B137" s="137" t="s">
        <v>340</v>
      </c>
      <c r="C137" s="210">
        <v>0</v>
      </c>
      <c r="D137" s="243"/>
      <c r="E137" s="212"/>
      <c r="F137" s="210">
        <v>0</v>
      </c>
      <c r="G137" s="243"/>
      <c r="H137" s="212"/>
    </row>
    <row r="138" spans="1:8" ht="12" customHeight="1" x14ac:dyDescent="0.3">
      <c r="A138" s="102" t="s">
        <v>187</v>
      </c>
      <c r="B138" s="138" t="s">
        <v>341</v>
      </c>
      <c r="C138" s="216"/>
      <c r="D138" s="257"/>
      <c r="E138" s="218"/>
      <c r="F138" s="216"/>
      <c r="G138" s="257"/>
      <c r="H138" s="218"/>
    </row>
    <row r="139" spans="1:8" ht="12" customHeight="1" x14ac:dyDescent="0.3">
      <c r="A139" s="102" t="s">
        <v>189</v>
      </c>
      <c r="B139" s="138" t="s">
        <v>342</v>
      </c>
      <c r="C139" s="216"/>
      <c r="D139" s="257"/>
      <c r="E139" s="218"/>
      <c r="F139" s="216"/>
      <c r="G139" s="257"/>
      <c r="H139" s="218"/>
    </row>
    <row r="140" spans="1:8" ht="12" customHeight="1" x14ac:dyDescent="0.3">
      <c r="A140" s="102" t="s">
        <v>191</v>
      </c>
      <c r="B140" s="138" t="s">
        <v>343</v>
      </c>
      <c r="C140" s="216"/>
      <c r="D140" s="257"/>
      <c r="E140" s="218"/>
      <c r="F140" s="216"/>
      <c r="G140" s="257"/>
      <c r="H140" s="218"/>
    </row>
    <row r="141" spans="1:8" ht="12" customHeight="1" x14ac:dyDescent="0.3">
      <c r="A141" s="102" t="s">
        <v>193</v>
      </c>
      <c r="B141" s="138" t="s">
        <v>344</v>
      </c>
      <c r="C141" s="216"/>
      <c r="D141" s="257"/>
      <c r="E141" s="218"/>
      <c r="F141" s="216"/>
      <c r="G141" s="257"/>
      <c r="H141" s="218"/>
    </row>
    <row r="142" spans="1:8" ht="12" customHeight="1" x14ac:dyDescent="0.3">
      <c r="A142" s="102" t="s">
        <v>195</v>
      </c>
      <c r="B142" s="138" t="s">
        <v>345</v>
      </c>
      <c r="C142" s="216"/>
      <c r="D142" s="257"/>
      <c r="E142" s="218"/>
      <c r="F142" s="216"/>
      <c r="G142" s="257"/>
      <c r="H142" s="218"/>
    </row>
    <row r="143" spans="1:8" s="3" customFormat="1" ht="12" customHeight="1" thickBot="1" x14ac:dyDescent="0.35">
      <c r="A143" s="112" t="s">
        <v>197</v>
      </c>
      <c r="B143" s="139" t="s">
        <v>346</v>
      </c>
      <c r="C143" s="216"/>
      <c r="D143" s="257"/>
      <c r="E143" s="218"/>
      <c r="F143" s="216"/>
      <c r="G143" s="257"/>
      <c r="H143" s="218"/>
    </row>
    <row r="144" spans="1:8" ht="12" customHeight="1" thickBot="1" x14ac:dyDescent="0.35">
      <c r="A144" s="106" t="s">
        <v>29</v>
      </c>
      <c r="B144" s="137" t="s">
        <v>347</v>
      </c>
      <c r="C144" s="227">
        <v>0</v>
      </c>
      <c r="D144" s="266"/>
      <c r="E144" s="229"/>
      <c r="F144" s="227">
        <v>0</v>
      </c>
      <c r="G144" s="266"/>
      <c r="H144" s="229"/>
    </row>
    <row r="145" spans="1:8" x14ac:dyDescent="0.3">
      <c r="A145" s="102" t="s">
        <v>210</v>
      </c>
      <c r="B145" s="138" t="s">
        <v>348</v>
      </c>
      <c r="C145" s="216"/>
      <c r="D145" s="257"/>
      <c r="E145" s="218"/>
      <c r="F145" s="216"/>
      <c r="G145" s="257"/>
      <c r="H145" s="218"/>
    </row>
    <row r="146" spans="1:8" ht="12" customHeight="1" x14ac:dyDescent="0.3">
      <c r="A146" s="102" t="s">
        <v>212</v>
      </c>
      <c r="B146" s="138" t="s">
        <v>349</v>
      </c>
      <c r="C146" s="216"/>
      <c r="D146" s="257"/>
      <c r="E146" s="218"/>
      <c r="F146" s="216"/>
      <c r="G146" s="257"/>
      <c r="H146" s="218"/>
    </row>
    <row r="147" spans="1:8" ht="12" customHeight="1" x14ac:dyDescent="0.3">
      <c r="A147" s="102" t="s">
        <v>214</v>
      </c>
      <c r="B147" s="138" t="s">
        <v>350</v>
      </c>
      <c r="C147" s="216"/>
      <c r="D147" s="257"/>
      <c r="E147" s="218"/>
      <c r="F147" s="216"/>
      <c r="G147" s="257"/>
      <c r="H147" s="218"/>
    </row>
    <row r="148" spans="1:8" s="3" customFormat="1" ht="12" customHeight="1" x14ac:dyDescent="0.3">
      <c r="A148" s="102" t="s">
        <v>216</v>
      </c>
      <c r="B148" s="138" t="s">
        <v>62</v>
      </c>
      <c r="C148" s="216"/>
      <c r="D148" s="257"/>
      <c r="E148" s="218"/>
      <c r="F148" s="216"/>
      <c r="G148" s="257"/>
      <c r="H148" s="218"/>
    </row>
    <row r="149" spans="1:8" s="3" customFormat="1" ht="12" customHeight="1" thickBot="1" x14ac:dyDescent="0.35">
      <c r="A149" s="112" t="s">
        <v>218</v>
      </c>
      <c r="B149" s="139" t="s">
        <v>107</v>
      </c>
      <c r="C149" s="216"/>
      <c r="D149" s="257"/>
      <c r="E149" s="218"/>
      <c r="F149" s="216"/>
      <c r="G149" s="257"/>
      <c r="H149" s="218"/>
    </row>
    <row r="150" spans="1:8" s="3" customFormat="1" ht="12" customHeight="1" thickBot="1" x14ac:dyDescent="0.35">
      <c r="A150" s="106" t="s">
        <v>32</v>
      </c>
      <c r="B150" s="137" t="s">
        <v>351</v>
      </c>
      <c r="C150" s="230">
        <v>0</v>
      </c>
      <c r="D150" s="277"/>
      <c r="E150" s="232"/>
      <c r="F150" s="230">
        <v>0</v>
      </c>
      <c r="G150" s="277"/>
      <c r="H150" s="232"/>
    </row>
    <row r="151" spans="1:8" s="3" customFormat="1" ht="12" customHeight="1" x14ac:dyDescent="0.3">
      <c r="A151" s="102" t="s">
        <v>222</v>
      </c>
      <c r="B151" s="138" t="s">
        <v>352</v>
      </c>
      <c r="C151" s="216"/>
      <c r="D151" s="257"/>
      <c r="E151" s="218"/>
      <c r="F151" s="216"/>
      <c r="G151" s="257"/>
      <c r="H151" s="218"/>
    </row>
    <row r="152" spans="1:8" s="3" customFormat="1" ht="12" customHeight="1" x14ac:dyDescent="0.3">
      <c r="A152" s="102" t="s">
        <v>224</v>
      </c>
      <c r="B152" s="138" t="s">
        <v>353</v>
      </c>
      <c r="C152" s="216"/>
      <c r="D152" s="257"/>
      <c r="E152" s="218"/>
      <c r="F152" s="216"/>
      <c r="G152" s="257"/>
      <c r="H152" s="218"/>
    </row>
    <row r="153" spans="1:8" s="3" customFormat="1" ht="12" customHeight="1" x14ac:dyDescent="0.3">
      <c r="A153" s="102" t="s">
        <v>226</v>
      </c>
      <c r="B153" s="138" t="s">
        <v>354</v>
      </c>
      <c r="C153" s="216"/>
      <c r="D153" s="257"/>
      <c r="E153" s="218"/>
      <c r="F153" s="216"/>
      <c r="G153" s="257"/>
      <c r="H153" s="218"/>
    </row>
    <row r="154" spans="1:8" s="3" customFormat="1" ht="12" customHeight="1" x14ac:dyDescent="0.3">
      <c r="A154" s="102" t="s">
        <v>228</v>
      </c>
      <c r="B154" s="138" t="s">
        <v>355</v>
      </c>
      <c r="C154" s="216"/>
      <c r="D154" s="257"/>
      <c r="E154" s="218"/>
      <c r="F154" s="216"/>
      <c r="G154" s="257"/>
      <c r="H154" s="218"/>
    </row>
    <row r="155" spans="1:8" ht="12.75" customHeight="1" thickBot="1" x14ac:dyDescent="0.35">
      <c r="A155" s="112" t="s">
        <v>356</v>
      </c>
      <c r="B155" s="139" t="s">
        <v>357</v>
      </c>
      <c r="C155" s="219"/>
      <c r="D155" s="258"/>
      <c r="E155" s="221"/>
      <c r="F155" s="219"/>
      <c r="G155" s="258"/>
      <c r="H155" s="221"/>
    </row>
    <row r="156" spans="1:8" ht="12.75" customHeight="1" thickBot="1" x14ac:dyDescent="0.35">
      <c r="A156" s="114" t="s">
        <v>34</v>
      </c>
      <c r="B156" s="137" t="s">
        <v>65</v>
      </c>
      <c r="C156" s="233"/>
      <c r="D156" s="278"/>
      <c r="E156" s="232"/>
      <c r="F156" s="233"/>
      <c r="G156" s="278"/>
      <c r="H156" s="232"/>
    </row>
    <row r="157" spans="1:8" ht="12.75" customHeight="1" thickBot="1" x14ac:dyDescent="0.35">
      <c r="A157" s="114" t="s">
        <v>35</v>
      </c>
      <c r="B157" s="137" t="s">
        <v>68</v>
      </c>
      <c r="C157" s="233"/>
      <c r="D157" s="278"/>
      <c r="E157" s="232"/>
      <c r="F157" s="233"/>
      <c r="G157" s="278"/>
      <c r="H157" s="232"/>
    </row>
    <row r="158" spans="1:8" ht="12" customHeight="1" thickBot="1" x14ac:dyDescent="0.35">
      <c r="A158" s="106" t="s">
        <v>36</v>
      </c>
      <c r="B158" s="137" t="s">
        <v>358</v>
      </c>
      <c r="C158" s="235">
        <v>0</v>
      </c>
      <c r="D158" s="279"/>
      <c r="E158" s="237"/>
      <c r="F158" s="235">
        <v>0</v>
      </c>
      <c r="G158" s="279"/>
      <c r="H158" s="237"/>
    </row>
    <row r="159" spans="1:8" ht="15" customHeight="1" thickBot="1" x14ac:dyDescent="0.35">
      <c r="A159" s="25" t="s">
        <v>37</v>
      </c>
      <c r="B159" s="26" t="s">
        <v>359</v>
      </c>
      <c r="C159" s="235">
        <v>85508651</v>
      </c>
      <c r="D159" s="279">
        <f>+E159-C159</f>
        <v>-6356212</v>
      </c>
      <c r="E159" s="237">
        <v>79152439</v>
      </c>
      <c r="F159" s="235">
        <v>85508651</v>
      </c>
      <c r="G159" s="279">
        <f>+H159-F159</f>
        <v>-6356212</v>
      </c>
      <c r="H159" s="237">
        <v>79152439</v>
      </c>
    </row>
    <row r="160" spans="1:8" ht="14.4" thickBot="1" x14ac:dyDescent="0.35">
      <c r="D160" s="280"/>
      <c r="E160" s="6"/>
      <c r="G160" s="280"/>
      <c r="H160" s="6"/>
    </row>
    <row r="161" spans="1:8" ht="15" customHeight="1" thickBot="1" x14ac:dyDescent="0.35">
      <c r="A161" s="7" t="s">
        <v>360</v>
      </c>
      <c r="B161" s="8"/>
      <c r="C161" s="9"/>
      <c r="D161" s="281"/>
      <c r="E161" s="10"/>
      <c r="F161" s="9"/>
      <c r="G161" s="281"/>
      <c r="H161" s="10"/>
    </row>
    <row r="162" spans="1:8" ht="14.25" customHeight="1" thickBot="1" x14ac:dyDescent="0.35">
      <c r="A162" s="7" t="s">
        <v>361</v>
      </c>
      <c r="B162" s="8"/>
      <c r="C162" s="9"/>
      <c r="D162" s="281"/>
      <c r="E162" s="10"/>
      <c r="F162" s="9"/>
      <c r="G162" s="281"/>
      <c r="H162" s="10"/>
    </row>
  </sheetData>
  <mergeCells count="4">
    <mergeCell ref="B2:B3"/>
    <mergeCell ref="C2:E3"/>
    <mergeCell ref="F2:H3"/>
    <mergeCell ref="F1:H1"/>
  </mergeCells>
  <pageMargins left="0.7" right="0.7" top="0.75" bottom="0.75" header="0.3" footer="0.3"/>
  <pageSetup paperSize="8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workbookViewId="0">
      <selection activeCell="G1" sqref="G1:I1"/>
    </sheetView>
  </sheetViews>
  <sheetFormatPr defaultRowHeight="13.2" x14ac:dyDescent="0.3"/>
  <cols>
    <col min="1" max="1" width="5.88671875" style="28" customWidth="1"/>
    <col min="2" max="2" width="42.6640625" style="29" customWidth="1"/>
    <col min="3" max="5" width="13.33203125" style="28" customWidth="1"/>
    <col min="6" max="6" width="42.6640625" style="28" customWidth="1"/>
    <col min="7" max="9" width="13.33203125" style="28" customWidth="1"/>
    <col min="10" max="10" width="4.109375" style="28" customWidth="1"/>
    <col min="11" max="12" width="9.109375" style="28"/>
    <col min="13" max="13" width="10.88671875" style="28" bestFit="1" customWidth="1"/>
    <col min="14" max="256" width="9.109375" style="28"/>
    <col min="257" max="257" width="5.88671875" style="28" customWidth="1"/>
    <col min="258" max="258" width="42.6640625" style="28" customWidth="1"/>
    <col min="259" max="261" width="13.33203125" style="28" customWidth="1"/>
    <col min="262" max="262" width="42.6640625" style="28" customWidth="1"/>
    <col min="263" max="265" width="13.33203125" style="28" customWidth="1"/>
    <col min="266" max="266" width="4.109375" style="28" customWidth="1"/>
    <col min="267" max="512" width="9.109375" style="28"/>
    <col min="513" max="513" width="5.88671875" style="28" customWidth="1"/>
    <col min="514" max="514" width="42.6640625" style="28" customWidth="1"/>
    <col min="515" max="517" width="13.33203125" style="28" customWidth="1"/>
    <col min="518" max="518" width="42.6640625" style="28" customWidth="1"/>
    <col min="519" max="521" width="13.33203125" style="28" customWidth="1"/>
    <col min="522" max="522" width="4.109375" style="28" customWidth="1"/>
    <col min="523" max="768" width="9.109375" style="28"/>
    <col min="769" max="769" width="5.88671875" style="28" customWidth="1"/>
    <col min="770" max="770" width="42.6640625" style="28" customWidth="1"/>
    <col min="771" max="773" width="13.33203125" style="28" customWidth="1"/>
    <col min="774" max="774" width="42.6640625" style="28" customWidth="1"/>
    <col min="775" max="777" width="13.33203125" style="28" customWidth="1"/>
    <col min="778" max="778" width="4.109375" style="28" customWidth="1"/>
    <col min="779" max="1024" width="9.109375" style="28"/>
    <col min="1025" max="1025" width="5.88671875" style="28" customWidth="1"/>
    <col min="1026" max="1026" width="42.6640625" style="28" customWidth="1"/>
    <col min="1027" max="1029" width="13.33203125" style="28" customWidth="1"/>
    <col min="1030" max="1030" width="42.6640625" style="28" customWidth="1"/>
    <col min="1031" max="1033" width="13.33203125" style="28" customWidth="1"/>
    <col min="1034" max="1034" width="4.109375" style="28" customWidth="1"/>
    <col min="1035" max="1280" width="9.109375" style="28"/>
    <col min="1281" max="1281" width="5.88671875" style="28" customWidth="1"/>
    <col min="1282" max="1282" width="42.6640625" style="28" customWidth="1"/>
    <col min="1283" max="1285" width="13.33203125" style="28" customWidth="1"/>
    <col min="1286" max="1286" width="42.6640625" style="28" customWidth="1"/>
    <col min="1287" max="1289" width="13.33203125" style="28" customWidth="1"/>
    <col min="1290" max="1290" width="4.109375" style="28" customWidth="1"/>
    <col min="1291" max="1536" width="9.109375" style="28"/>
    <col min="1537" max="1537" width="5.88671875" style="28" customWidth="1"/>
    <col min="1538" max="1538" width="42.6640625" style="28" customWidth="1"/>
    <col min="1539" max="1541" width="13.33203125" style="28" customWidth="1"/>
    <col min="1542" max="1542" width="42.6640625" style="28" customWidth="1"/>
    <col min="1543" max="1545" width="13.33203125" style="28" customWidth="1"/>
    <col min="1546" max="1546" width="4.109375" style="28" customWidth="1"/>
    <col min="1547" max="1792" width="9.109375" style="28"/>
    <col min="1793" max="1793" width="5.88671875" style="28" customWidth="1"/>
    <col min="1794" max="1794" width="42.6640625" style="28" customWidth="1"/>
    <col min="1795" max="1797" width="13.33203125" style="28" customWidth="1"/>
    <col min="1798" max="1798" width="42.6640625" style="28" customWidth="1"/>
    <col min="1799" max="1801" width="13.33203125" style="28" customWidth="1"/>
    <col min="1802" max="1802" width="4.109375" style="28" customWidth="1"/>
    <col min="1803" max="2048" width="9.109375" style="28"/>
    <col min="2049" max="2049" width="5.88671875" style="28" customWidth="1"/>
    <col min="2050" max="2050" width="42.6640625" style="28" customWidth="1"/>
    <col min="2051" max="2053" width="13.33203125" style="28" customWidth="1"/>
    <col min="2054" max="2054" width="42.6640625" style="28" customWidth="1"/>
    <col min="2055" max="2057" width="13.33203125" style="28" customWidth="1"/>
    <col min="2058" max="2058" width="4.109375" style="28" customWidth="1"/>
    <col min="2059" max="2304" width="9.109375" style="28"/>
    <col min="2305" max="2305" width="5.88671875" style="28" customWidth="1"/>
    <col min="2306" max="2306" width="42.6640625" style="28" customWidth="1"/>
    <col min="2307" max="2309" width="13.33203125" style="28" customWidth="1"/>
    <col min="2310" max="2310" width="42.6640625" style="28" customWidth="1"/>
    <col min="2311" max="2313" width="13.33203125" style="28" customWidth="1"/>
    <col min="2314" max="2314" width="4.109375" style="28" customWidth="1"/>
    <col min="2315" max="2560" width="9.109375" style="28"/>
    <col min="2561" max="2561" width="5.88671875" style="28" customWidth="1"/>
    <col min="2562" max="2562" width="42.6640625" style="28" customWidth="1"/>
    <col min="2563" max="2565" width="13.33203125" style="28" customWidth="1"/>
    <col min="2566" max="2566" width="42.6640625" style="28" customWidth="1"/>
    <col min="2567" max="2569" width="13.33203125" style="28" customWidth="1"/>
    <col min="2570" max="2570" width="4.109375" style="28" customWidth="1"/>
    <col min="2571" max="2816" width="9.109375" style="28"/>
    <col min="2817" max="2817" width="5.88671875" style="28" customWidth="1"/>
    <col min="2818" max="2818" width="42.6640625" style="28" customWidth="1"/>
    <col min="2819" max="2821" width="13.33203125" style="28" customWidth="1"/>
    <col min="2822" max="2822" width="42.6640625" style="28" customWidth="1"/>
    <col min="2823" max="2825" width="13.33203125" style="28" customWidth="1"/>
    <col min="2826" max="2826" width="4.109375" style="28" customWidth="1"/>
    <col min="2827" max="3072" width="9.109375" style="28"/>
    <col min="3073" max="3073" width="5.88671875" style="28" customWidth="1"/>
    <col min="3074" max="3074" width="42.6640625" style="28" customWidth="1"/>
    <col min="3075" max="3077" width="13.33203125" style="28" customWidth="1"/>
    <col min="3078" max="3078" width="42.6640625" style="28" customWidth="1"/>
    <col min="3079" max="3081" width="13.33203125" style="28" customWidth="1"/>
    <col min="3082" max="3082" width="4.109375" style="28" customWidth="1"/>
    <col min="3083" max="3328" width="9.109375" style="28"/>
    <col min="3329" max="3329" width="5.88671875" style="28" customWidth="1"/>
    <col min="3330" max="3330" width="42.6640625" style="28" customWidth="1"/>
    <col min="3331" max="3333" width="13.33203125" style="28" customWidth="1"/>
    <col min="3334" max="3334" width="42.6640625" style="28" customWidth="1"/>
    <col min="3335" max="3337" width="13.33203125" style="28" customWidth="1"/>
    <col min="3338" max="3338" width="4.109375" style="28" customWidth="1"/>
    <col min="3339" max="3584" width="9.109375" style="28"/>
    <col min="3585" max="3585" width="5.88671875" style="28" customWidth="1"/>
    <col min="3586" max="3586" width="42.6640625" style="28" customWidth="1"/>
    <col min="3587" max="3589" width="13.33203125" style="28" customWidth="1"/>
    <col min="3590" max="3590" width="42.6640625" style="28" customWidth="1"/>
    <col min="3591" max="3593" width="13.33203125" style="28" customWidth="1"/>
    <col min="3594" max="3594" width="4.109375" style="28" customWidth="1"/>
    <col min="3595" max="3840" width="9.109375" style="28"/>
    <col min="3841" max="3841" width="5.88671875" style="28" customWidth="1"/>
    <col min="3842" max="3842" width="42.6640625" style="28" customWidth="1"/>
    <col min="3843" max="3845" width="13.33203125" style="28" customWidth="1"/>
    <col min="3846" max="3846" width="42.6640625" style="28" customWidth="1"/>
    <col min="3847" max="3849" width="13.33203125" style="28" customWidth="1"/>
    <col min="3850" max="3850" width="4.109375" style="28" customWidth="1"/>
    <col min="3851" max="4096" width="9.109375" style="28"/>
    <col min="4097" max="4097" width="5.88671875" style="28" customWidth="1"/>
    <col min="4098" max="4098" width="42.6640625" style="28" customWidth="1"/>
    <col min="4099" max="4101" width="13.33203125" style="28" customWidth="1"/>
    <col min="4102" max="4102" width="42.6640625" style="28" customWidth="1"/>
    <col min="4103" max="4105" width="13.33203125" style="28" customWidth="1"/>
    <col min="4106" max="4106" width="4.109375" style="28" customWidth="1"/>
    <col min="4107" max="4352" width="9.109375" style="28"/>
    <col min="4353" max="4353" width="5.88671875" style="28" customWidth="1"/>
    <col min="4354" max="4354" width="42.6640625" style="28" customWidth="1"/>
    <col min="4355" max="4357" width="13.33203125" style="28" customWidth="1"/>
    <col min="4358" max="4358" width="42.6640625" style="28" customWidth="1"/>
    <col min="4359" max="4361" width="13.33203125" style="28" customWidth="1"/>
    <col min="4362" max="4362" width="4.109375" style="28" customWidth="1"/>
    <col min="4363" max="4608" width="9.109375" style="28"/>
    <col min="4609" max="4609" width="5.88671875" style="28" customWidth="1"/>
    <col min="4610" max="4610" width="42.6640625" style="28" customWidth="1"/>
    <col min="4611" max="4613" width="13.33203125" style="28" customWidth="1"/>
    <col min="4614" max="4614" width="42.6640625" style="28" customWidth="1"/>
    <col min="4615" max="4617" width="13.33203125" style="28" customWidth="1"/>
    <col min="4618" max="4618" width="4.109375" style="28" customWidth="1"/>
    <col min="4619" max="4864" width="9.109375" style="28"/>
    <col min="4865" max="4865" width="5.88671875" style="28" customWidth="1"/>
    <col min="4866" max="4866" width="42.6640625" style="28" customWidth="1"/>
    <col min="4867" max="4869" width="13.33203125" style="28" customWidth="1"/>
    <col min="4870" max="4870" width="42.6640625" style="28" customWidth="1"/>
    <col min="4871" max="4873" width="13.33203125" style="28" customWidth="1"/>
    <col min="4874" max="4874" width="4.109375" style="28" customWidth="1"/>
    <col min="4875" max="5120" width="9.109375" style="28"/>
    <col min="5121" max="5121" width="5.88671875" style="28" customWidth="1"/>
    <col min="5122" max="5122" width="42.6640625" style="28" customWidth="1"/>
    <col min="5123" max="5125" width="13.33203125" style="28" customWidth="1"/>
    <col min="5126" max="5126" width="42.6640625" style="28" customWidth="1"/>
    <col min="5127" max="5129" width="13.33203125" style="28" customWidth="1"/>
    <col min="5130" max="5130" width="4.109375" style="28" customWidth="1"/>
    <col min="5131" max="5376" width="9.109375" style="28"/>
    <col min="5377" max="5377" width="5.88671875" style="28" customWidth="1"/>
    <col min="5378" max="5378" width="42.6640625" style="28" customWidth="1"/>
    <col min="5379" max="5381" width="13.33203125" style="28" customWidth="1"/>
    <col min="5382" max="5382" width="42.6640625" style="28" customWidth="1"/>
    <col min="5383" max="5385" width="13.33203125" style="28" customWidth="1"/>
    <col min="5386" max="5386" width="4.109375" style="28" customWidth="1"/>
    <col min="5387" max="5632" width="9.109375" style="28"/>
    <col min="5633" max="5633" width="5.88671875" style="28" customWidth="1"/>
    <col min="5634" max="5634" width="42.6640625" style="28" customWidth="1"/>
    <col min="5635" max="5637" width="13.33203125" style="28" customWidth="1"/>
    <col min="5638" max="5638" width="42.6640625" style="28" customWidth="1"/>
    <col min="5639" max="5641" width="13.33203125" style="28" customWidth="1"/>
    <col min="5642" max="5642" width="4.109375" style="28" customWidth="1"/>
    <col min="5643" max="5888" width="9.109375" style="28"/>
    <col min="5889" max="5889" width="5.88671875" style="28" customWidth="1"/>
    <col min="5890" max="5890" width="42.6640625" style="28" customWidth="1"/>
    <col min="5891" max="5893" width="13.33203125" style="28" customWidth="1"/>
    <col min="5894" max="5894" width="42.6640625" style="28" customWidth="1"/>
    <col min="5895" max="5897" width="13.33203125" style="28" customWidth="1"/>
    <col min="5898" max="5898" width="4.109375" style="28" customWidth="1"/>
    <col min="5899" max="6144" width="9.109375" style="28"/>
    <col min="6145" max="6145" width="5.88671875" style="28" customWidth="1"/>
    <col min="6146" max="6146" width="42.6640625" style="28" customWidth="1"/>
    <col min="6147" max="6149" width="13.33203125" style="28" customWidth="1"/>
    <col min="6150" max="6150" width="42.6640625" style="28" customWidth="1"/>
    <col min="6151" max="6153" width="13.33203125" style="28" customWidth="1"/>
    <col min="6154" max="6154" width="4.109375" style="28" customWidth="1"/>
    <col min="6155" max="6400" width="9.109375" style="28"/>
    <col min="6401" max="6401" width="5.88671875" style="28" customWidth="1"/>
    <col min="6402" max="6402" width="42.6640625" style="28" customWidth="1"/>
    <col min="6403" max="6405" width="13.33203125" style="28" customWidth="1"/>
    <col min="6406" max="6406" width="42.6640625" style="28" customWidth="1"/>
    <col min="6407" max="6409" width="13.33203125" style="28" customWidth="1"/>
    <col min="6410" max="6410" width="4.109375" style="28" customWidth="1"/>
    <col min="6411" max="6656" width="9.109375" style="28"/>
    <col min="6657" max="6657" width="5.88671875" style="28" customWidth="1"/>
    <col min="6658" max="6658" width="42.6640625" style="28" customWidth="1"/>
    <col min="6659" max="6661" width="13.33203125" style="28" customWidth="1"/>
    <col min="6662" max="6662" width="42.6640625" style="28" customWidth="1"/>
    <col min="6663" max="6665" width="13.33203125" style="28" customWidth="1"/>
    <col min="6666" max="6666" width="4.109375" style="28" customWidth="1"/>
    <col min="6667" max="6912" width="9.109375" style="28"/>
    <col min="6913" max="6913" width="5.88671875" style="28" customWidth="1"/>
    <col min="6914" max="6914" width="42.6640625" style="28" customWidth="1"/>
    <col min="6915" max="6917" width="13.33203125" style="28" customWidth="1"/>
    <col min="6918" max="6918" width="42.6640625" style="28" customWidth="1"/>
    <col min="6919" max="6921" width="13.33203125" style="28" customWidth="1"/>
    <col min="6922" max="6922" width="4.109375" style="28" customWidth="1"/>
    <col min="6923" max="7168" width="9.109375" style="28"/>
    <col min="7169" max="7169" width="5.88671875" style="28" customWidth="1"/>
    <col min="7170" max="7170" width="42.6640625" style="28" customWidth="1"/>
    <col min="7171" max="7173" width="13.33203125" style="28" customWidth="1"/>
    <col min="7174" max="7174" width="42.6640625" style="28" customWidth="1"/>
    <col min="7175" max="7177" width="13.33203125" style="28" customWidth="1"/>
    <col min="7178" max="7178" width="4.109375" style="28" customWidth="1"/>
    <col min="7179" max="7424" width="9.109375" style="28"/>
    <col min="7425" max="7425" width="5.88671875" style="28" customWidth="1"/>
    <col min="7426" max="7426" width="42.6640625" style="28" customWidth="1"/>
    <col min="7427" max="7429" width="13.33203125" style="28" customWidth="1"/>
    <col min="7430" max="7430" width="42.6640625" style="28" customWidth="1"/>
    <col min="7431" max="7433" width="13.33203125" style="28" customWidth="1"/>
    <col min="7434" max="7434" width="4.109375" style="28" customWidth="1"/>
    <col min="7435" max="7680" width="9.109375" style="28"/>
    <col min="7681" max="7681" width="5.88671875" style="28" customWidth="1"/>
    <col min="7682" max="7682" width="42.6640625" style="28" customWidth="1"/>
    <col min="7683" max="7685" width="13.33203125" style="28" customWidth="1"/>
    <col min="7686" max="7686" width="42.6640625" style="28" customWidth="1"/>
    <col min="7687" max="7689" width="13.33203125" style="28" customWidth="1"/>
    <col min="7690" max="7690" width="4.109375" style="28" customWidth="1"/>
    <col min="7691" max="7936" width="9.109375" style="28"/>
    <col min="7937" max="7937" width="5.88671875" style="28" customWidth="1"/>
    <col min="7938" max="7938" width="42.6640625" style="28" customWidth="1"/>
    <col min="7939" max="7941" width="13.33203125" style="28" customWidth="1"/>
    <col min="7942" max="7942" width="42.6640625" style="28" customWidth="1"/>
    <col min="7943" max="7945" width="13.33203125" style="28" customWidth="1"/>
    <col min="7946" max="7946" width="4.109375" style="28" customWidth="1"/>
    <col min="7947" max="8192" width="9.109375" style="28"/>
    <col min="8193" max="8193" width="5.88671875" style="28" customWidth="1"/>
    <col min="8194" max="8194" width="42.6640625" style="28" customWidth="1"/>
    <col min="8195" max="8197" width="13.33203125" style="28" customWidth="1"/>
    <col min="8198" max="8198" width="42.6640625" style="28" customWidth="1"/>
    <col min="8199" max="8201" width="13.33203125" style="28" customWidth="1"/>
    <col min="8202" max="8202" width="4.109375" style="28" customWidth="1"/>
    <col min="8203" max="8448" width="9.109375" style="28"/>
    <col min="8449" max="8449" width="5.88671875" style="28" customWidth="1"/>
    <col min="8450" max="8450" width="42.6640625" style="28" customWidth="1"/>
    <col min="8451" max="8453" width="13.33203125" style="28" customWidth="1"/>
    <col min="8454" max="8454" width="42.6640625" style="28" customWidth="1"/>
    <col min="8455" max="8457" width="13.33203125" style="28" customWidth="1"/>
    <col min="8458" max="8458" width="4.109375" style="28" customWidth="1"/>
    <col min="8459" max="8704" width="9.109375" style="28"/>
    <col min="8705" max="8705" width="5.88671875" style="28" customWidth="1"/>
    <col min="8706" max="8706" width="42.6640625" style="28" customWidth="1"/>
    <col min="8707" max="8709" width="13.33203125" style="28" customWidth="1"/>
    <col min="8710" max="8710" width="42.6640625" style="28" customWidth="1"/>
    <col min="8711" max="8713" width="13.33203125" style="28" customWidth="1"/>
    <col min="8714" max="8714" width="4.109375" style="28" customWidth="1"/>
    <col min="8715" max="8960" width="9.109375" style="28"/>
    <col min="8961" max="8961" width="5.88671875" style="28" customWidth="1"/>
    <col min="8962" max="8962" width="42.6640625" style="28" customWidth="1"/>
    <col min="8963" max="8965" width="13.33203125" style="28" customWidth="1"/>
    <col min="8966" max="8966" width="42.6640625" style="28" customWidth="1"/>
    <col min="8967" max="8969" width="13.33203125" style="28" customWidth="1"/>
    <col min="8970" max="8970" width="4.109375" style="28" customWidth="1"/>
    <col min="8971" max="9216" width="9.109375" style="28"/>
    <col min="9217" max="9217" width="5.88671875" style="28" customWidth="1"/>
    <col min="9218" max="9218" width="42.6640625" style="28" customWidth="1"/>
    <col min="9219" max="9221" width="13.33203125" style="28" customWidth="1"/>
    <col min="9222" max="9222" width="42.6640625" style="28" customWidth="1"/>
    <col min="9223" max="9225" width="13.33203125" style="28" customWidth="1"/>
    <col min="9226" max="9226" width="4.109375" style="28" customWidth="1"/>
    <col min="9227" max="9472" width="9.109375" style="28"/>
    <col min="9473" max="9473" width="5.88671875" style="28" customWidth="1"/>
    <col min="9474" max="9474" width="42.6640625" style="28" customWidth="1"/>
    <col min="9475" max="9477" width="13.33203125" style="28" customWidth="1"/>
    <col min="9478" max="9478" width="42.6640625" style="28" customWidth="1"/>
    <col min="9479" max="9481" width="13.33203125" style="28" customWidth="1"/>
    <col min="9482" max="9482" width="4.109375" style="28" customWidth="1"/>
    <col min="9483" max="9728" width="9.109375" style="28"/>
    <col min="9729" max="9729" width="5.88671875" style="28" customWidth="1"/>
    <col min="9730" max="9730" width="42.6640625" style="28" customWidth="1"/>
    <col min="9731" max="9733" width="13.33203125" style="28" customWidth="1"/>
    <col min="9734" max="9734" width="42.6640625" style="28" customWidth="1"/>
    <col min="9735" max="9737" width="13.33203125" style="28" customWidth="1"/>
    <col min="9738" max="9738" width="4.109375" style="28" customWidth="1"/>
    <col min="9739" max="9984" width="9.109375" style="28"/>
    <col min="9985" max="9985" width="5.88671875" style="28" customWidth="1"/>
    <col min="9986" max="9986" width="42.6640625" style="28" customWidth="1"/>
    <col min="9987" max="9989" width="13.33203125" style="28" customWidth="1"/>
    <col min="9990" max="9990" width="42.6640625" style="28" customWidth="1"/>
    <col min="9991" max="9993" width="13.33203125" style="28" customWidth="1"/>
    <col min="9994" max="9994" width="4.109375" style="28" customWidth="1"/>
    <col min="9995" max="10240" width="9.109375" style="28"/>
    <col min="10241" max="10241" width="5.88671875" style="28" customWidth="1"/>
    <col min="10242" max="10242" width="42.6640625" style="28" customWidth="1"/>
    <col min="10243" max="10245" width="13.33203125" style="28" customWidth="1"/>
    <col min="10246" max="10246" width="42.6640625" style="28" customWidth="1"/>
    <col min="10247" max="10249" width="13.33203125" style="28" customWidth="1"/>
    <col min="10250" max="10250" width="4.109375" style="28" customWidth="1"/>
    <col min="10251" max="10496" width="9.109375" style="28"/>
    <col min="10497" max="10497" width="5.88671875" style="28" customWidth="1"/>
    <col min="10498" max="10498" width="42.6640625" style="28" customWidth="1"/>
    <col min="10499" max="10501" width="13.33203125" style="28" customWidth="1"/>
    <col min="10502" max="10502" width="42.6640625" style="28" customWidth="1"/>
    <col min="10503" max="10505" width="13.33203125" style="28" customWidth="1"/>
    <col min="10506" max="10506" width="4.109375" style="28" customWidth="1"/>
    <col min="10507" max="10752" width="9.109375" style="28"/>
    <col min="10753" max="10753" width="5.88671875" style="28" customWidth="1"/>
    <col min="10754" max="10754" width="42.6640625" style="28" customWidth="1"/>
    <col min="10755" max="10757" width="13.33203125" style="28" customWidth="1"/>
    <col min="10758" max="10758" width="42.6640625" style="28" customWidth="1"/>
    <col min="10759" max="10761" width="13.33203125" style="28" customWidth="1"/>
    <col min="10762" max="10762" width="4.109375" style="28" customWidth="1"/>
    <col min="10763" max="11008" width="9.109375" style="28"/>
    <col min="11009" max="11009" width="5.88671875" style="28" customWidth="1"/>
    <col min="11010" max="11010" width="42.6640625" style="28" customWidth="1"/>
    <col min="11011" max="11013" width="13.33203125" style="28" customWidth="1"/>
    <col min="11014" max="11014" width="42.6640625" style="28" customWidth="1"/>
    <col min="11015" max="11017" width="13.33203125" style="28" customWidth="1"/>
    <col min="11018" max="11018" width="4.109375" style="28" customWidth="1"/>
    <col min="11019" max="11264" width="9.109375" style="28"/>
    <col min="11265" max="11265" width="5.88671875" style="28" customWidth="1"/>
    <col min="11266" max="11266" width="42.6640625" style="28" customWidth="1"/>
    <col min="11267" max="11269" width="13.33203125" style="28" customWidth="1"/>
    <col min="11270" max="11270" width="42.6640625" style="28" customWidth="1"/>
    <col min="11271" max="11273" width="13.33203125" style="28" customWidth="1"/>
    <col min="11274" max="11274" width="4.109375" style="28" customWidth="1"/>
    <col min="11275" max="11520" width="9.109375" style="28"/>
    <col min="11521" max="11521" width="5.88671875" style="28" customWidth="1"/>
    <col min="11522" max="11522" width="42.6640625" style="28" customWidth="1"/>
    <col min="11523" max="11525" width="13.33203125" style="28" customWidth="1"/>
    <col min="11526" max="11526" width="42.6640625" style="28" customWidth="1"/>
    <col min="11527" max="11529" width="13.33203125" style="28" customWidth="1"/>
    <col min="11530" max="11530" width="4.109375" style="28" customWidth="1"/>
    <col min="11531" max="11776" width="9.109375" style="28"/>
    <col min="11777" max="11777" width="5.88671875" style="28" customWidth="1"/>
    <col min="11778" max="11778" width="42.6640625" style="28" customWidth="1"/>
    <col min="11779" max="11781" width="13.33203125" style="28" customWidth="1"/>
    <col min="11782" max="11782" width="42.6640625" style="28" customWidth="1"/>
    <col min="11783" max="11785" width="13.33203125" style="28" customWidth="1"/>
    <col min="11786" max="11786" width="4.109375" style="28" customWidth="1"/>
    <col min="11787" max="12032" width="9.109375" style="28"/>
    <col min="12033" max="12033" width="5.88671875" style="28" customWidth="1"/>
    <col min="12034" max="12034" width="42.6640625" style="28" customWidth="1"/>
    <col min="12035" max="12037" width="13.33203125" style="28" customWidth="1"/>
    <col min="12038" max="12038" width="42.6640625" style="28" customWidth="1"/>
    <col min="12039" max="12041" width="13.33203125" style="28" customWidth="1"/>
    <col min="12042" max="12042" width="4.109375" style="28" customWidth="1"/>
    <col min="12043" max="12288" width="9.109375" style="28"/>
    <col min="12289" max="12289" width="5.88671875" style="28" customWidth="1"/>
    <col min="12290" max="12290" width="42.6640625" style="28" customWidth="1"/>
    <col min="12291" max="12293" width="13.33203125" style="28" customWidth="1"/>
    <col min="12294" max="12294" width="42.6640625" style="28" customWidth="1"/>
    <col min="12295" max="12297" width="13.33203125" style="28" customWidth="1"/>
    <col min="12298" max="12298" width="4.109375" style="28" customWidth="1"/>
    <col min="12299" max="12544" width="9.109375" style="28"/>
    <col min="12545" max="12545" width="5.88671875" style="28" customWidth="1"/>
    <col min="12546" max="12546" width="42.6640625" style="28" customWidth="1"/>
    <col min="12547" max="12549" width="13.33203125" style="28" customWidth="1"/>
    <col min="12550" max="12550" width="42.6640625" style="28" customWidth="1"/>
    <col min="12551" max="12553" width="13.33203125" style="28" customWidth="1"/>
    <col min="12554" max="12554" width="4.109375" style="28" customWidth="1"/>
    <col min="12555" max="12800" width="9.109375" style="28"/>
    <col min="12801" max="12801" width="5.88671875" style="28" customWidth="1"/>
    <col min="12802" max="12802" width="42.6640625" style="28" customWidth="1"/>
    <col min="12803" max="12805" width="13.33203125" style="28" customWidth="1"/>
    <col min="12806" max="12806" width="42.6640625" style="28" customWidth="1"/>
    <col min="12807" max="12809" width="13.33203125" style="28" customWidth="1"/>
    <col min="12810" max="12810" width="4.109375" style="28" customWidth="1"/>
    <col min="12811" max="13056" width="9.109375" style="28"/>
    <col min="13057" max="13057" width="5.88671875" style="28" customWidth="1"/>
    <col min="13058" max="13058" width="42.6640625" style="28" customWidth="1"/>
    <col min="13059" max="13061" width="13.33203125" style="28" customWidth="1"/>
    <col min="13062" max="13062" width="42.6640625" style="28" customWidth="1"/>
    <col min="13063" max="13065" width="13.33203125" style="28" customWidth="1"/>
    <col min="13066" max="13066" width="4.109375" style="28" customWidth="1"/>
    <col min="13067" max="13312" width="9.109375" style="28"/>
    <col min="13313" max="13313" width="5.88671875" style="28" customWidth="1"/>
    <col min="13314" max="13314" width="42.6640625" style="28" customWidth="1"/>
    <col min="13315" max="13317" width="13.33203125" style="28" customWidth="1"/>
    <col min="13318" max="13318" width="42.6640625" style="28" customWidth="1"/>
    <col min="13319" max="13321" width="13.33203125" style="28" customWidth="1"/>
    <col min="13322" max="13322" width="4.109375" style="28" customWidth="1"/>
    <col min="13323" max="13568" width="9.109375" style="28"/>
    <col min="13569" max="13569" width="5.88671875" style="28" customWidth="1"/>
    <col min="13570" max="13570" width="42.6640625" style="28" customWidth="1"/>
    <col min="13571" max="13573" width="13.33203125" style="28" customWidth="1"/>
    <col min="13574" max="13574" width="42.6640625" style="28" customWidth="1"/>
    <col min="13575" max="13577" width="13.33203125" style="28" customWidth="1"/>
    <col min="13578" max="13578" width="4.109375" style="28" customWidth="1"/>
    <col min="13579" max="13824" width="9.109375" style="28"/>
    <col min="13825" max="13825" width="5.88671875" style="28" customWidth="1"/>
    <col min="13826" max="13826" width="42.6640625" style="28" customWidth="1"/>
    <col min="13827" max="13829" width="13.33203125" style="28" customWidth="1"/>
    <col min="13830" max="13830" width="42.6640625" style="28" customWidth="1"/>
    <col min="13831" max="13833" width="13.33203125" style="28" customWidth="1"/>
    <col min="13834" max="13834" width="4.109375" style="28" customWidth="1"/>
    <col min="13835" max="14080" width="9.109375" style="28"/>
    <col min="14081" max="14081" width="5.88671875" style="28" customWidth="1"/>
    <col min="14082" max="14082" width="42.6640625" style="28" customWidth="1"/>
    <col min="14083" max="14085" width="13.33203125" style="28" customWidth="1"/>
    <col min="14086" max="14086" width="42.6640625" style="28" customWidth="1"/>
    <col min="14087" max="14089" width="13.33203125" style="28" customWidth="1"/>
    <col min="14090" max="14090" width="4.109375" style="28" customWidth="1"/>
    <col min="14091" max="14336" width="9.109375" style="28"/>
    <col min="14337" max="14337" width="5.88671875" style="28" customWidth="1"/>
    <col min="14338" max="14338" width="42.6640625" style="28" customWidth="1"/>
    <col min="14339" max="14341" width="13.33203125" style="28" customWidth="1"/>
    <col min="14342" max="14342" width="42.6640625" style="28" customWidth="1"/>
    <col min="14343" max="14345" width="13.33203125" style="28" customWidth="1"/>
    <col min="14346" max="14346" width="4.109375" style="28" customWidth="1"/>
    <col min="14347" max="14592" width="9.109375" style="28"/>
    <col min="14593" max="14593" width="5.88671875" style="28" customWidth="1"/>
    <col min="14594" max="14594" width="42.6640625" style="28" customWidth="1"/>
    <col min="14595" max="14597" width="13.33203125" style="28" customWidth="1"/>
    <col min="14598" max="14598" width="42.6640625" style="28" customWidth="1"/>
    <col min="14599" max="14601" width="13.33203125" style="28" customWidth="1"/>
    <col min="14602" max="14602" width="4.109375" style="28" customWidth="1"/>
    <col min="14603" max="14848" width="9.109375" style="28"/>
    <col min="14849" max="14849" width="5.88671875" style="28" customWidth="1"/>
    <col min="14850" max="14850" width="42.6640625" style="28" customWidth="1"/>
    <col min="14851" max="14853" width="13.33203125" style="28" customWidth="1"/>
    <col min="14854" max="14854" width="42.6640625" style="28" customWidth="1"/>
    <col min="14855" max="14857" width="13.33203125" style="28" customWidth="1"/>
    <col min="14858" max="14858" width="4.109375" style="28" customWidth="1"/>
    <col min="14859" max="15104" width="9.109375" style="28"/>
    <col min="15105" max="15105" width="5.88671875" style="28" customWidth="1"/>
    <col min="15106" max="15106" width="42.6640625" style="28" customWidth="1"/>
    <col min="15107" max="15109" width="13.33203125" style="28" customWidth="1"/>
    <col min="15110" max="15110" width="42.6640625" style="28" customWidth="1"/>
    <col min="15111" max="15113" width="13.33203125" style="28" customWidth="1"/>
    <col min="15114" max="15114" width="4.109375" style="28" customWidth="1"/>
    <col min="15115" max="15360" width="9.109375" style="28"/>
    <col min="15361" max="15361" width="5.88671875" style="28" customWidth="1"/>
    <col min="15362" max="15362" width="42.6640625" style="28" customWidth="1"/>
    <col min="15363" max="15365" width="13.33203125" style="28" customWidth="1"/>
    <col min="15366" max="15366" width="42.6640625" style="28" customWidth="1"/>
    <col min="15367" max="15369" width="13.33203125" style="28" customWidth="1"/>
    <col min="15370" max="15370" width="4.109375" style="28" customWidth="1"/>
    <col min="15371" max="15616" width="9.109375" style="28"/>
    <col min="15617" max="15617" width="5.88671875" style="28" customWidth="1"/>
    <col min="15618" max="15618" width="42.6640625" style="28" customWidth="1"/>
    <col min="15619" max="15621" width="13.33203125" style="28" customWidth="1"/>
    <col min="15622" max="15622" width="42.6640625" style="28" customWidth="1"/>
    <col min="15623" max="15625" width="13.33203125" style="28" customWidth="1"/>
    <col min="15626" max="15626" width="4.109375" style="28" customWidth="1"/>
    <col min="15627" max="15872" width="9.109375" style="28"/>
    <col min="15873" max="15873" width="5.88671875" style="28" customWidth="1"/>
    <col min="15874" max="15874" width="42.6640625" style="28" customWidth="1"/>
    <col min="15875" max="15877" width="13.33203125" style="28" customWidth="1"/>
    <col min="15878" max="15878" width="42.6640625" style="28" customWidth="1"/>
    <col min="15879" max="15881" width="13.33203125" style="28" customWidth="1"/>
    <col min="15882" max="15882" width="4.109375" style="28" customWidth="1"/>
    <col min="15883" max="16128" width="9.109375" style="28"/>
    <col min="16129" max="16129" width="5.88671875" style="28" customWidth="1"/>
    <col min="16130" max="16130" width="42.6640625" style="28" customWidth="1"/>
    <col min="16131" max="16133" width="13.33203125" style="28" customWidth="1"/>
    <col min="16134" max="16134" width="42.6640625" style="28" customWidth="1"/>
    <col min="16135" max="16137" width="13.33203125" style="28" customWidth="1"/>
    <col min="16138" max="16138" width="4.109375" style="28" customWidth="1"/>
    <col min="16139" max="16384" width="9.109375" style="28"/>
  </cols>
  <sheetData>
    <row r="1" spans="1:10" ht="25.5" customHeight="1" x14ac:dyDescent="0.3">
      <c r="B1" s="516" t="s">
        <v>423</v>
      </c>
      <c r="C1" s="516"/>
      <c r="D1" s="516"/>
      <c r="E1" s="516"/>
      <c r="F1" s="516"/>
      <c r="G1" s="515" t="s">
        <v>470</v>
      </c>
      <c r="H1" s="515"/>
      <c r="I1" s="515"/>
      <c r="J1" s="511"/>
    </row>
    <row r="2" spans="1:10" ht="14.4" thickBot="1" x14ac:dyDescent="0.35">
      <c r="G2" s="30"/>
      <c r="H2" s="30"/>
      <c r="I2" s="30" t="s">
        <v>416</v>
      </c>
      <c r="J2" s="511"/>
    </row>
    <row r="3" spans="1:10" ht="13.8" thickBot="1" x14ac:dyDescent="0.35">
      <c r="A3" s="512" t="s">
        <v>1</v>
      </c>
      <c r="B3" s="31" t="s">
        <v>2</v>
      </c>
      <c r="C3" s="32"/>
      <c r="D3" s="33"/>
      <c r="E3" s="33"/>
      <c r="F3" s="31" t="s">
        <v>3</v>
      </c>
      <c r="G3" s="34"/>
      <c r="H3" s="35"/>
      <c r="I3" s="36"/>
      <c r="J3" s="511"/>
    </row>
    <row r="4" spans="1:10" s="27" customFormat="1" ht="40.200000000000003" thickBot="1" x14ac:dyDescent="0.35">
      <c r="A4" s="513"/>
      <c r="B4" s="37" t="s">
        <v>4</v>
      </c>
      <c r="C4" s="38" t="s">
        <v>420</v>
      </c>
      <c r="D4" s="39" t="s">
        <v>421</v>
      </c>
      <c r="E4" s="39" t="s">
        <v>422</v>
      </c>
      <c r="F4" s="37" t="s">
        <v>4</v>
      </c>
      <c r="G4" s="38" t="str">
        <f>+C4</f>
        <v>2017. évi eredeti előirányzat</v>
      </c>
      <c r="H4" s="38" t="str">
        <f>+D4</f>
        <v>2017. évi módosítás</v>
      </c>
      <c r="I4" s="40" t="str">
        <f>+E4</f>
        <v>2017. évi módosítás utáni</v>
      </c>
      <c r="J4" s="511"/>
    </row>
    <row r="5" spans="1:10" s="27" customFormat="1" ht="13.8" thickBot="1" x14ac:dyDescent="0.35">
      <c r="A5" s="41" t="s">
        <v>5</v>
      </c>
      <c r="B5" s="37" t="s">
        <v>6</v>
      </c>
      <c r="C5" s="38" t="s">
        <v>7</v>
      </c>
      <c r="D5" s="39" t="s">
        <v>8</v>
      </c>
      <c r="E5" s="39" t="s">
        <v>9</v>
      </c>
      <c r="F5" s="37" t="s">
        <v>10</v>
      </c>
      <c r="G5" s="38" t="s">
        <v>11</v>
      </c>
      <c r="H5" s="38" t="s">
        <v>12</v>
      </c>
      <c r="I5" s="42" t="s">
        <v>13</v>
      </c>
      <c r="J5" s="511"/>
    </row>
    <row r="6" spans="1:10" ht="26.4" x14ac:dyDescent="0.3">
      <c r="A6" s="43" t="s">
        <v>14</v>
      </c>
      <c r="B6" s="44" t="s">
        <v>83</v>
      </c>
      <c r="C6" s="45">
        <v>5000000</v>
      </c>
      <c r="D6" s="45">
        <v>194407219</v>
      </c>
      <c r="E6" s="46">
        <v>199407219</v>
      </c>
      <c r="F6" s="44" t="s">
        <v>84</v>
      </c>
      <c r="G6" s="45">
        <v>26800000</v>
      </c>
      <c r="H6" s="75">
        <v>31733500</v>
      </c>
      <c r="I6" s="76">
        <v>58533500</v>
      </c>
      <c r="J6" s="511"/>
    </row>
    <row r="7" spans="1:10" x14ac:dyDescent="0.3">
      <c r="A7" s="48" t="s">
        <v>17</v>
      </c>
      <c r="B7" s="49" t="s">
        <v>85</v>
      </c>
      <c r="C7" s="50"/>
      <c r="D7" s="50"/>
      <c r="E7" s="46">
        <f t="shared" ref="E7:E16" si="0">C7+D7</f>
        <v>0</v>
      </c>
      <c r="F7" s="49" t="s">
        <v>86</v>
      </c>
      <c r="G7" s="50"/>
      <c r="H7" s="50"/>
      <c r="I7" s="69">
        <f t="shared" ref="I7:I29" si="1">G7+H7</f>
        <v>0</v>
      </c>
      <c r="J7" s="511"/>
    </row>
    <row r="8" spans="1:10" x14ac:dyDescent="0.3">
      <c r="A8" s="48" t="s">
        <v>20</v>
      </c>
      <c r="B8" s="49" t="s">
        <v>87</v>
      </c>
      <c r="C8" s="50">
        <v>7500000</v>
      </c>
      <c r="D8" s="50">
        <v>420000</v>
      </c>
      <c r="E8" s="46">
        <v>7920000</v>
      </c>
      <c r="F8" s="49" t="s">
        <v>88</v>
      </c>
      <c r="G8" s="50">
        <v>54400000</v>
      </c>
      <c r="H8" s="50">
        <v>159117</v>
      </c>
      <c r="I8" s="69">
        <v>216613219</v>
      </c>
      <c r="J8" s="511"/>
    </row>
    <row r="9" spans="1:10" x14ac:dyDescent="0.3">
      <c r="A9" s="48" t="s">
        <v>23</v>
      </c>
      <c r="B9" s="49" t="s">
        <v>89</v>
      </c>
      <c r="C9" s="50"/>
      <c r="D9" s="50"/>
      <c r="E9" s="46">
        <f t="shared" si="0"/>
        <v>0</v>
      </c>
      <c r="F9" s="49" t="s">
        <v>90</v>
      </c>
      <c r="G9" s="50"/>
      <c r="H9" s="50"/>
      <c r="I9" s="69">
        <f t="shared" si="1"/>
        <v>0</v>
      </c>
      <c r="J9" s="511"/>
    </row>
    <row r="10" spans="1:10" x14ac:dyDescent="0.3">
      <c r="A10" s="48" t="s">
        <v>26</v>
      </c>
      <c r="B10" s="49" t="s">
        <v>91</v>
      </c>
      <c r="C10" s="50"/>
      <c r="D10" s="50"/>
      <c r="E10" s="46">
        <f t="shared" si="0"/>
        <v>0</v>
      </c>
      <c r="F10" s="49" t="s">
        <v>92</v>
      </c>
      <c r="G10" s="50"/>
      <c r="H10" s="50"/>
      <c r="I10" s="69"/>
      <c r="J10" s="511"/>
    </row>
    <row r="11" spans="1:10" x14ac:dyDescent="0.3">
      <c r="A11" s="48" t="s">
        <v>29</v>
      </c>
      <c r="B11" s="49" t="s">
        <v>93</v>
      </c>
      <c r="C11" s="52"/>
      <c r="D11" s="52"/>
      <c r="E11" s="46">
        <f t="shared" si="0"/>
        <v>0</v>
      </c>
      <c r="F11" s="77"/>
      <c r="G11" s="50"/>
      <c r="H11" s="50"/>
      <c r="I11" s="69">
        <f t="shared" si="1"/>
        <v>0</v>
      </c>
      <c r="J11" s="511"/>
    </row>
    <row r="12" spans="1:10" x14ac:dyDescent="0.3">
      <c r="A12" s="48" t="s">
        <v>32</v>
      </c>
      <c r="B12" s="53"/>
      <c r="C12" s="50"/>
      <c r="D12" s="50"/>
      <c r="E12" s="46">
        <f t="shared" si="0"/>
        <v>0</v>
      </c>
      <c r="F12" s="77"/>
      <c r="G12" s="50"/>
      <c r="H12" s="50"/>
      <c r="I12" s="69">
        <f t="shared" si="1"/>
        <v>0</v>
      </c>
      <c r="J12" s="511"/>
    </row>
    <row r="13" spans="1:10" x14ac:dyDescent="0.3">
      <c r="A13" s="48" t="s">
        <v>34</v>
      </c>
      <c r="B13" s="53"/>
      <c r="C13" s="50"/>
      <c r="D13" s="50"/>
      <c r="E13" s="46">
        <f t="shared" si="0"/>
        <v>0</v>
      </c>
      <c r="F13" s="77"/>
      <c r="G13" s="50"/>
      <c r="H13" s="50"/>
      <c r="I13" s="69">
        <f t="shared" si="1"/>
        <v>0</v>
      </c>
      <c r="J13" s="511"/>
    </row>
    <row r="14" spans="1:10" x14ac:dyDescent="0.3">
      <c r="A14" s="48" t="s">
        <v>35</v>
      </c>
      <c r="B14" s="78"/>
      <c r="C14" s="52"/>
      <c r="D14" s="52"/>
      <c r="E14" s="46">
        <f t="shared" si="0"/>
        <v>0</v>
      </c>
      <c r="F14" s="77"/>
      <c r="G14" s="50"/>
      <c r="H14" s="50"/>
      <c r="I14" s="69">
        <f t="shared" si="1"/>
        <v>0</v>
      </c>
      <c r="J14" s="511"/>
    </row>
    <row r="15" spans="1:10" x14ac:dyDescent="0.3">
      <c r="A15" s="48" t="s">
        <v>36</v>
      </c>
      <c r="B15" s="53"/>
      <c r="C15" s="52"/>
      <c r="D15" s="52"/>
      <c r="E15" s="46">
        <f t="shared" si="0"/>
        <v>0</v>
      </c>
      <c r="F15" s="77"/>
      <c r="G15" s="50"/>
      <c r="H15" s="50"/>
      <c r="I15" s="69">
        <f t="shared" si="1"/>
        <v>0</v>
      </c>
      <c r="J15" s="511"/>
    </row>
    <row r="16" spans="1:10" ht="13.8" thickBot="1" x14ac:dyDescent="0.35">
      <c r="A16" s="72" t="s">
        <v>37</v>
      </c>
      <c r="B16" s="73"/>
      <c r="C16" s="79"/>
      <c r="D16" s="79"/>
      <c r="E16" s="46">
        <f t="shared" si="0"/>
        <v>0</v>
      </c>
      <c r="F16" s="63" t="s">
        <v>31</v>
      </c>
      <c r="G16" s="65"/>
      <c r="H16" s="65"/>
      <c r="I16" s="66">
        <f t="shared" si="1"/>
        <v>0</v>
      </c>
      <c r="J16" s="511"/>
    </row>
    <row r="17" spans="1:10" ht="27" thickBot="1" x14ac:dyDescent="0.35">
      <c r="A17" s="58" t="s">
        <v>38</v>
      </c>
      <c r="B17" s="59" t="s">
        <v>94</v>
      </c>
      <c r="C17" s="60">
        <f>+C6+C8+C9+C11+C12+C13+C14+C15+C16</f>
        <v>12500000</v>
      </c>
      <c r="D17" s="60">
        <f>+D6+D8+D9+D11+D12+D13+D14+D15+D16</f>
        <v>194827219</v>
      </c>
      <c r="E17" s="60">
        <f>+E6+E8+E9+E11+E12+E13+E14+E15+E16</f>
        <v>207327219</v>
      </c>
      <c r="F17" s="59" t="s">
        <v>95</v>
      </c>
      <c r="G17" s="60">
        <f>+G6+G8+G10+G11+G12+G13+G14+G15+G16</f>
        <v>81200000</v>
      </c>
      <c r="H17" s="60">
        <f>+H6+H8+H10+H11+H12+H13+H14+H15+H16</f>
        <v>31892617</v>
      </c>
      <c r="I17" s="61">
        <f>+I6+I8+I10+I11+I12+I13+I14+I15+I16</f>
        <v>275146719</v>
      </c>
      <c r="J17" s="511"/>
    </row>
    <row r="18" spans="1:10" x14ac:dyDescent="0.3">
      <c r="A18" s="43" t="s">
        <v>39</v>
      </c>
      <c r="B18" s="80" t="s">
        <v>96</v>
      </c>
      <c r="C18" s="81">
        <f>+C19+C20+C21+C22+C23</f>
        <v>91912359</v>
      </c>
      <c r="D18" s="81">
        <f>+D19+D20+D21+D22+D23</f>
        <v>-55634332</v>
      </c>
      <c r="E18" s="81">
        <f>+E19+E20+E21+E22+E23</f>
        <v>36278027</v>
      </c>
      <c r="F18" s="49" t="s">
        <v>44</v>
      </c>
      <c r="G18" s="45"/>
      <c r="H18" s="45"/>
      <c r="I18" s="47"/>
      <c r="J18" s="511"/>
    </row>
    <row r="19" spans="1:10" x14ac:dyDescent="0.3">
      <c r="A19" s="48" t="s">
        <v>42</v>
      </c>
      <c r="B19" s="82" t="s">
        <v>97</v>
      </c>
      <c r="C19" s="50">
        <v>91912359</v>
      </c>
      <c r="D19" s="50">
        <v>-55634332</v>
      </c>
      <c r="E19" s="68">
        <v>36278027</v>
      </c>
      <c r="F19" s="49" t="s">
        <v>98</v>
      </c>
      <c r="G19" s="50"/>
      <c r="H19" s="50"/>
      <c r="I19" s="69">
        <f t="shared" si="1"/>
        <v>0</v>
      </c>
      <c r="J19" s="511"/>
    </row>
    <row r="20" spans="1:10" x14ac:dyDescent="0.3">
      <c r="A20" s="43" t="s">
        <v>45</v>
      </c>
      <c r="B20" s="82" t="s">
        <v>99</v>
      </c>
      <c r="C20" s="50"/>
      <c r="D20" s="50"/>
      <c r="E20" s="68">
        <f t="shared" ref="E20:E29" si="2">C20+D20</f>
        <v>0</v>
      </c>
      <c r="F20" s="49" t="s">
        <v>50</v>
      </c>
      <c r="G20" s="50"/>
      <c r="H20" s="50"/>
      <c r="I20" s="69">
        <f>G20+H20</f>
        <v>0</v>
      </c>
      <c r="J20" s="511"/>
    </row>
    <row r="21" spans="1:10" x14ac:dyDescent="0.3">
      <c r="A21" s="48" t="s">
        <v>48</v>
      </c>
      <c r="B21" s="82" t="s">
        <v>100</v>
      </c>
      <c r="C21" s="50"/>
      <c r="D21" s="50"/>
      <c r="E21" s="68">
        <f t="shared" si="2"/>
        <v>0</v>
      </c>
      <c r="F21" s="49" t="s">
        <v>53</v>
      </c>
      <c r="G21" s="50"/>
      <c r="H21" s="50"/>
      <c r="I21" s="69">
        <f t="shared" si="1"/>
        <v>0</v>
      </c>
      <c r="J21" s="511"/>
    </row>
    <row r="22" spans="1:10" x14ac:dyDescent="0.3">
      <c r="A22" s="43" t="s">
        <v>51</v>
      </c>
      <c r="B22" s="82" t="s">
        <v>101</v>
      </c>
      <c r="C22" s="50"/>
      <c r="D22" s="50"/>
      <c r="E22" s="68"/>
      <c r="F22" s="63" t="s">
        <v>56</v>
      </c>
      <c r="G22" s="50"/>
      <c r="H22" s="50"/>
      <c r="I22" s="69">
        <f t="shared" si="1"/>
        <v>0</v>
      </c>
      <c r="J22" s="511"/>
    </row>
    <row r="23" spans="1:10" ht="26.4" x14ac:dyDescent="0.3">
      <c r="A23" s="48" t="s">
        <v>54</v>
      </c>
      <c r="B23" s="83" t="s">
        <v>102</v>
      </c>
      <c r="C23" s="50"/>
      <c r="D23" s="50"/>
      <c r="E23" s="68">
        <f t="shared" si="2"/>
        <v>0</v>
      </c>
      <c r="F23" s="49" t="s">
        <v>103</v>
      </c>
      <c r="G23" s="50">
        <v>3700000</v>
      </c>
      <c r="H23" s="50">
        <v>41300000</v>
      </c>
      <c r="I23" s="69">
        <v>45000000</v>
      </c>
      <c r="J23" s="511"/>
    </row>
    <row r="24" spans="1:10" ht="26.4" x14ac:dyDescent="0.3">
      <c r="A24" s="43" t="s">
        <v>57</v>
      </c>
      <c r="B24" s="84" t="s">
        <v>104</v>
      </c>
      <c r="C24" s="70">
        <f>+C25+C26+C27+C28+C29</f>
        <v>0</v>
      </c>
      <c r="D24" s="70">
        <f>+D25+D26+D27+D28+D29</f>
        <v>0</v>
      </c>
      <c r="E24" s="70">
        <f>+E25+E26+E27+E28+E29</f>
        <v>0</v>
      </c>
      <c r="F24" s="44" t="s">
        <v>105</v>
      </c>
      <c r="G24" s="50"/>
      <c r="H24" s="50"/>
      <c r="I24" s="69">
        <f t="shared" si="1"/>
        <v>0</v>
      </c>
      <c r="J24" s="511"/>
    </row>
    <row r="25" spans="1:10" x14ac:dyDescent="0.3">
      <c r="A25" s="48" t="s">
        <v>60</v>
      </c>
      <c r="B25" s="83" t="s">
        <v>106</v>
      </c>
      <c r="C25" s="50"/>
      <c r="D25" s="50"/>
      <c r="E25" s="68">
        <f t="shared" si="2"/>
        <v>0</v>
      </c>
      <c r="F25" s="44" t="s">
        <v>107</v>
      </c>
      <c r="G25" s="50"/>
      <c r="H25" s="50"/>
      <c r="I25" s="69">
        <f t="shared" si="1"/>
        <v>0</v>
      </c>
      <c r="J25" s="511"/>
    </row>
    <row r="26" spans="1:10" x14ac:dyDescent="0.3">
      <c r="A26" s="43" t="s">
        <v>63</v>
      </c>
      <c r="B26" s="83" t="s">
        <v>108</v>
      </c>
      <c r="C26" s="50"/>
      <c r="D26" s="50"/>
      <c r="E26" s="68">
        <f t="shared" si="2"/>
        <v>0</v>
      </c>
      <c r="F26" s="85"/>
      <c r="G26" s="50"/>
      <c r="H26" s="50"/>
      <c r="I26" s="69">
        <f t="shared" si="1"/>
        <v>0</v>
      </c>
      <c r="J26" s="511"/>
    </row>
    <row r="27" spans="1:10" x14ac:dyDescent="0.3">
      <c r="A27" s="48" t="s">
        <v>66</v>
      </c>
      <c r="B27" s="82" t="s">
        <v>109</v>
      </c>
      <c r="C27" s="50"/>
      <c r="D27" s="50"/>
      <c r="E27" s="68">
        <f t="shared" si="2"/>
        <v>0</v>
      </c>
      <c r="F27" s="85"/>
      <c r="G27" s="50"/>
      <c r="H27" s="50"/>
      <c r="I27" s="69">
        <f t="shared" si="1"/>
        <v>0</v>
      </c>
      <c r="J27" s="511"/>
    </row>
    <row r="28" spans="1:10" x14ac:dyDescent="0.3">
      <c r="A28" s="43" t="s">
        <v>69</v>
      </c>
      <c r="B28" s="86" t="s">
        <v>110</v>
      </c>
      <c r="C28" s="50"/>
      <c r="D28" s="50"/>
      <c r="E28" s="68">
        <f t="shared" si="2"/>
        <v>0</v>
      </c>
      <c r="F28" s="53"/>
      <c r="G28" s="50"/>
      <c r="H28" s="50"/>
      <c r="I28" s="69">
        <f t="shared" si="1"/>
        <v>0</v>
      </c>
      <c r="J28" s="511"/>
    </row>
    <row r="29" spans="1:10" ht="13.8" thickBot="1" x14ac:dyDescent="0.35">
      <c r="A29" s="48" t="s">
        <v>71</v>
      </c>
      <c r="B29" s="87" t="s">
        <v>111</v>
      </c>
      <c r="C29" s="50"/>
      <c r="D29" s="50"/>
      <c r="E29" s="68">
        <f t="shared" si="2"/>
        <v>0</v>
      </c>
      <c r="F29" s="85"/>
      <c r="G29" s="50"/>
      <c r="H29" s="50"/>
      <c r="I29" s="69">
        <f t="shared" si="1"/>
        <v>0</v>
      </c>
      <c r="J29" s="511"/>
    </row>
    <row r="30" spans="1:10" ht="40.200000000000003" thickBot="1" x14ac:dyDescent="0.35">
      <c r="A30" s="58" t="s">
        <v>74</v>
      </c>
      <c r="B30" s="59" t="s">
        <v>112</v>
      </c>
      <c r="C30" s="60">
        <f>+C18+C24</f>
        <v>91912359</v>
      </c>
      <c r="D30" s="60">
        <f>+D18+D24</f>
        <v>-55634332</v>
      </c>
      <c r="E30" s="60">
        <f>+E18+E24</f>
        <v>36278027</v>
      </c>
      <c r="F30" s="59" t="s">
        <v>113</v>
      </c>
      <c r="G30" s="60">
        <f>SUM(G18:G29)</f>
        <v>3700000</v>
      </c>
      <c r="H30" s="60">
        <f>SUM(H18:H29)</f>
        <v>41300000</v>
      </c>
      <c r="I30" s="61">
        <f>SUM(I18:I29)</f>
        <v>45000000</v>
      </c>
      <c r="J30" s="511"/>
    </row>
    <row r="31" spans="1:10" ht="13.8" thickBot="1" x14ac:dyDescent="0.35">
      <c r="A31" s="58" t="s">
        <v>77</v>
      </c>
      <c r="B31" s="59" t="s">
        <v>114</v>
      </c>
      <c r="C31" s="60">
        <f>+C17+C30</f>
        <v>104412359</v>
      </c>
      <c r="D31" s="60">
        <f>+D17+D30</f>
        <v>139192887</v>
      </c>
      <c r="E31" s="61">
        <f>+E17+E30</f>
        <v>243605246</v>
      </c>
      <c r="F31" s="59" t="s">
        <v>115</v>
      </c>
      <c r="G31" s="60">
        <f>+G17+G30</f>
        <v>84900000</v>
      </c>
      <c r="H31" s="60">
        <f>+H17+H30</f>
        <v>73192617</v>
      </c>
      <c r="I31" s="61">
        <f>+I17+I30</f>
        <v>320146719</v>
      </c>
      <c r="J31" s="511"/>
    </row>
    <row r="32" spans="1:10" ht="13.8" thickBot="1" x14ac:dyDescent="0.35">
      <c r="A32" s="58" t="s">
        <v>80</v>
      </c>
      <c r="B32" s="59" t="s">
        <v>78</v>
      </c>
      <c r="C32" s="60">
        <f>IF(C17-G17&lt;0,G17-C17,"-")</f>
        <v>68700000</v>
      </c>
      <c r="D32" s="60" t="str">
        <f>IF(D17-H17&lt;0,H17-D17,"-")</f>
        <v>-</v>
      </c>
      <c r="E32" s="61">
        <f>IF(E17-I17&lt;0,I17-E17,"-")</f>
        <v>67819500</v>
      </c>
      <c r="F32" s="59" t="s">
        <v>79</v>
      </c>
      <c r="G32" s="60" t="str">
        <f>IF(C17-G17&gt;0,C17-G17,"-")</f>
        <v>-</v>
      </c>
      <c r="H32" s="60">
        <f>IF(D17-H17&gt;0,D17-H17,"-")</f>
        <v>162934602</v>
      </c>
      <c r="I32" s="61" t="str">
        <f>IF(E17-I17&gt;0,E17-I17,"-")</f>
        <v>-</v>
      </c>
      <c r="J32" s="511"/>
    </row>
    <row r="33" spans="1:10" ht="13.8" thickBot="1" x14ac:dyDescent="0.35">
      <c r="A33" s="58" t="s">
        <v>116</v>
      </c>
      <c r="B33" s="59" t="s">
        <v>81</v>
      </c>
      <c r="C33" s="60" t="str">
        <f>IF(C17+C30-G26&lt;0,G26-(C17+C30),"-")</f>
        <v>-</v>
      </c>
      <c r="D33" s="60" t="str">
        <f>IF(D17+D30-H26&lt;0,H26-(D17+D30),"-")</f>
        <v>-</v>
      </c>
      <c r="E33" s="61" t="str">
        <f>IF(E17+E30-I26&lt;0,I26-(E17+E30),"-")</f>
        <v>-</v>
      </c>
      <c r="F33" s="59" t="s">
        <v>82</v>
      </c>
      <c r="G33" s="60">
        <f>IF(C17+C30-G26&gt;0,C17+C30-G26,"-")</f>
        <v>104412359</v>
      </c>
      <c r="H33" s="60">
        <f>IF(D17+D30-H26&gt;0,D17+D30-H26,"-")</f>
        <v>139192887</v>
      </c>
      <c r="I33" s="61">
        <f>IF(E17+E30-I26&gt;0,E17+E30-I26,"-")</f>
        <v>243605246</v>
      </c>
      <c r="J33" s="511"/>
    </row>
  </sheetData>
  <mergeCells count="4">
    <mergeCell ref="J1:J33"/>
    <mergeCell ref="A3:A4"/>
    <mergeCell ref="G1:I1"/>
    <mergeCell ref="B1:F1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E1" sqref="E1:G1"/>
    </sheetView>
  </sheetViews>
  <sheetFormatPr defaultRowHeight="13.2" x14ac:dyDescent="0.3"/>
  <cols>
    <col min="1" max="1" width="39.33203125" style="91" customWidth="1"/>
    <col min="2" max="2" width="13.44140625" style="88" customWidth="1"/>
    <col min="3" max="3" width="14" style="88" customWidth="1"/>
    <col min="4" max="5" width="15.44140625" style="88" customWidth="1"/>
    <col min="6" max="6" width="14.33203125" style="88" customWidth="1"/>
    <col min="7" max="7" width="16.109375" style="28" customWidth="1"/>
    <col min="8" max="9" width="11" style="88" customWidth="1"/>
    <col min="10" max="10" width="11.88671875" style="88" customWidth="1"/>
    <col min="11" max="256" width="9.109375" style="88"/>
    <col min="257" max="257" width="40.44140625" style="88" customWidth="1"/>
    <col min="258" max="258" width="13.44140625" style="88" customWidth="1"/>
    <col min="259" max="259" width="14" style="88" customWidth="1"/>
    <col min="260" max="261" width="15.44140625" style="88" customWidth="1"/>
    <col min="262" max="262" width="14.33203125" style="88" customWidth="1"/>
    <col min="263" max="263" width="16.109375" style="88" customWidth="1"/>
    <col min="264" max="265" width="11" style="88" customWidth="1"/>
    <col min="266" max="266" width="11.88671875" style="88" customWidth="1"/>
    <col min="267" max="512" width="9.109375" style="88"/>
    <col min="513" max="513" width="40.44140625" style="88" customWidth="1"/>
    <col min="514" max="514" width="13.44140625" style="88" customWidth="1"/>
    <col min="515" max="515" width="14" style="88" customWidth="1"/>
    <col min="516" max="517" width="15.44140625" style="88" customWidth="1"/>
    <col min="518" max="518" width="14.33203125" style="88" customWidth="1"/>
    <col min="519" max="519" width="16.109375" style="88" customWidth="1"/>
    <col min="520" max="521" width="11" style="88" customWidth="1"/>
    <col min="522" max="522" width="11.88671875" style="88" customWidth="1"/>
    <col min="523" max="768" width="9.109375" style="88"/>
    <col min="769" max="769" width="40.44140625" style="88" customWidth="1"/>
    <col min="770" max="770" width="13.44140625" style="88" customWidth="1"/>
    <col min="771" max="771" width="14" style="88" customWidth="1"/>
    <col min="772" max="773" width="15.44140625" style="88" customWidth="1"/>
    <col min="774" max="774" width="14.33203125" style="88" customWidth="1"/>
    <col min="775" max="775" width="16.109375" style="88" customWidth="1"/>
    <col min="776" max="777" width="11" style="88" customWidth="1"/>
    <col min="778" max="778" width="11.88671875" style="88" customWidth="1"/>
    <col min="779" max="1024" width="9.109375" style="88"/>
    <col min="1025" max="1025" width="40.44140625" style="88" customWidth="1"/>
    <col min="1026" max="1026" width="13.44140625" style="88" customWidth="1"/>
    <col min="1027" max="1027" width="14" style="88" customWidth="1"/>
    <col min="1028" max="1029" width="15.44140625" style="88" customWidth="1"/>
    <col min="1030" max="1030" width="14.33203125" style="88" customWidth="1"/>
    <col min="1031" max="1031" width="16.109375" style="88" customWidth="1"/>
    <col min="1032" max="1033" width="11" style="88" customWidth="1"/>
    <col min="1034" max="1034" width="11.88671875" style="88" customWidth="1"/>
    <col min="1035" max="1280" width="9.109375" style="88"/>
    <col min="1281" max="1281" width="40.44140625" style="88" customWidth="1"/>
    <col min="1282" max="1282" width="13.44140625" style="88" customWidth="1"/>
    <col min="1283" max="1283" width="14" style="88" customWidth="1"/>
    <col min="1284" max="1285" width="15.44140625" style="88" customWidth="1"/>
    <col min="1286" max="1286" width="14.33203125" style="88" customWidth="1"/>
    <col min="1287" max="1287" width="16.109375" style="88" customWidth="1"/>
    <col min="1288" max="1289" width="11" style="88" customWidth="1"/>
    <col min="1290" max="1290" width="11.88671875" style="88" customWidth="1"/>
    <col min="1291" max="1536" width="9.109375" style="88"/>
    <col min="1537" max="1537" width="40.44140625" style="88" customWidth="1"/>
    <col min="1538" max="1538" width="13.44140625" style="88" customWidth="1"/>
    <col min="1539" max="1539" width="14" style="88" customWidth="1"/>
    <col min="1540" max="1541" width="15.44140625" style="88" customWidth="1"/>
    <col min="1542" max="1542" width="14.33203125" style="88" customWidth="1"/>
    <col min="1543" max="1543" width="16.109375" style="88" customWidth="1"/>
    <col min="1544" max="1545" width="11" style="88" customWidth="1"/>
    <col min="1546" max="1546" width="11.88671875" style="88" customWidth="1"/>
    <col min="1547" max="1792" width="9.109375" style="88"/>
    <col min="1793" max="1793" width="40.44140625" style="88" customWidth="1"/>
    <col min="1794" max="1794" width="13.44140625" style="88" customWidth="1"/>
    <col min="1795" max="1795" width="14" style="88" customWidth="1"/>
    <col min="1796" max="1797" width="15.44140625" style="88" customWidth="1"/>
    <col min="1798" max="1798" width="14.33203125" style="88" customWidth="1"/>
    <col min="1799" max="1799" width="16.109375" style="88" customWidth="1"/>
    <col min="1800" max="1801" width="11" style="88" customWidth="1"/>
    <col min="1802" max="1802" width="11.88671875" style="88" customWidth="1"/>
    <col min="1803" max="2048" width="9.109375" style="88"/>
    <col min="2049" max="2049" width="40.44140625" style="88" customWidth="1"/>
    <col min="2050" max="2050" width="13.44140625" style="88" customWidth="1"/>
    <col min="2051" max="2051" width="14" style="88" customWidth="1"/>
    <col min="2052" max="2053" width="15.44140625" style="88" customWidth="1"/>
    <col min="2054" max="2054" width="14.33203125" style="88" customWidth="1"/>
    <col min="2055" max="2055" width="16.109375" style="88" customWidth="1"/>
    <col min="2056" max="2057" width="11" style="88" customWidth="1"/>
    <col min="2058" max="2058" width="11.88671875" style="88" customWidth="1"/>
    <col min="2059" max="2304" width="9.109375" style="88"/>
    <col min="2305" max="2305" width="40.44140625" style="88" customWidth="1"/>
    <col min="2306" max="2306" width="13.44140625" style="88" customWidth="1"/>
    <col min="2307" max="2307" width="14" style="88" customWidth="1"/>
    <col min="2308" max="2309" width="15.44140625" style="88" customWidth="1"/>
    <col min="2310" max="2310" width="14.33203125" style="88" customWidth="1"/>
    <col min="2311" max="2311" width="16.109375" style="88" customWidth="1"/>
    <col min="2312" max="2313" width="11" style="88" customWidth="1"/>
    <col min="2314" max="2314" width="11.88671875" style="88" customWidth="1"/>
    <col min="2315" max="2560" width="9.109375" style="88"/>
    <col min="2561" max="2561" width="40.44140625" style="88" customWidth="1"/>
    <col min="2562" max="2562" width="13.44140625" style="88" customWidth="1"/>
    <col min="2563" max="2563" width="14" style="88" customWidth="1"/>
    <col min="2564" max="2565" width="15.44140625" style="88" customWidth="1"/>
    <col min="2566" max="2566" width="14.33203125" style="88" customWidth="1"/>
    <col min="2567" max="2567" width="16.109375" style="88" customWidth="1"/>
    <col min="2568" max="2569" width="11" style="88" customWidth="1"/>
    <col min="2570" max="2570" width="11.88671875" style="88" customWidth="1"/>
    <col min="2571" max="2816" width="9.109375" style="88"/>
    <col min="2817" max="2817" width="40.44140625" style="88" customWidth="1"/>
    <col min="2818" max="2818" width="13.44140625" style="88" customWidth="1"/>
    <col min="2819" max="2819" width="14" style="88" customWidth="1"/>
    <col min="2820" max="2821" width="15.44140625" style="88" customWidth="1"/>
    <col min="2822" max="2822" width="14.33203125" style="88" customWidth="1"/>
    <col min="2823" max="2823" width="16.109375" style="88" customWidth="1"/>
    <col min="2824" max="2825" width="11" style="88" customWidth="1"/>
    <col min="2826" max="2826" width="11.88671875" style="88" customWidth="1"/>
    <col min="2827" max="3072" width="9.109375" style="88"/>
    <col min="3073" max="3073" width="40.44140625" style="88" customWidth="1"/>
    <col min="3074" max="3074" width="13.44140625" style="88" customWidth="1"/>
    <col min="3075" max="3075" width="14" style="88" customWidth="1"/>
    <col min="3076" max="3077" width="15.44140625" style="88" customWidth="1"/>
    <col min="3078" max="3078" width="14.33203125" style="88" customWidth="1"/>
    <col min="3079" max="3079" width="16.109375" style="88" customWidth="1"/>
    <col min="3080" max="3081" width="11" style="88" customWidth="1"/>
    <col min="3082" max="3082" width="11.88671875" style="88" customWidth="1"/>
    <col min="3083" max="3328" width="9.109375" style="88"/>
    <col min="3329" max="3329" width="40.44140625" style="88" customWidth="1"/>
    <col min="3330" max="3330" width="13.44140625" style="88" customWidth="1"/>
    <col min="3331" max="3331" width="14" style="88" customWidth="1"/>
    <col min="3332" max="3333" width="15.44140625" style="88" customWidth="1"/>
    <col min="3334" max="3334" width="14.33203125" style="88" customWidth="1"/>
    <col min="3335" max="3335" width="16.109375" style="88" customWidth="1"/>
    <col min="3336" max="3337" width="11" style="88" customWidth="1"/>
    <col min="3338" max="3338" width="11.88671875" style="88" customWidth="1"/>
    <col min="3339" max="3584" width="9.109375" style="88"/>
    <col min="3585" max="3585" width="40.44140625" style="88" customWidth="1"/>
    <col min="3586" max="3586" width="13.44140625" style="88" customWidth="1"/>
    <col min="3587" max="3587" width="14" style="88" customWidth="1"/>
    <col min="3588" max="3589" width="15.44140625" style="88" customWidth="1"/>
    <col min="3590" max="3590" width="14.33203125" style="88" customWidth="1"/>
    <col min="3591" max="3591" width="16.109375" style="88" customWidth="1"/>
    <col min="3592" max="3593" width="11" style="88" customWidth="1"/>
    <col min="3594" max="3594" width="11.88671875" style="88" customWidth="1"/>
    <col min="3595" max="3840" width="9.109375" style="88"/>
    <col min="3841" max="3841" width="40.44140625" style="88" customWidth="1"/>
    <col min="3842" max="3842" width="13.44140625" style="88" customWidth="1"/>
    <col min="3843" max="3843" width="14" style="88" customWidth="1"/>
    <col min="3844" max="3845" width="15.44140625" style="88" customWidth="1"/>
    <col min="3846" max="3846" width="14.33203125" style="88" customWidth="1"/>
    <col min="3847" max="3847" width="16.109375" style="88" customWidth="1"/>
    <col min="3848" max="3849" width="11" style="88" customWidth="1"/>
    <col min="3850" max="3850" width="11.88671875" style="88" customWidth="1"/>
    <col min="3851" max="4096" width="9.109375" style="88"/>
    <col min="4097" max="4097" width="40.44140625" style="88" customWidth="1"/>
    <col min="4098" max="4098" width="13.44140625" style="88" customWidth="1"/>
    <col min="4099" max="4099" width="14" style="88" customWidth="1"/>
    <col min="4100" max="4101" width="15.44140625" style="88" customWidth="1"/>
    <col min="4102" max="4102" width="14.33203125" style="88" customWidth="1"/>
    <col min="4103" max="4103" width="16.109375" style="88" customWidth="1"/>
    <col min="4104" max="4105" width="11" style="88" customWidth="1"/>
    <col min="4106" max="4106" width="11.88671875" style="88" customWidth="1"/>
    <col min="4107" max="4352" width="9.109375" style="88"/>
    <col min="4353" max="4353" width="40.44140625" style="88" customWidth="1"/>
    <col min="4354" max="4354" width="13.44140625" style="88" customWidth="1"/>
    <col min="4355" max="4355" width="14" style="88" customWidth="1"/>
    <col min="4356" max="4357" width="15.44140625" style="88" customWidth="1"/>
    <col min="4358" max="4358" width="14.33203125" style="88" customWidth="1"/>
    <col min="4359" max="4359" width="16.109375" style="88" customWidth="1"/>
    <col min="4360" max="4361" width="11" style="88" customWidth="1"/>
    <col min="4362" max="4362" width="11.88671875" style="88" customWidth="1"/>
    <col min="4363" max="4608" width="9.109375" style="88"/>
    <col min="4609" max="4609" width="40.44140625" style="88" customWidth="1"/>
    <col min="4610" max="4610" width="13.44140625" style="88" customWidth="1"/>
    <col min="4611" max="4611" width="14" style="88" customWidth="1"/>
    <col min="4612" max="4613" width="15.44140625" style="88" customWidth="1"/>
    <col min="4614" max="4614" width="14.33203125" style="88" customWidth="1"/>
    <col min="4615" max="4615" width="16.109375" style="88" customWidth="1"/>
    <col min="4616" max="4617" width="11" style="88" customWidth="1"/>
    <col min="4618" max="4618" width="11.88671875" style="88" customWidth="1"/>
    <col min="4619" max="4864" width="9.109375" style="88"/>
    <col min="4865" max="4865" width="40.44140625" style="88" customWidth="1"/>
    <col min="4866" max="4866" width="13.44140625" style="88" customWidth="1"/>
    <col min="4867" max="4867" width="14" style="88" customWidth="1"/>
    <col min="4868" max="4869" width="15.44140625" style="88" customWidth="1"/>
    <col min="4870" max="4870" width="14.33203125" style="88" customWidth="1"/>
    <col min="4871" max="4871" width="16.109375" style="88" customWidth="1"/>
    <col min="4872" max="4873" width="11" style="88" customWidth="1"/>
    <col min="4874" max="4874" width="11.88671875" style="88" customWidth="1"/>
    <col min="4875" max="5120" width="9.109375" style="88"/>
    <col min="5121" max="5121" width="40.44140625" style="88" customWidth="1"/>
    <col min="5122" max="5122" width="13.44140625" style="88" customWidth="1"/>
    <col min="5123" max="5123" width="14" style="88" customWidth="1"/>
    <col min="5124" max="5125" width="15.44140625" style="88" customWidth="1"/>
    <col min="5126" max="5126" width="14.33203125" style="88" customWidth="1"/>
    <col min="5127" max="5127" width="16.109375" style="88" customWidth="1"/>
    <col min="5128" max="5129" width="11" style="88" customWidth="1"/>
    <col min="5130" max="5130" width="11.88671875" style="88" customWidth="1"/>
    <col min="5131" max="5376" width="9.109375" style="88"/>
    <col min="5377" max="5377" width="40.44140625" style="88" customWidth="1"/>
    <col min="5378" max="5378" width="13.44140625" style="88" customWidth="1"/>
    <col min="5379" max="5379" width="14" style="88" customWidth="1"/>
    <col min="5380" max="5381" width="15.44140625" style="88" customWidth="1"/>
    <col min="5382" max="5382" width="14.33203125" style="88" customWidth="1"/>
    <col min="5383" max="5383" width="16.109375" style="88" customWidth="1"/>
    <col min="5384" max="5385" width="11" style="88" customWidth="1"/>
    <col min="5386" max="5386" width="11.88671875" style="88" customWidth="1"/>
    <col min="5387" max="5632" width="9.109375" style="88"/>
    <col min="5633" max="5633" width="40.44140625" style="88" customWidth="1"/>
    <col min="5634" max="5634" width="13.44140625" style="88" customWidth="1"/>
    <col min="5635" max="5635" width="14" style="88" customWidth="1"/>
    <col min="5636" max="5637" width="15.44140625" style="88" customWidth="1"/>
    <col min="5638" max="5638" width="14.33203125" style="88" customWidth="1"/>
    <col min="5639" max="5639" width="16.109375" style="88" customWidth="1"/>
    <col min="5640" max="5641" width="11" style="88" customWidth="1"/>
    <col min="5642" max="5642" width="11.88671875" style="88" customWidth="1"/>
    <col min="5643" max="5888" width="9.109375" style="88"/>
    <col min="5889" max="5889" width="40.44140625" style="88" customWidth="1"/>
    <col min="5890" max="5890" width="13.44140625" style="88" customWidth="1"/>
    <col min="5891" max="5891" width="14" style="88" customWidth="1"/>
    <col min="5892" max="5893" width="15.44140625" style="88" customWidth="1"/>
    <col min="5894" max="5894" width="14.33203125" style="88" customWidth="1"/>
    <col min="5895" max="5895" width="16.109375" style="88" customWidth="1"/>
    <col min="5896" max="5897" width="11" style="88" customWidth="1"/>
    <col min="5898" max="5898" width="11.88671875" style="88" customWidth="1"/>
    <col min="5899" max="6144" width="9.109375" style="88"/>
    <col min="6145" max="6145" width="40.44140625" style="88" customWidth="1"/>
    <col min="6146" max="6146" width="13.44140625" style="88" customWidth="1"/>
    <col min="6147" max="6147" width="14" style="88" customWidth="1"/>
    <col min="6148" max="6149" width="15.44140625" style="88" customWidth="1"/>
    <col min="6150" max="6150" width="14.33203125" style="88" customWidth="1"/>
    <col min="6151" max="6151" width="16.109375" style="88" customWidth="1"/>
    <col min="6152" max="6153" width="11" style="88" customWidth="1"/>
    <col min="6154" max="6154" width="11.88671875" style="88" customWidth="1"/>
    <col min="6155" max="6400" width="9.109375" style="88"/>
    <col min="6401" max="6401" width="40.44140625" style="88" customWidth="1"/>
    <col min="6402" max="6402" width="13.44140625" style="88" customWidth="1"/>
    <col min="6403" max="6403" width="14" style="88" customWidth="1"/>
    <col min="6404" max="6405" width="15.44140625" style="88" customWidth="1"/>
    <col min="6406" max="6406" width="14.33203125" style="88" customWidth="1"/>
    <col min="6407" max="6407" width="16.109375" style="88" customWidth="1"/>
    <col min="6408" max="6409" width="11" style="88" customWidth="1"/>
    <col min="6410" max="6410" width="11.88671875" style="88" customWidth="1"/>
    <col min="6411" max="6656" width="9.109375" style="88"/>
    <col min="6657" max="6657" width="40.44140625" style="88" customWidth="1"/>
    <col min="6658" max="6658" width="13.44140625" style="88" customWidth="1"/>
    <col min="6659" max="6659" width="14" style="88" customWidth="1"/>
    <col min="6660" max="6661" width="15.44140625" style="88" customWidth="1"/>
    <col min="6662" max="6662" width="14.33203125" style="88" customWidth="1"/>
    <col min="6663" max="6663" width="16.109375" style="88" customWidth="1"/>
    <col min="6664" max="6665" width="11" style="88" customWidth="1"/>
    <col min="6666" max="6666" width="11.88671875" style="88" customWidth="1"/>
    <col min="6667" max="6912" width="9.109375" style="88"/>
    <col min="6913" max="6913" width="40.44140625" style="88" customWidth="1"/>
    <col min="6914" max="6914" width="13.44140625" style="88" customWidth="1"/>
    <col min="6915" max="6915" width="14" style="88" customWidth="1"/>
    <col min="6916" max="6917" width="15.44140625" style="88" customWidth="1"/>
    <col min="6918" max="6918" width="14.33203125" style="88" customWidth="1"/>
    <col min="6919" max="6919" width="16.109375" style="88" customWidth="1"/>
    <col min="6920" max="6921" width="11" style="88" customWidth="1"/>
    <col min="6922" max="6922" width="11.88671875" style="88" customWidth="1"/>
    <col min="6923" max="7168" width="9.109375" style="88"/>
    <col min="7169" max="7169" width="40.44140625" style="88" customWidth="1"/>
    <col min="7170" max="7170" width="13.44140625" style="88" customWidth="1"/>
    <col min="7171" max="7171" width="14" style="88" customWidth="1"/>
    <col min="7172" max="7173" width="15.44140625" style="88" customWidth="1"/>
    <col min="7174" max="7174" width="14.33203125" style="88" customWidth="1"/>
    <col min="7175" max="7175" width="16.109375" style="88" customWidth="1"/>
    <col min="7176" max="7177" width="11" style="88" customWidth="1"/>
    <col min="7178" max="7178" width="11.88671875" style="88" customWidth="1"/>
    <col min="7179" max="7424" width="9.109375" style="88"/>
    <col min="7425" max="7425" width="40.44140625" style="88" customWidth="1"/>
    <col min="7426" max="7426" width="13.44140625" style="88" customWidth="1"/>
    <col min="7427" max="7427" width="14" style="88" customWidth="1"/>
    <col min="7428" max="7429" width="15.44140625" style="88" customWidth="1"/>
    <col min="7430" max="7430" width="14.33203125" style="88" customWidth="1"/>
    <col min="7431" max="7431" width="16.109375" style="88" customWidth="1"/>
    <col min="7432" max="7433" width="11" style="88" customWidth="1"/>
    <col min="7434" max="7434" width="11.88671875" style="88" customWidth="1"/>
    <col min="7435" max="7680" width="9.109375" style="88"/>
    <col min="7681" max="7681" width="40.44140625" style="88" customWidth="1"/>
    <col min="7682" max="7682" width="13.44140625" style="88" customWidth="1"/>
    <col min="7683" max="7683" width="14" style="88" customWidth="1"/>
    <col min="7684" max="7685" width="15.44140625" style="88" customWidth="1"/>
    <col min="7686" max="7686" width="14.33203125" style="88" customWidth="1"/>
    <col min="7687" max="7687" width="16.109375" style="88" customWidth="1"/>
    <col min="7688" max="7689" width="11" style="88" customWidth="1"/>
    <col min="7690" max="7690" width="11.88671875" style="88" customWidth="1"/>
    <col min="7691" max="7936" width="9.109375" style="88"/>
    <col min="7937" max="7937" width="40.44140625" style="88" customWidth="1"/>
    <col min="7938" max="7938" width="13.44140625" style="88" customWidth="1"/>
    <col min="7939" max="7939" width="14" style="88" customWidth="1"/>
    <col min="7940" max="7941" width="15.44140625" style="88" customWidth="1"/>
    <col min="7942" max="7942" width="14.33203125" style="88" customWidth="1"/>
    <col min="7943" max="7943" width="16.109375" style="88" customWidth="1"/>
    <col min="7944" max="7945" width="11" style="88" customWidth="1"/>
    <col min="7946" max="7946" width="11.88671875" style="88" customWidth="1"/>
    <col min="7947" max="8192" width="9.109375" style="88"/>
    <col min="8193" max="8193" width="40.44140625" style="88" customWidth="1"/>
    <col min="8194" max="8194" width="13.44140625" style="88" customWidth="1"/>
    <col min="8195" max="8195" width="14" style="88" customWidth="1"/>
    <col min="8196" max="8197" width="15.44140625" style="88" customWidth="1"/>
    <col min="8198" max="8198" width="14.33203125" style="88" customWidth="1"/>
    <col min="8199" max="8199" width="16.109375" style="88" customWidth="1"/>
    <col min="8200" max="8201" width="11" style="88" customWidth="1"/>
    <col min="8202" max="8202" width="11.88671875" style="88" customWidth="1"/>
    <col min="8203" max="8448" width="9.109375" style="88"/>
    <col min="8449" max="8449" width="40.44140625" style="88" customWidth="1"/>
    <col min="8450" max="8450" width="13.44140625" style="88" customWidth="1"/>
    <col min="8451" max="8451" width="14" style="88" customWidth="1"/>
    <col min="8452" max="8453" width="15.44140625" style="88" customWidth="1"/>
    <col min="8454" max="8454" width="14.33203125" style="88" customWidth="1"/>
    <col min="8455" max="8455" width="16.109375" style="88" customWidth="1"/>
    <col min="8456" max="8457" width="11" style="88" customWidth="1"/>
    <col min="8458" max="8458" width="11.88671875" style="88" customWidth="1"/>
    <col min="8459" max="8704" width="9.109375" style="88"/>
    <col min="8705" max="8705" width="40.44140625" style="88" customWidth="1"/>
    <col min="8706" max="8706" width="13.44140625" style="88" customWidth="1"/>
    <col min="8707" max="8707" width="14" style="88" customWidth="1"/>
    <col min="8708" max="8709" width="15.44140625" style="88" customWidth="1"/>
    <col min="8710" max="8710" width="14.33203125" style="88" customWidth="1"/>
    <col min="8711" max="8711" width="16.109375" style="88" customWidth="1"/>
    <col min="8712" max="8713" width="11" style="88" customWidth="1"/>
    <col min="8714" max="8714" width="11.88671875" style="88" customWidth="1"/>
    <col min="8715" max="8960" width="9.109375" style="88"/>
    <col min="8961" max="8961" width="40.44140625" style="88" customWidth="1"/>
    <col min="8962" max="8962" width="13.44140625" style="88" customWidth="1"/>
    <col min="8963" max="8963" width="14" style="88" customWidth="1"/>
    <col min="8964" max="8965" width="15.44140625" style="88" customWidth="1"/>
    <col min="8966" max="8966" width="14.33203125" style="88" customWidth="1"/>
    <col min="8967" max="8967" width="16.109375" style="88" customWidth="1"/>
    <col min="8968" max="8969" width="11" style="88" customWidth="1"/>
    <col min="8970" max="8970" width="11.88671875" style="88" customWidth="1"/>
    <col min="8971" max="9216" width="9.109375" style="88"/>
    <col min="9217" max="9217" width="40.44140625" style="88" customWidth="1"/>
    <col min="9218" max="9218" width="13.44140625" style="88" customWidth="1"/>
    <col min="9219" max="9219" width="14" style="88" customWidth="1"/>
    <col min="9220" max="9221" width="15.44140625" style="88" customWidth="1"/>
    <col min="9222" max="9222" width="14.33203125" style="88" customWidth="1"/>
    <col min="9223" max="9223" width="16.109375" style="88" customWidth="1"/>
    <col min="9224" max="9225" width="11" style="88" customWidth="1"/>
    <col min="9226" max="9226" width="11.88671875" style="88" customWidth="1"/>
    <col min="9227" max="9472" width="9.109375" style="88"/>
    <col min="9473" max="9473" width="40.44140625" style="88" customWidth="1"/>
    <col min="9474" max="9474" width="13.44140625" style="88" customWidth="1"/>
    <col min="9475" max="9475" width="14" style="88" customWidth="1"/>
    <col min="9476" max="9477" width="15.44140625" style="88" customWidth="1"/>
    <col min="9478" max="9478" width="14.33203125" style="88" customWidth="1"/>
    <col min="9479" max="9479" width="16.109375" style="88" customWidth="1"/>
    <col min="9480" max="9481" width="11" style="88" customWidth="1"/>
    <col min="9482" max="9482" width="11.88671875" style="88" customWidth="1"/>
    <col min="9483" max="9728" width="9.109375" style="88"/>
    <col min="9729" max="9729" width="40.44140625" style="88" customWidth="1"/>
    <col min="9730" max="9730" width="13.44140625" style="88" customWidth="1"/>
    <col min="9731" max="9731" width="14" style="88" customWidth="1"/>
    <col min="9732" max="9733" width="15.44140625" style="88" customWidth="1"/>
    <col min="9734" max="9734" width="14.33203125" style="88" customWidth="1"/>
    <col min="9735" max="9735" width="16.109375" style="88" customWidth="1"/>
    <col min="9736" max="9737" width="11" style="88" customWidth="1"/>
    <col min="9738" max="9738" width="11.88671875" style="88" customWidth="1"/>
    <col min="9739" max="9984" width="9.109375" style="88"/>
    <col min="9985" max="9985" width="40.44140625" style="88" customWidth="1"/>
    <col min="9986" max="9986" width="13.44140625" style="88" customWidth="1"/>
    <col min="9987" max="9987" width="14" style="88" customWidth="1"/>
    <col min="9988" max="9989" width="15.44140625" style="88" customWidth="1"/>
    <col min="9990" max="9990" width="14.33203125" style="88" customWidth="1"/>
    <col min="9991" max="9991" width="16.109375" style="88" customWidth="1"/>
    <col min="9992" max="9993" width="11" style="88" customWidth="1"/>
    <col min="9994" max="9994" width="11.88671875" style="88" customWidth="1"/>
    <col min="9995" max="10240" width="9.109375" style="88"/>
    <col min="10241" max="10241" width="40.44140625" style="88" customWidth="1"/>
    <col min="10242" max="10242" width="13.44140625" style="88" customWidth="1"/>
    <col min="10243" max="10243" width="14" style="88" customWidth="1"/>
    <col min="10244" max="10245" width="15.44140625" style="88" customWidth="1"/>
    <col min="10246" max="10246" width="14.33203125" style="88" customWidth="1"/>
    <col min="10247" max="10247" width="16.109375" style="88" customWidth="1"/>
    <col min="10248" max="10249" width="11" style="88" customWidth="1"/>
    <col min="10250" max="10250" width="11.88671875" style="88" customWidth="1"/>
    <col min="10251" max="10496" width="9.109375" style="88"/>
    <col min="10497" max="10497" width="40.44140625" style="88" customWidth="1"/>
    <col min="10498" max="10498" width="13.44140625" style="88" customWidth="1"/>
    <col min="10499" max="10499" width="14" style="88" customWidth="1"/>
    <col min="10500" max="10501" width="15.44140625" style="88" customWidth="1"/>
    <col min="10502" max="10502" width="14.33203125" style="88" customWidth="1"/>
    <col min="10503" max="10503" width="16.109375" style="88" customWidth="1"/>
    <col min="10504" max="10505" width="11" style="88" customWidth="1"/>
    <col min="10506" max="10506" width="11.88671875" style="88" customWidth="1"/>
    <col min="10507" max="10752" width="9.109375" style="88"/>
    <col min="10753" max="10753" width="40.44140625" style="88" customWidth="1"/>
    <col min="10754" max="10754" width="13.44140625" style="88" customWidth="1"/>
    <col min="10755" max="10755" width="14" style="88" customWidth="1"/>
    <col min="10756" max="10757" width="15.44140625" style="88" customWidth="1"/>
    <col min="10758" max="10758" width="14.33203125" style="88" customWidth="1"/>
    <col min="10759" max="10759" width="16.109375" style="88" customWidth="1"/>
    <col min="10760" max="10761" width="11" style="88" customWidth="1"/>
    <col min="10762" max="10762" width="11.88671875" style="88" customWidth="1"/>
    <col min="10763" max="11008" width="9.109375" style="88"/>
    <col min="11009" max="11009" width="40.44140625" style="88" customWidth="1"/>
    <col min="11010" max="11010" width="13.44140625" style="88" customWidth="1"/>
    <col min="11011" max="11011" width="14" style="88" customWidth="1"/>
    <col min="11012" max="11013" width="15.44140625" style="88" customWidth="1"/>
    <col min="11014" max="11014" width="14.33203125" style="88" customWidth="1"/>
    <col min="11015" max="11015" width="16.109375" style="88" customWidth="1"/>
    <col min="11016" max="11017" width="11" style="88" customWidth="1"/>
    <col min="11018" max="11018" width="11.88671875" style="88" customWidth="1"/>
    <col min="11019" max="11264" width="9.109375" style="88"/>
    <col min="11265" max="11265" width="40.44140625" style="88" customWidth="1"/>
    <col min="11266" max="11266" width="13.44140625" style="88" customWidth="1"/>
    <col min="11267" max="11267" width="14" style="88" customWidth="1"/>
    <col min="11268" max="11269" width="15.44140625" style="88" customWidth="1"/>
    <col min="11270" max="11270" width="14.33203125" style="88" customWidth="1"/>
    <col min="11271" max="11271" width="16.109375" style="88" customWidth="1"/>
    <col min="11272" max="11273" width="11" style="88" customWidth="1"/>
    <col min="11274" max="11274" width="11.88671875" style="88" customWidth="1"/>
    <col min="11275" max="11520" width="9.109375" style="88"/>
    <col min="11521" max="11521" width="40.44140625" style="88" customWidth="1"/>
    <col min="11522" max="11522" width="13.44140625" style="88" customWidth="1"/>
    <col min="11523" max="11523" width="14" style="88" customWidth="1"/>
    <col min="11524" max="11525" width="15.44140625" style="88" customWidth="1"/>
    <col min="11526" max="11526" width="14.33203125" style="88" customWidth="1"/>
    <col min="11527" max="11527" width="16.109375" style="88" customWidth="1"/>
    <col min="11528" max="11529" width="11" style="88" customWidth="1"/>
    <col min="11530" max="11530" width="11.88671875" style="88" customWidth="1"/>
    <col min="11531" max="11776" width="9.109375" style="88"/>
    <col min="11777" max="11777" width="40.44140625" style="88" customWidth="1"/>
    <col min="11778" max="11778" width="13.44140625" style="88" customWidth="1"/>
    <col min="11779" max="11779" width="14" style="88" customWidth="1"/>
    <col min="11780" max="11781" width="15.44140625" style="88" customWidth="1"/>
    <col min="11782" max="11782" width="14.33203125" style="88" customWidth="1"/>
    <col min="11783" max="11783" width="16.109375" style="88" customWidth="1"/>
    <col min="11784" max="11785" width="11" style="88" customWidth="1"/>
    <col min="11786" max="11786" width="11.88671875" style="88" customWidth="1"/>
    <col min="11787" max="12032" width="9.109375" style="88"/>
    <col min="12033" max="12033" width="40.44140625" style="88" customWidth="1"/>
    <col min="12034" max="12034" width="13.44140625" style="88" customWidth="1"/>
    <col min="12035" max="12035" width="14" style="88" customWidth="1"/>
    <col min="12036" max="12037" width="15.44140625" style="88" customWidth="1"/>
    <col min="12038" max="12038" width="14.33203125" style="88" customWidth="1"/>
    <col min="12039" max="12039" width="16.109375" style="88" customWidth="1"/>
    <col min="12040" max="12041" width="11" style="88" customWidth="1"/>
    <col min="12042" max="12042" width="11.88671875" style="88" customWidth="1"/>
    <col min="12043" max="12288" width="9.109375" style="88"/>
    <col min="12289" max="12289" width="40.44140625" style="88" customWidth="1"/>
    <col min="12290" max="12290" width="13.44140625" style="88" customWidth="1"/>
    <col min="12291" max="12291" width="14" style="88" customWidth="1"/>
    <col min="12292" max="12293" width="15.44140625" style="88" customWidth="1"/>
    <col min="12294" max="12294" width="14.33203125" style="88" customWidth="1"/>
    <col min="12295" max="12295" width="16.109375" style="88" customWidth="1"/>
    <col min="12296" max="12297" width="11" style="88" customWidth="1"/>
    <col min="12298" max="12298" width="11.88671875" style="88" customWidth="1"/>
    <col min="12299" max="12544" width="9.109375" style="88"/>
    <col min="12545" max="12545" width="40.44140625" style="88" customWidth="1"/>
    <col min="12546" max="12546" width="13.44140625" style="88" customWidth="1"/>
    <col min="12547" max="12547" width="14" style="88" customWidth="1"/>
    <col min="12548" max="12549" width="15.44140625" style="88" customWidth="1"/>
    <col min="12550" max="12550" width="14.33203125" style="88" customWidth="1"/>
    <col min="12551" max="12551" width="16.109375" style="88" customWidth="1"/>
    <col min="12552" max="12553" width="11" style="88" customWidth="1"/>
    <col min="12554" max="12554" width="11.88671875" style="88" customWidth="1"/>
    <col min="12555" max="12800" width="9.109375" style="88"/>
    <col min="12801" max="12801" width="40.44140625" style="88" customWidth="1"/>
    <col min="12802" max="12802" width="13.44140625" style="88" customWidth="1"/>
    <col min="12803" max="12803" width="14" style="88" customWidth="1"/>
    <col min="12804" max="12805" width="15.44140625" style="88" customWidth="1"/>
    <col min="12806" max="12806" width="14.33203125" style="88" customWidth="1"/>
    <col min="12807" max="12807" width="16.109375" style="88" customWidth="1"/>
    <col min="12808" max="12809" width="11" style="88" customWidth="1"/>
    <col min="12810" max="12810" width="11.88671875" style="88" customWidth="1"/>
    <col min="12811" max="13056" width="9.109375" style="88"/>
    <col min="13057" max="13057" width="40.44140625" style="88" customWidth="1"/>
    <col min="13058" max="13058" width="13.44140625" style="88" customWidth="1"/>
    <col min="13059" max="13059" width="14" style="88" customWidth="1"/>
    <col min="13060" max="13061" width="15.44140625" style="88" customWidth="1"/>
    <col min="13062" max="13062" width="14.33203125" style="88" customWidth="1"/>
    <col min="13063" max="13063" width="16.109375" style="88" customWidth="1"/>
    <col min="13064" max="13065" width="11" style="88" customWidth="1"/>
    <col min="13066" max="13066" width="11.88671875" style="88" customWidth="1"/>
    <col min="13067" max="13312" width="9.109375" style="88"/>
    <col min="13313" max="13313" width="40.44140625" style="88" customWidth="1"/>
    <col min="13314" max="13314" width="13.44140625" style="88" customWidth="1"/>
    <col min="13315" max="13315" width="14" style="88" customWidth="1"/>
    <col min="13316" max="13317" width="15.44140625" style="88" customWidth="1"/>
    <col min="13318" max="13318" width="14.33203125" style="88" customWidth="1"/>
    <col min="13319" max="13319" width="16.109375" style="88" customWidth="1"/>
    <col min="13320" max="13321" width="11" style="88" customWidth="1"/>
    <col min="13322" max="13322" width="11.88671875" style="88" customWidth="1"/>
    <col min="13323" max="13568" width="9.109375" style="88"/>
    <col min="13569" max="13569" width="40.44140625" style="88" customWidth="1"/>
    <col min="13570" max="13570" width="13.44140625" style="88" customWidth="1"/>
    <col min="13571" max="13571" width="14" style="88" customWidth="1"/>
    <col min="13572" max="13573" width="15.44140625" style="88" customWidth="1"/>
    <col min="13574" max="13574" width="14.33203125" style="88" customWidth="1"/>
    <col min="13575" max="13575" width="16.109375" style="88" customWidth="1"/>
    <col min="13576" max="13577" width="11" style="88" customWidth="1"/>
    <col min="13578" max="13578" width="11.88671875" style="88" customWidth="1"/>
    <col min="13579" max="13824" width="9.109375" style="88"/>
    <col min="13825" max="13825" width="40.44140625" style="88" customWidth="1"/>
    <col min="13826" max="13826" width="13.44140625" style="88" customWidth="1"/>
    <col min="13827" max="13827" width="14" style="88" customWidth="1"/>
    <col min="13828" max="13829" width="15.44140625" style="88" customWidth="1"/>
    <col min="13830" max="13830" width="14.33203125" style="88" customWidth="1"/>
    <col min="13831" max="13831" width="16.109375" style="88" customWidth="1"/>
    <col min="13832" max="13833" width="11" style="88" customWidth="1"/>
    <col min="13834" max="13834" width="11.88671875" style="88" customWidth="1"/>
    <col min="13835" max="14080" width="9.109375" style="88"/>
    <col min="14081" max="14081" width="40.44140625" style="88" customWidth="1"/>
    <col min="14082" max="14082" width="13.44140625" style="88" customWidth="1"/>
    <col min="14083" max="14083" width="14" style="88" customWidth="1"/>
    <col min="14084" max="14085" width="15.44140625" style="88" customWidth="1"/>
    <col min="14086" max="14086" width="14.33203125" style="88" customWidth="1"/>
    <col min="14087" max="14087" width="16.109375" style="88" customWidth="1"/>
    <col min="14088" max="14089" width="11" style="88" customWidth="1"/>
    <col min="14090" max="14090" width="11.88671875" style="88" customWidth="1"/>
    <col min="14091" max="14336" width="9.109375" style="88"/>
    <col min="14337" max="14337" width="40.44140625" style="88" customWidth="1"/>
    <col min="14338" max="14338" width="13.44140625" style="88" customWidth="1"/>
    <col min="14339" max="14339" width="14" style="88" customWidth="1"/>
    <col min="14340" max="14341" width="15.44140625" style="88" customWidth="1"/>
    <col min="14342" max="14342" width="14.33203125" style="88" customWidth="1"/>
    <col min="14343" max="14343" width="16.109375" style="88" customWidth="1"/>
    <col min="14344" max="14345" width="11" style="88" customWidth="1"/>
    <col min="14346" max="14346" width="11.88671875" style="88" customWidth="1"/>
    <col min="14347" max="14592" width="9.109375" style="88"/>
    <col min="14593" max="14593" width="40.44140625" style="88" customWidth="1"/>
    <col min="14594" max="14594" width="13.44140625" style="88" customWidth="1"/>
    <col min="14595" max="14595" width="14" style="88" customWidth="1"/>
    <col min="14596" max="14597" width="15.44140625" style="88" customWidth="1"/>
    <col min="14598" max="14598" width="14.33203125" style="88" customWidth="1"/>
    <col min="14599" max="14599" width="16.109375" style="88" customWidth="1"/>
    <col min="14600" max="14601" width="11" style="88" customWidth="1"/>
    <col min="14602" max="14602" width="11.88671875" style="88" customWidth="1"/>
    <col min="14603" max="14848" width="9.109375" style="88"/>
    <col min="14849" max="14849" width="40.44140625" style="88" customWidth="1"/>
    <col min="14850" max="14850" width="13.44140625" style="88" customWidth="1"/>
    <col min="14851" max="14851" width="14" style="88" customWidth="1"/>
    <col min="14852" max="14853" width="15.44140625" style="88" customWidth="1"/>
    <col min="14854" max="14854" width="14.33203125" style="88" customWidth="1"/>
    <col min="14855" max="14855" width="16.109375" style="88" customWidth="1"/>
    <col min="14856" max="14857" width="11" style="88" customWidth="1"/>
    <col min="14858" max="14858" width="11.88671875" style="88" customWidth="1"/>
    <col min="14859" max="15104" width="9.109375" style="88"/>
    <col min="15105" max="15105" width="40.44140625" style="88" customWidth="1"/>
    <col min="15106" max="15106" width="13.44140625" style="88" customWidth="1"/>
    <col min="15107" max="15107" width="14" style="88" customWidth="1"/>
    <col min="15108" max="15109" width="15.44140625" style="88" customWidth="1"/>
    <col min="15110" max="15110" width="14.33203125" style="88" customWidth="1"/>
    <col min="15111" max="15111" width="16.109375" style="88" customWidth="1"/>
    <col min="15112" max="15113" width="11" style="88" customWidth="1"/>
    <col min="15114" max="15114" width="11.88671875" style="88" customWidth="1"/>
    <col min="15115" max="15360" width="9.109375" style="88"/>
    <col min="15361" max="15361" width="40.44140625" style="88" customWidth="1"/>
    <col min="15362" max="15362" width="13.44140625" style="88" customWidth="1"/>
    <col min="15363" max="15363" width="14" style="88" customWidth="1"/>
    <col min="15364" max="15365" width="15.44140625" style="88" customWidth="1"/>
    <col min="15366" max="15366" width="14.33203125" style="88" customWidth="1"/>
    <col min="15367" max="15367" width="16.109375" style="88" customWidth="1"/>
    <col min="15368" max="15369" width="11" style="88" customWidth="1"/>
    <col min="15370" max="15370" width="11.88671875" style="88" customWidth="1"/>
    <col min="15371" max="15616" width="9.109375" style="88"/>
    <col min="15617" max="15617" width="40.44140625" style="88" customWidth="1"/>
    <col min="15618" max="15618" width="13.44140625" style="88" customWidth="1"/>
    <col min="15619" max="15619" width="14" style="88" customWidth="1"/>
    <col min="15620" max="15621" width="15.44140625" style="88" customWidth="1"/>
    <col min="15622" max="15622" width="14.33203125" style="88" customWidth="1"/>
    <col min="15623" max="15623" width="16.109375" style="88" customWidth="1"/>
    <col min="15624" max="15625" width="11" style="88" customWidth="1"/>
    <col min="15626" max="15626" width="11.88671875" style="88" customWidth="1"/>
    <col min="15627" max="15872" width="9.109375" style="88"/>
    <col min="15873" max="15873" width="40.44140625" style="88" customWidth="1"/>
    <col min="15874" max="15874" width="13.44140625" style="88" customWidth="1"/>
    <col min="15875" max="15875" width="14" style="88" customWidth="1"/>
    <col min="15876" max="15877" width="15.44140625" style="88" customWidth="1"/>
    <col min="15878" max="15878" width="14.33203125" style="88" customWidth="1"/>
    <col min="15879" max="15879" width="16.109375" style="88" customWidth="1"/>
    <col min="15880" max="15881" width="11" style="88" customWidth="1"/>
    <col min="15882" max="15882" width="11.88671875" style="88" customWidth="1"/>
    <col min="15883" max="16128" width="9.109375" style="88"/>
    <col min="16129" max="16129" width="40.44140625" style="88" customWidth="1"/>
    <col min="16130" max="16130" width="13.44140625" style="88" customWidth="1"/>
    <col min="16131" max="16131" width="14" style="88" customWidth="1"/>
    <col min="16132" max="16133" width="15.44140625" style="88" customWidth="1"/>
    <col min="16134" max="16134" width="14.33203125" style="88" customWidth="1"/>
    <col min="16135" max="16135" width="16.109375" style="88" customWidth="1"/>
    <col min="16136" max="16137" width="11" style="88" customWidth="1"/>
    <col min="16138" max="16138" width="11.88671875" style="88" customWidth="1"/>
    <col min="16139" max="16384" width="9.109375" style="88"/>
  </cols>
  <sheetData>
    <row r="1" spans="1:7" ht="25.5" customHeight="1" x14ac:dyDescent="0.3">
      <c r="A1" s="517" t="s">
        <v>424</v>
      </c>
      <c r="B1" s="517"/>
      <c r="C1" s="517"/>
      <c r="D1" s="517"/>
      <c r="E1" s="518" t="s">
        <v>471</v>
      </c>
      <c r="F1" s="518"/>
      <c r="G1" s="518"/>
    </row>
    <row r="2" spans="1:7" ht="14.4" thickBot="1" x14ac:dyDescent="0.35">
      <c r="A2" s="29"/>
      <c r="B2" s="28"/>
      <c r="C2" s="28"/>
      <c r="D2" s="28"/>
      <c r="E2" s="28"/>
      <c r="F2" s="28"/>
      <c r="G2" s="89" t="s">
        <v>416</v>
      </c>
    </row>
    <row r="3" spans="1:7" s="197" customFormat="1" ht="34.799999999999997" thickBot="1" x14ac:dyDescent="0.35">
      <c r="A3" s="181" t="s">
        <v>117</v>
      </c>
      <c r="B3" s="182" t="s">
        <v>118</v>
      </c>
      <c r="C3" s="182" t="s">
        <v>119</v>
      </c>
      <c r="D3" s="182" t="s">
        <v>430</v>
      </c>
      <c r="E3" s="182" t="s">
        <v>420</v>
      </c>
      <c r="F3" s="182" t="s">
        <v>431</v>
      </c>
      <c r="G3" s="183" t="s">
        <v>432</v>
      </c>
    </row>
    <row r="4" spans="1:7" s="180" customFormat="1" ht="15" thickBot="1" x14ac:dyDescent="0.35">
      <c r="A4" s="184" t="s">
        <v>5</v>
      </c>
      <c r="B4" s="185" t="s">
        <v>6</v>
      </c>
      <c r="C4" s="185" t="s">
        <v>7</v>
      </c>
      <c r="D4" s="185" t="s">
        <v>8</v>
      </c>
      <c r="E4" s="185" t="s">
        <v>120</v>
      </c>
      <c r="F4" s="185" t="s">
        <v>121</v>
      </c>
      <c r="G4" s="186" t="s">
        <v>122</v>
      </c>
    </row>
    <row r="5" spans="1:7" s="198" customFormat="1" x14ac:dyDescent="0.3">
      <c r="A5" s="506" t="s">
        <v>433</v>
      </c>
      <c r="B5" s="187"/>
      <c r="C5" s="188" t="s">
        <v>434</v>
      </c>
      <c r="D5" s="187"/>
      <c r="E5" s="187">
        <v>3000000</v>
      </c>
      <c r="F5" s="187"/>
      <c r="G5" s="189">
        <v>3000000</v>
      </c>
    </row>
    <row r="6" spans="1:7" s="178" customFormat="1" ht="14.4" x14ac:dyDescent="0.3">
      <c r="A6" s="506" t="s">
        <v>435</v>
      </c>
      <c r="B6" s="187">
        <v>4500000</v>
      </c>
      <c r="C6" s="199" t="s">
        <v>434</v>
      </c>
      <c r="D6" s="200">
        <v>4500000</v>
      </c>
      <c r="E6" s="200">
        <v>7000000</v>
      </c>
      <c r="F6" s="200"/>
      <c r="G6" s="201">
        <v>7000000</v>
      </c>
    </row>
    <row r="7" spans="1:7" s="178" customFormat="1" ht="26.4" x14ac:dyDescent="0.3">
      <c r="A7" s="506" t="s">
        <v>436</v>
      </c>
      <c r="B7" s="187">
        <v>7000000</v>
      </c>
      <c r="C7" s="199" t="s">
        <v>437</v>
      </c>
      <c r="D7" s="200">
        <v>2185670</v>
      </c>
      <c r="E7" s="200">
        <v>7000000</v>
      </c>
      <c r="F7" s="200"/>
      <c r="G7" s="201">
        <v>7000000</v>
      </c>
    </row>
    <row r="8" spans="1:7" s="178" customFormat="1" ht="26.4" x14ac:dyDescent="0.3">
      <c r="A8" s="380" t="s">
        <v>438</v>
      </c>
      <c r="B8" s="200">
        <v>3400000</v>
      </c>
      <c r="C8" s="199" t="s">
        <v>439</v>
      </c>
      <c r="D8" s="200"/>
      <c r="E8" s="200">
        <v>3400000</v>
      </c>
      <c r="F8" s="200">
        <v>1400000</v>
      </c>
      <c r="G8" s="201">
        <v>2000000</v>
      </c>
    </row>
    <row r="9" spans="1:7" s="178" customFormat="1" ht="14.4" x14ac:dyDescent="0.3">
      <c r="A9" s="506" t="s">
        <v>440</v>
      </c>
      <c r="B9" s="187">
        <v>1100000</v>
      </c>
      <c r="C9" s="199" t="s">
        <v>434</v>
      </c>
      <c r="D9" s="200">
        <v>50890</v>
      </c>
      <c r="E9" s="200">
        <v>1100000</v>
      </c>
      <c r="F9" s="200">
        <v>1000000</v>
      </c>
      <c r="G9" s="201">
        <v>100000</v>
      </c>
    </row>
    <row r="10" spans="1:7" s="198" customFormat="1" ht="26.4" x14ac:dyDescent="0.3">
      <c r="A10" s="380" t="s">
        <v>441</v>
      </c>
      <c r="B10" s="187">
        <v>6154039</v>
      </c>
      <c r="C10" s="188" t="s">
        <v>434</v>
      </c>
      <c r="D10" s="187">
        <v>6154039</v>
      </c>
      <c r="E10" s="187">
        <v>5000000</v>
      </c>
      <c r="F10" s="187">
        <v>6348</v>
      </c>
      <c r="G10" s="189">
        <v>5000000</v>
      </c>
    </row>
    <row r="11" spans="1:7" s="198" customFormat="1" x14ac:dyDescent="0.3">
      <c r="A11" s="506" t="s">
        <v>442</v>
      </c>
      <c r="B11" s="187">
        <v>539500</v>
      </c>
      <c r="C11" s="188" t="s">
        <v>434</v>
      </c>
      <c r="D11" s="187">
        <v>598192</v>
      </c>
      <c r="E11" s="187">
        <v>300000</v>
      </c>
      <c r="F11" s="187">
        <v>539500</v>
      </c>
      <c r="G11" s="189">
        <v>839500</v>
      </c>
    </row>
    <row r="12" spans="1:7" s="178" customFormat="1" ht="14.4" x14ac:dyDescent="0.3">
      <c r="A12" s="506" t="s">
        <v>443</v>
      </c>
      <c r="B12" s="200">
        <v>31648475</v>
      </c>
      <c r="C12" s="199" t="s">
        <v>434</v>
      </c>
      <c r="D12" s="200">
        <v>31648475</v>
      </c>
      <c r="E12" s="200"/>
      <c r="F12" s="200">
        <v>32000000</v>
      </c>
      <c r="G12" s="201">
        <v>32000000</v>
      </c>
    </row>
    <row r="13" spans="1:7" s="178" customFormat="1" ht="26.4" x14ac:dyDescent="0.3">
      <c r="A13" s="506" t="s">
        <v>444</v>
      </c>
      <c r="B13" s="200">
        <v>169556</v>
      </c>
      <c r="C13" s="199" t="s">
        <v>437</v>
      </c>
      <c r="D13" s="200">
        <v>169556</v>
      </c>
      <c r="E13" s="200"/>
      <c r="F13" s="200">
        <v>194000</v>
      </c>
      <c r="G13" s="201">
        <v>194000</v>
      </c>
    </row>
    <row r="14" spans="1:7" s="178" customFormat="1" ht="14.4" x14ac:dyDescent="0.3">
      <c r="A14" s="506" t="s">
        <v>445</v>
      </c>
      <c r="B14" s="200">
        <v>1392810</v>
      </c>
      <c r="C14" s="199" t="s">
        <v>434</v>
      </c>
      <c r="D14" s="200">
        <v>1392810</v>
      </c>
      <c r="E14" s="200"/>
      <c r="F14" s="200"/>
      <c r="G14" s="201">
        <v>1400000</v>
      </c>
    </row>
    <row r="15" spans="1:7" s="178" customFormat="1" ht="14.4" x14ac:dyDescent="0.3">
      <c r="A15" s="506"/>
      <c r="B15" s="200"/>
      <c r="C15" s="199"/>
      <c r="D15" s="200"/>
      <c r="E15" s="200"/>
      <c r="F15" s="200"/>
      <c r="G15" s="201">
        <v>0</v>
      </c>
    </row>
    <row r="16" spans="1:7" s="178" customFormat="1" ht="14.4" x14ac:dyDescent="0.3">
      <c r="A16" s="506"/>
      <c r="B16" s="200"/>
      <c r="C16" s="199"/>
      <c r="D16" s="200"/>
      <c r="E16" s="200"/>
      <c r="F16" s="200"/>
      <c r="G16" s="201">
        <v>0</v>
      </c>
    </row>
    <row r="17" spans="1:7" s="178" customFormat="1" ht="14.4" x14ac:dyDescent="0.3">
      <c r="A17" s="379"/>
      <c r="B17" s="200"/>
      <c r="C17" s="199"/>
      <c r="D17" s="200"/>
      <c r="E17" s="200"/>
      <c r="F17" s="200"/>
      <c r="G17" s="201">
        <v>0</v>
      </c>
    </row>
    <row r="18" spans="1:7" s="178" customFormat="1" ht="14.4" x14ac:dyDescent="0.3">
      <c r="A18" s="379"/>
      <c r="B18" s="200"/>
      <c r="C18" s="199"/>
      <c r="D18" s="200"/>
      <c r="E18" s="200"/>
      <c r="F18" s="200"/>
      <c r="G18" s="201">
        <v>0</v>
      </c>
    </row>
    <row r="19" spans="1:7" s="178" customFormat="1" ht="14.4" x14ac:dyDescent="0.3">
      <c r="A19" s="379"/>
      <c r="B19" s="200"/>
      <c r="C19" s="199"/>
      <c r="D19" s="200"/>
      <c r="E19" s="200"/>
      <c r="F19" s="200"/>
      <c r="G19" s="201">
        <v>0</v>
      </c>
    </row>
    <row r="20" spans="1:7" s="178" customFormat="1" ht="14.4" x14ac:dyDescent="0.3">
      <c r="A20" s="379"/>
      <c r="B20" s="200"/>
      <c r="C20" s="199"/>
      <c r="D20" s="200"/>
      <c r="E20" s="200"/>
      <c r="F20" s="200"/>
      <c r="G20" s="201">
        <v>0</v>
      </c>
    </row>
    <row r="21" spans="1:7" s="178" customFormat="1" ht="14.4" x14ac:dyDescent="0.3">
      <c r="A21" s="379"/>
      <c r="B21" s="200"/>
      <c r="C21" s="199"/>
      <c r="D21" s="200"/>
      <c r="E21" s="200"/>
      <c r="F21" s="200"/>
      <c r="G21" s="201">
        <v>0</v>
      </c>
    </row>
    <row r="22" spans="1:7" s="178" customFormat="1" ht="15" thickBot="1" x14ac:dyDescent="0.35">
      <c r="A22" s="381"/>
      <c r="B22" s="202"/>
      <c r="C22" s="203"/>
      <c r="D22" s="202"/>
      <c r="E22" s="202"/>
      <c r="F22" s="202"/>
      <c r="G22" s="204">
        <v>0</v>
      </c>
    </row>
    <row r="23" spans="1:7" s="208" customFormat="1" ht="13.8" thickBot="1" x14ac:dyDescent="0.35">
      <c r="A23" s="193" t="s">
        <v>123</v>
      </c>
      <c r="B23" s="205">
        <f>SUM(B5:B22)</f>
        <v>55904380</v>
      </c>
      <c r="C23" s="206"/>
      <c r="D23" s="205">
        <f>SUM(D5:D22)</f>
        <v>46699632</v>
      </c>
      <c r="E23" s="205">
        <f>SUM(E5:E22)</f>
        <v>26800000</v>
      </c>
      <c r="F23" s="205">
        <f>SUM(F5:F22)</f>
        <v>35139848</v>
      </c>
      <c r="G23" s="207">
        <f>SUM(G5:G22)</f>
        <v>58533500</v>
      </c>
    </row>
  </sheetData>
  <mergeCells count="2">
    <mergeCell ref="A1:D1"/>
    <mergeCell ref="E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workbookViewId="0">
      <selection activeCell="E1" sqref="E1:G1"/>
    </sheetView>
  </sheetViews>
  <sheetFormatPr defaultRowHeight="13.2" x14ac:dyDescent="0.3"/>
  <cols>
    <col min="1" max="1" width="44.44140625" style="91" bestFit="1" customWidth="1"/>
    <col min="2" max="2" width="13.44140625" style="88" customWidth="1"/>
    <col min="3" max="3" width="14" style="88" customWidth="1"/>
    <col min="4" max="5" width="15.44140625" style="88" customWidth="1"/>
    <col min="6" max="6" width="14.33203125" style="88" customWidth="1"/>
    <col min="7" max="7" width="16.109375" style="88" customWidth="1"/>
    <col min="8" max="9" width="11" style="88" customWidth="1"/>
    <col min="10" max="10" width="11.88671875" style="88" customWidth="1"/>
    <col min="11" max="256" width="9.109375" style="88"/>
    <col min="257" max="257" width="46.44140625" style="88" customWidth="1"/>
    <col min="258" max="258" width="13.44140625" style="88" customWidth="1"/>
    <col min="259" max="259" width="14" style="88" customWidth="1"/>
    <col min="260" max="261" width="15.44140625" style="88" customWidth="1"/>
    <col min="262" max="262" width="14.33203125" style="88" customWidth="1"/>
    <col min="263" max="263" width="16.109375" style="88" customWidth="1"/>
    <col min="264" max="265" width="11" style="88" customWidth="1"/>
    <col min="266" max="266" width="11.88671875" style="88" customWidth="1"/>
    <col min="267" max="512" width="9.109375" style="88"/>
    <col min="513" max="513" width="46.44140625" style="88" customWidth="1"/>
    <col min="514" max="514" width="13.44140625" style="88" customWidth="1"/>
    <col min="515" max="515" width="14" style="88" customWidth="1"/>
    <col min="516" max="517" width="15.44140625" style="88" customWidth="1"/>
    <col min="518" max="518" width="14.33203125" style="88" customWidth="1"/>
    <col min="519" max="519" width="16.109375" style="88" customWidth="1"/>
    <col min="520" max="521" width="11" style="88" customWidth="1"/>
    <col min="522" max="522" width="11.88671875" style="88" customWidth="1"/>
    <col min="523" max="768" width="9.109375" style="88"/>
    <col min="769" max="769" width="46.44140625" style="88" customWidth="1"/>
    <col min="770" max="770" width="13.44140625" style="88" customWidth="1"/>
    <col min="771" max="771" width="14" style="88" customWidth="1"/>
    <col min="772" max="773" width="15.44140625" style="88" customWidth="1"/>
    <col min="774" max="774" width="14.33203125" style="88" customWidth="1"/>
    <col min="775" max="775" width="16.109375" style="88" customWidth="1"/>
    <col min="776" max="777" width="11" style="88" customWidth="1"/>
    <col min="778" max="778" width="11.88671875" style="88" customWidth="1"/>
    <col min="779" max="1024" width="9.109375" style="88"/>
    <col min="1025" max="1025" width="46.44140625" style="88" customWidth="1"/>
    <col min="1026" max="1026" width="13.44140625" style="88" customWidth="1"/>
    <col min="1027" max="1027" width="14" style="88" customWidth="1"/>
    <col min="1028" max="1029" width="15.44140625" style="88" customWidth="1"/>
    <col min="1030" max="1030" width="14.33203125" style="88" customWidth="1"/>
    <col min="1031" max="1031" width="16.109375" style="88" customWidth="1"/>
    <col min="1032" max="1033" width="11" style="88" customWidth="1"/>
    <col min="1034" max="1034" width="11.88671875" style="88" customWidth="1"/>
    <col min="1035" max="1280" width="9.109375" style="88"/>
    <col min="1281" max="1281" width="46.44140625" style="88" customWidth="1"/>
    <col min="1282" max="1282" width="13.44140625" style="88" customWidth="1"/>
    <col min="1283" max="1283" width="14" style="88" customWidth="1"/>
    <col min="1284" max="1285" width="15.44140625" style="88" customWidth="1"/>
    <col min="1286" max="1286" width="14.33203125" style="88" customWidth="1"/>
    <col min="1287" max="1287" width="16.109375" style="88" customWidth="1"/>
    <col min="1288" max="1289" width="11" style="88" customWidth="1"/>
    <col min="1290" max="1290" width="11.88671875" style="88" customWidth="1"/>
    <col min="1291" max="1536" width="9.109375" style="88"/>
    <col min="1537" max="1537" width="46.44140625" style="88" customWidth="1"/>
    <col min="1538" max="1538" width="13.44140625" style="88" customWidth="1"/>
    <col min="1539" max="1539" width="14" style="88" customWidth="1"/>
    <col min="1540" max="1541" width="15.44140625" style="88" customWidth="1"/>
    <col min="1542" max="1542" width="14.33203125" style="88" customWidth="1"/>
    <col min="1543" max="1543" width="16.109375" style="88" customWidth="1"/>
    <col min="1544" max="1545" width="11" style="88" customWidth="1"/>
    <col min="1546" max="1546" width="11.88671875" style="88" customWidth="1"/>
    <col min="1547" max="1792" width="9.109375" style="88"/>
    <col min="1793" max="1793" width="46.44140625" style="88" customWidth="1"/>
    <col min="1794" max="1794" width="13.44140625" style="88" customWidth="1"/>
    <col min="1795" max="1795" width="14" style="88" customWidth="1"/>
    <col min="1796" max="1797" width="15.44140625" style="88" customWidth="1"/>
    <col min="1798" max="1798" width="14.33203125" style="88" customWidth="1"/>
    <col min="1799" max="1799" width="16.109375" style="88" customWidth="1"/>
    <col min="1800" max="1801" width="11" style="88" customWidth="1"/>
    <col min="1802" max="1802" width="11.88671875" style="88" customWidth="1"/>
    <col min="1803" max="2048" width="9.109375" style="88"/>
    <col min="2049" max="2049" width="46.44140625" style="88" customWidth="1"/>
    <col min="2050" max="2050" width="13.44140625" style="88" customWidth="1"/>
    <col min="2051" max="2051" width="14" style="88" customWidth="1"/>
    <col min="2052" max="2053" width="15.44140625" style="88" customWidth="1"/>
    <col min="2054" max="2054" width="14.33203125" style="88" customWidth="1"/>
    <col min="2055" max="2055" width="16.109375" style="88" customWidth="1"/>
    <col min="2056" max="2057" width="11" style="88" customWidth="1"/>
    <col min="2058" max="2058" width="11.88671875" style="88" customWidth="1"/>
    <col min="2059" max="2304" width="9.109375" style="88"/>
    <col min="2305" max="2305" width="46.44140625" style="88" customWidth="1"/>
    <col min="2306" max="2306" width="13.44140625" style="88" customWidth="1"/>
    <col min="2307" max="2307" width="14" style="88" customWidth="1"/>
    <col min="2308" max="2309" width="15.44140625" style="88" customWidth="1"/>
    <col min="2310" max="2310" width="14.33203125" style="88" customWidth="1"/>
    <col min="2311" max="2311" width="16.109375" style="88" customWidth="1"/>
    <col min="2312" max="2313" width="11" style="88" customWidth="1"/>
    <col min="2314" max="2314" width="11.88671875" style="88" customWidth="1"/>
    <col min="2315" max="2560" width="9.109375" style="88"/>
    <col min="2561" max="2561" width="46.44140625" style="88" customWidth="1"/>
    <col min="2562" max="2562" width="13.44140625" style="88" customWidth="1"/>
    <col min="2563" max="2563" width="14" style="88" customWidth="1"/>
    <col min="2564" max="2565" width="15.44140625" style="88" customWidth="1"/>
    <col min="2566" max="2566" width="14.33203125" style="88" customWidth="1"/>
    <col min="2567" max="2567" width="16.109375" style="88" customWidth="1"/>
    <col min="2568" max="2569" width="11" style="88" customWidth="1"/>
    <col min="2570" max="2570" width="11.88671875" style="88" customWidth="1"/>
    <col min="2571" max="2816" width="9.109375" style="88"/>
    <col min="2817" max="2817" width="46.44140625" style="88" customWidth="1"/>
    <col min="2818" max="2818" width="13.44140625" style="88" customWidth="1"/>
    <col min="2819" max="2819" width="14" style="88" customWidth="1"/>
    <col min="2820" max="2821" width="15.44140625" style="88" customWidth="1"/>
    <col min="2822" max="2822" width="14.33203125" style="88" customWidth="1"/>
    <col min="2823" max="2823" width="16.109375" style="88" customWidth="1"/>
    <col min="2824" max="2825" width="11" style="88" customWidth="1"/>
    <col min="2826" max="2826" width="11.88671875" style="88" customWidth="1"/>
    <col min="2827" max="3072" width="9.109375" style="88"/>
    <col min="3073" max="3073" width="46.44140625" style="88" customWidth="1"/>
    <col min="3074" max="3074" width="13.44140625" style="88" customWidth="1"/>
    <col min="3075" max="3075" width="14" style="88" customWidth="1"/>
    <col min="3076" max="3077" width="15.44140625" style="88" customWidth="1"/>
    <col min="3078" max="3078" width="14.33203125" style="88" customWidth="1"/>
    <col min="3079" max="3079" width="16.109375" style="88" customWidth="1"/>
    <col min="3080" max="3081" width="11" style="88" customWidth="1"/>
    <col min="3082" max="3082" width="11.88671875" style="88" customWidth="1"/>
    <col min="3083" max="3328" width="9.109375" style="88"/>
    <col min="3329" max="3329" width="46.44140625" style="88" customWidth="1"/>
    <col min="3330" max="3330" width="13.44140625" style="88" customWidth="1"/>
    <col min="3331" max="3331" width="14" style="88" customWidth="1"/>
    <col min="3332" max="3333" width="15.44140625" style="88" customWidth="1"/>
    <col min="3334" max="3334" width="14.33203125" style="88" customWidth="1"/>
    <col min="3335" max="3335" width="16.109375" style="88" customWidth="1"/>
    <col min="3336" max="3337" width="11" style="88" customWidth="1"/>
    <col min="3338" max="3338" width="11.88671875" style="88" customWidth="1"/>
    <col min="3339" max="3584" width="9.109375" style="88"/>
    <col min="3585" max="3585" width="46.44140625" style="88" customWidth="1"/>
    <col min="3586" max="3586" width="13.44140625" style="88" customWidth="1"/>
    <col min="3587" max="3587" width="14" style="88" customWidth="1"/>
    <col min="3588" max="3589" width="15.44140625" style="88" customWidth="1"/>
    <col min="3590" max="3590" width="14.33203125" style="88" customWidth="1"/>
    <col min="3591" max="3591" width="16.109375" style="88" customWidth="1"/>
    <col min="3592" max="3593" width="11" style="88" customWidth="1"/>
    <col min="3594" max="3594" width="11.88671875" style="88" customWidth="1"/>
    <col min="3595" max="3840" width="9.109375" style="88"/>
    <col min="3841" max="3841" width="46.44140625" style="88" customWidth="1"/>
    <col min="3842" max="3842" width="13.44140625" style="88" customWidth="1"/>
    <col min="3843" max="3843" width="14" style="88" customWidth="1"/>
    <col min="3844" max="3845" width="15.44140625" style="88" customWidth="1"/>
    <col min="3846" max="3846" width="14.33203125" style="88" customWidth="1"/>
    <col min="3847" max="3847" width="16.109375" style="88" customWidth="1"/>
    <col min="3848" max="3849" width="11" style="88" customWidth="1"/>
    <col min="3850" max="3850" width="11.88671875" style="88" customWidth="1"/>
    <col min="3851" max="4096" width="9.109375" style="88"/>
    <col min="4097" max="4097" width="46.44140625" style="88" customWidth="1"/>
    <col min="4098" max="4098" width="13.44140625" style="88" customWidth="1"/>
    <col min="4099" max="4099" width="14" style="88" customWidth="1"/>
    <col min="4100" max="4101" width="15.44140625" style="88" customWidth="1"/>
    <col min="4102" max="4102" width="14.33203125" style="88" customWidth="1"/>
    <col min="4103" max="4103" width="16.109375" style="88" customWidth="1"/>
    <col min="4104" max="4105" width="11" style="88" customWidth="1"/>
    <col min="4106" max="4106" width="11.88671875" style="88" customWidth="1"/>
    <col min="4107" max="4352" width="9.109375" style="88"/>
    <col min="4353" max="4353" width="46.44140625" style="88" customWidth="1"/>
    <col min="4354" max="4354" width="13.44140625" style="88" customWidth="1"/>
    <col min="4355" max="4355" width="14" style="88" customWidth="1"/>
    <col min="4356" max="4357" width="15.44140625" style="88" customWidth="1"/>
    <col min="4358" max="4358" width="14.33203125" style="88" customWidth="1"/>
    <col min="4359" max="4359" width="16.109375" style="88" customWidth="1"/>
    <col min="4360" max="4361" width="11" style="88" customWidth="1"/>
    <col min="4362" max="4362" width="11.88671875" style="88" customWidth="1"/>
    <col min="4363" max="4608" width="9.109375" style="88"/>
    <col min="4609" max="4609" width="46.44140625" style="88" customWidth="1"/>
    <col min="4610" max="4610" width="13.44140625" style="88" customWidth="1"/>
    <col min="4611" max="4611" width="14" style="88" customWidth="1"/>
    <col min="4612" max="4613" width="15.44140625" style="88" customWidth="1"/>
    <col min="4614" max="4614" width="14.33203125" style="88" customWidth="1"/>
    <col min="4615" max="4615" width="16.109375" style="88" customWidth="1"/>
    <col min="4616" max="4617" width="11" style="88" customWidth="1"/>
    <col min="4618" max="4618" width="11.88671875" style="88" customWidth="1"/>
    <col min="4619" max="4864" width="9.109375" style="88"/>
    <col min="4865" max="4865" width="46.44140625" style="88" customWidth="1"/>
    <col min="4866" max="4866" width="13.44140625" style="88" customWidth="1"/>
    <col min="4867" max="4867" width="14" style="88" customWidth="1"/>
    <col min="4868" max="4869" width="15.44140625" style="88" customWidth="1"/>
    <col min="4870" max="4870" width="14.33203125" style="88" customWidth="1"/>
    <col min="4871" max="4871" width="16.109375" style="88" customWidth="1"/>
    <col min="4872" max="4873" width="11" style="88" customWidth="1"/>
    <col min="4874" max="4874" width="11.88671875" style="88" customWidth="1"/>
    <col min="4875" max="5120" width="9.109375" style="88"/>
    <col min="5121" max="5121" width="46.44140625" style="88" customWidth="1"/>
    <col min="5122" max="5122" width="13.44140625" style="88" customWidth="1"/>
    <col min="5123" max="5123" width="14" style="88" customWidth="1"/>
    <col min="5124" max="5125" width="15.44140625" style="88" customWidth="1"/>
    <col min="5126" max="5126" width="14.33203125" style="88" customWidth="1"/>
    <col min="5127" max="5127" width="16.109375" style="88" customWidth="1"/>
    <col min="5128" max="5129" width="11" style="88" customWidth="1"/>
    <col min="5130" max="5130" width="11.88671875" style="88" customWidth="1"/>
    <col min="5131" max="5376" width="9.109375" style="88"/>
    <col min="5377" max="5377" width="46.44140625" style="88" customWidth="1"/>
    <col min="5378" max="5378" width="13.44140625" style="88" customWidth="1"/>
    <col min="5379" max="5379" width="14" style="88" customWidth="1"/>
    <col min="5380" max="5381" width="15.44140625" style="88" customWidth="1"/>
    <col min="5382" max="5382" width="14.33203125" style="88" customWidth="1"/>
    <col min="5383" max="5383" width="16.109375" style="88" customWidth="1"/>
    <col min="5384" max="5385" width="11" style="88" customWidth="1"/>
    <col min="5386" max="5386" width="11.88671875" style="88" customWidth="1"/>
    <col min="5387" max="5632" width="9.109375" style="88"/>
    <col min="5633" max="5633" width="46.44140625" style="88" customWidth="1"/>
    <col min="5634" max="5634" width="13.44140625" style="88" customWidth="1"/>
    <col min="5635" max="5635" width="14" style="88" customWidth="1"/>
    <col min="5636" max="5637" width="15.44140625" style="88" customWidth="1"/>
    <col min="5638" max="5638" width="14.33203125" style="88" customWidth="1"/>
    <col min="5639" max="5639" width="16.109375" style="88" customWidth="1"/>
    <col min="5640" max="5641" width="11" style="88" customWidth="1"/>
    <col min="5642" max="5642" width="11.88671875" style="88" customWidth="1"/>
    <col min="5643" max="5888" width="9.109375" style="88"/>
    <col min="5889" max="5889" width="46.44140625" style="88" customWidth="1"/>
    <col min="5890" max="5890" width="13.44140625" style="88" customWidth="1"/>
    <col min="5891" max="5891" width="14" style="88" customWidth="1"/>
    <col min="5892" max="5893" width="15.44140625" style="88" customWidth="1"/>
    <col min="5894" max="5894" width="14.33203125" style="88" customWidth="1"/>
    <col min="5895" max="5895" width="16.109375" style="88" customWidth="1"/>
    <col min="5896" max="5897" width="11" style="88" customWidth="1"/>
    <col min="5898" max="5898" width="11.88671875" style="88" customWidth="1"/>
    <col min="5899" max="6144" width="9.109375" style="88"/>
    <col min="6145" max="6145" width="46.44140625" style="88" customWidth="1"/>
    <col min="6146" max="6146" width="13.44140625" style="88" customWidth="1"/>
    <col min="6147" max="6147" width="14" style="88" customWidth="1"/>
    <col min="6148" max="6149" width="15.44140625" style="88" customWidth="1"/>
    <col min="6150" max="6150" width="14.33203125" style="88" customWidth="1"/>
    <col min="6151" max="6151" width="16.109375" style="88" customWidth="1"/>
    <col min="6152" max="6153" width="11" style="88" customWidth="1"/>
    <col min="6154" max="6154" width="11.88671875" style="88" customWidth="1"/>
    <col min="6155" max="6400" width="9.109375" style="88"/>
    <col min="6401" max="6401" width="46.44140625" style="88" customWidth="1"/>
    <col min="6402" max="6402" width="13.44140625" style="88" customWidth="1"/>
    <col min="6403" max="6403" width="14" style="88" customWidth="1"/>
    <col min="6404" max="6405" width="15.44140625" style="88" customWidth="1"/>
    <col min="6406" max="6406" width="14.33203125" style="88" customWidth="1"/>
    <col min="6407" max="6407" width="16.109375" style="88" customWidth="1"/>
    <col min="6408" max="6409" width="11" style="88" customWidth="1"/>
    <col min="6410" max="6410" width="11.88671875" style="88" customWidth="1"/>
    <col min="6411" max="6656" width="9.109375" style="88"/>
    <col min="6657" max="6657" width="46.44140625" style="88" customWidth="1"/>
    <col min="6658" max="6658" width="13.44140625" style="88" customWidth="1"/>
    <col min="6659" max="6659" width="14" style="88" customWidth="1"/>
    <col min="6660" max="6661" width="15.44140625" style="88" customWidth="1"/>
    <col min="6662" max="6662" width="14.33203125" style="88" customWidth="1"/>
    <col min="6663" max="6663" width="16.109375" style="88" customWidth="1"/>
    <col min="6664" max="6665" width="11" style="88" customWidth="1"/>
    <col min="6666" max="6666" width="11.88671875" style="88" customWidth="1"/>
    <col min="6667" max="6912" width="9.109375" style="88"/>
    <col min="6913" max="6913" width="46.44140625" style="88" customWidth="1"/>
    <col min="6914" max="6914" width="13.44140625" style="88" customWidth="1"/>
    <col min="6915" max="6915" width="14" style="88" customWidth="1"/>
    <col min="6916" max="6917" width="15.44140625" style="88" customWidth="1"/>
    <col min="6918" max="6918" width="14.33203125" style="88" customWidth="1"/>
    <col min="6919" max="6919" width="16.109375" style="88" customWidth="1"/>
    <col min="6920" max="6921" width="11" style="88" customWidth="1"/>
    <col min="6922" max="6922" width="11.88671875" style="88" customWidth="1"/>
    <col min="6923" max="7168" width="9.109375" style="88"/>
    <col min="7169" max="7169" width="46.44140625" style="88" customWidth="1"/>
    <col min="7170" max="7170" width="13.44140625" style="88" customWidth="1"/>
    <col min="7171" max="7171" width="14" style="88" customWidth="1"/>
    <col min="7172" max="7173" width="15.44140625" style="88" customWidth="1"/>
    <col min="7174" max="7174" width="14.33203125" style="88" customWidth="1"/>
    <col min="7175" max="7175" width="16.109375" style="88" customWidth="1"/>
    <col min="7176" max="7177" width="11" style="88" customWidth="1"/>
    <col min="7178" max="7178" width="11.88671875" style="88" customWidth="1"/>
    <col min="7179" max="7424" width="9.109375" style="88"/>
    <col min="7425" max="7425" width="46.44140625" style="88" customWidth="1"/>
    <col min="7426" max="7426" width="13.44140625" style="88" customWidth="1"/>
    <col min="7427" max="7427" width="14" style="88" customWidth="1"/>
    <col min="7428" max="7429" width="15.44140625" style="88" customWidth="1"/>
    <col min="7430" max="7430" width="14.33203125" style="88" customWidth="1"/>
    <col min="7431" max="7431" width="16.109375" style="88" customWidth="1"/>
    <col min="7432" max="7433" width="11" style="88" customWidth="1"/>
    <col min="7434" max="7434" width="11.88671875" style="88" customWidth="1"/>
    <col min="7435" max="7680" width="9.109375" style="88"/>
    <col min="7681" max="7681" width="46.44140625" style="88" customWidth="1"/>
    <col min="7682" max="7682" width="13.44140625" style="88" customWidth="1"/>
    <col min="7683" max="7683" width="14" style="88" customWidth="1"/>
    <col min="7684" max="7685" width="15.44140625" style="88" customWidth="1"/>
    <col min="7686" max="7686" width="14.33203125" style="88" customWidth="1"/>
    <col min="7687" max="7687" width="16.109375" style="88" customWidth="1"/>
    <col min="7688" max="7689" width="11" style="88" customWidth="1"/>
    <col min="7690" max="7690" width="11.88671875" style="88" customWidth="1"/>
    <col min="7691" max="7936" width="9.109375" style="88"/>
    <col min="7937" max="7937" width="46.44140625" style="88" customWidth="1"/>
    <col min="7938" max="7938" width="13.44140625" style="88" customWidth="1"/>
    <col min="7939" max="7939" width="14" style="88" customWidth="1"/>
    <col min="7940" max="7941" width="15.44140625" style="88" customWidth="1"/>
    <col min="7942" max="7942" width="14.33203125" style="88" customWidth="1"/>
    <col min="7943" max="7943" width="16.109375" style="88" customWidth="1"/>
    <col min="7944" max="7945" width="11" style="88" customWidth="1"/>
    <col min="7946" max="7946" width="11.88671875" style="88" customWidth="1"/>
    <col min="7947" max="8192" width="9.109375" style="88"/>
    <col min="8193" max="8193" width="46.44140625" style="88" customWidth="1"/>
    <col min="8194" max="8194" width="13.44140625" style="88" customWidth="1"/>
    <col min="8195" max="8195" width="14" style="88" customWidth="1"/>
    <col min="8196" max="8197" width="15.44140625" style="88" customWidth="1"/>
    <col min="8198" max="8198" width="14.33203125" style="88" customWidth="1"/>
    <col min="8199" max="8199" width="16.109375" style="88" customWidth="1"/>
    <col min="8200" max="8201" width="11" style="88" customWidth="1"/>
    <col min="8202" max="8202" width="11.88671875" style="88" customWidth="1"/>
    <col min="8203" max="8448" width="9.109375" style="88"/>
    <col min="8449" max="8449" width="46.44140625" style="88" customWidth="1"/>
    <col min="8450" max="8450" width="13.44140625" style="88" customWidth="1"/>
    <col min="8451" max="8451" width="14" style="88" customWidth="1"/>
    <col min="8452" max="8453" width="15.44140625" style="88" customWidth="1"/>
    <col min="8454" max="8454" width="14.33203125" style="88" customWidth="1"/>
    <col min="8455" max="8455" width="16.109375" style="88" customWidth="1"/>
    <col min="8456" max="8457" width="11" style="88" customWidth="1"/>
    <col min="8458" max="8458" width="11.88671875" style="88" customWidth="1"/>
    <col min="8459" max="8704" width="9.109375" style="88"/>
    <col min="8705" max="8705" width="46.44140625" style="88" customWidth="1"/>
    <col min="8706" max="8706" width="13.44140625" style="88" customWidth="1"/>
    <col min="8707" max="8707" width="14" style="88" customWidth="1"/>
    <col min="8708" max="8709" width="15.44140625" style="88" customWidth="1"/>
    <col min="8710" max="8710" width="14.33203125" style="88" customWidth="1"/>
    <col min="8711" max="8711" width="16.109375" style="88" customWidth="1"/>
    <col min="8712" max="8713" width="11" style="88" customWidth="1"/>
    <col min="8714" max="8714" width="11.88671875" style="88" customWidth="1"/>
    <col min="8715" max="8960" width="9.109375" style="88"/>
    <col min="8961" max="8961" width="46.44140625" style="88" customWidth="1"/>
    <col min="8962" max="8962" width="13.44140625" style="88" customWidth="1"/>
    <col min="8963" max="8963" width="14" style="88" customWidth="1"/>
    <col min="8964" max="8965" width="15.44140625" style="88" customWidth="1"/>
    <col min="8966" max="8966" width="14.33203125" style="88" customWidth="1"/>
    <col min="8967" max="8967" width="16.109375" style="88" customWidth="1"/>
    <col min="8968" max="8969" width="11" style="88" customWidth="1"/>
    <col min="8970" max="8970" width="11.88671875" style="88" customWidth="1"/>
    <col min="8971" max="9216" width="9.109375" style="88"/>
    <col min="9217" max="9217" width="46.44140625" style="88" customWidth="1"/>
    <col min="9218" max="9218" width="13.44140625" style="88" customWidth="1"/>
    <col min="9219" max="9219" width="14" style="88" customWidth="1"/>
    <col min="9220" max="9221" width="15.44140625" style="88" customWidth="1"/>
    <col min="9222" max="9222" width="14.33203125" style="88" customWidth="1"/>
    <col min="9223" max="9223" width="16.109375" style="88" customWidth="1"/>
    <col min="9224" max="9225" width="11" style="88" customWidth="1"/>
    <col min="9226" max="9226" width="11.88671875" style="88" customWidth="1"/>
    <col min="9227" max="9472" width="9.109375" style="88"/>
    <col min="9473" max="9473" width="46.44140625" style="88" customWidth="1"/>
    <col min="9474" max="9474" width="13.44140625" style="88" customWidth="1"/>
    <col min="9475" max="9475" width="14" style="88" customWidth="1"/>
    <col min="9476" max="9477" width="15.44140625" style="88" customWidth="1"/>
    <col min="9478" max="9478" width="14.33203125" style="88" customWidth="1"/>
    <col min="9479" max="9479" width="16.109375" style="88" customWidth="1"/>
    <col min="9480" max="9481" width="11" style="88" customWidth="1"/>
    <col min="9482" max="9482" width="11.88671875" style="88" customWidth="1"/>
    <col min="9483" max="9728" width="9.109375" style="88"/>
    <col min="9729" max="9729" width="46.44140625" style="88" customWidth="1"/>
    <col min="9730" max="9730" width="13.44140625" style="88" customWidth="1"/>
    <col min="9731" max="9731" width="14" style="88" customWidth="1"/>
    <col min="9732" max="9733" width="15.44140625" style="88" customWidth="1"/>
    <col min="9734" max="9734" width="14.33203125" style="88" customWidth="1"/>
    <col min="9735" max="9735" width="16.109375" style="88" customWidth="1"/>
    <col min="9736" max="9737" width="11" style="88" customWidth="1"/>
    <col min="9738" max="9738" width="11.88671875" style="88" customWidth="1"/>
    <col min="9739" max="9984" width="9.109375" style="88"/>
    <col min="9985" max="9985" width="46.44140625" style="88" customWidth="1"/>
    <col min="9986" max="9986" width="13.44140625" style="88" customWidth="1"/>
    <col min="9987" max="9987" width="14" style="88" customWidth="1"/>
    <col min="9988" max="9989" width="15.44140625" style="88" customWidth="1"/>
    <col min="9990" max="9990" width="14.33203125" style="88" customWidth="1"/>
    <col min="9991" max="9991" width="16.109375" style="88" customWidth="1"/>
    <col min="9992" max="9993" width="11" style="88" customWidth="1"/>
    <col min="9994" max="9994" width="11.88671875" style="88" customWidth="1"/>
    <col min="9995" max="10240" width="9.109375" style="88"/>
    <col min="10241" max="10241" width="46.44140625" style="88" customWidth="1"/>
    <col min="10242" max="10242" width="13.44140625" style="88" customWidth="1"/>
    <col min="10243" max="10243" width="14" style="88" customWidth="1"/>
    <col min="10244" max="10245" width="15.44140625" style="88" customWidth="1"/>
    <col min="10246" max="10246" width="14.33203125" style="88" customWidth="1"/>
    <col min="10247" max="10247" width="16.109375" style="88" customWidth="1"/>
    <col min="10248" max="10249" width="11" style="88" customWidth="1"/>
    <col min="10250" max="10250" width="11.88671875" style="88" customWidth="1"/>
    <col min="10251" max="10496" width="9.109375" style="88"/>
    <col min="10497" max="10497" width="46.44140625" style="88" customWidth="1"/>
    <col min="10498" max="10498" width="13.44140625" style="88" customWidth="1"/>
    <col min="10499" max="10499" width="14" style="88" customWidth="1"/>
    <col min="10500" max="10501" width="15.44140625" style="88" customWidth="1"/>
    <col min="10502" max="10502" width="14.33203125" style="88" customWidth="1"/>
    <col min="10503" max="10503" width="16.109375" style="88" customWidth="1"/>
    <col min="10504" max="10505" width="11" style="88" customWidth="1"/>
    <col min="10506" max="10506" width="11.88671875" style="88" customWidth="1"/>
    <col min="10507" max="10752" width="9.109375" style="88"/>
    <col min="10753" max="10753" width="46.44140625" style="88" customWidth="1"/>
    <col min="10754" max="10754" width="13.44140625" style="88" customWidth="1"/>
    <col min="10755" max="10755" width="14" style="88" customWidth="1"/>
    <col min="10756" max="10757" width="15.44140625" style="88" customWidth="1"/>
    <col min="10758" max="10758" width="14.33203125" style="88" customWidth="1"/>
    <col min="10759" max="10759" width="16.109375" style="88" customWidth="1"/>
    <col min="10760" max="10761" width="11" style="88" customWidth="1"/>
    <col min="10762" max="10762" width="11.88671875" style="88" customWidth="1"/>
    <col min="10763" max="11008" width="9.109375" style="88"/>
    <col min="11009" max="11009" width="46.44140625" style="88" customWidth="1"/>
    <col min="11010" max="11010" width="13.44140625" style="88" customWidth="1"/>
    <col min="11011" max="11011" width="14" style="88" customWidth="1"/>
    <col min="11012" max="11013" width="15.44140625" style="88" customWidth="1"/>
    <col min="11014" max="11014" width="14.33203125" style="88" customWidth="1"/>
    <col min="11015" max="11015" width="16.109375" style="88" customWidth="1"/>
    <col min="11016" max="11017" width="11" style="88" customWidth="1"/>
    <col min="11018" max="11018" width="11.88671875" style="88" customWidth="1"/>
    <col min="11019" max="11264" width="9.109375" style="88"/>
    <col min="11265" max="11265" width="46.44140625" style="88" customWidth="1"/>
    <col min="11266" max="11266" width="13.44140625" style="88" customWidth="1"/>
    <col min="11267" max="11267" width="14" style="88" customWidth="1"/>
    <col min="11268" max="11269" width="15.44140625" style="88" customWidth="1"/>
    <col min="11270" max="11270" width="14.33203125" style="88" customWidth="1"/>
    <col min="11271" max="11271" width="16.109375" style="88" customWidth="1"/>
    <col min="11272" max="11273" width="11" style="88" customWidth="1"/>
    <col min="11274" max="11274" width="11.88671875" style="88" customWidth="1"/>
    <col min="11275" max="11520" width="9.109375" style="88"/>
    <col min="11521" max="11521" width="46.44140625" style="88" customWidth="1"/>
    <col min="11522" max="11522" width="13.44140625" style="88" customWidth="1"/>
    <col min="11523" max="11523" width="14" style="88" customWidth="1"/>
    <col min="11524" max="11525" width="15.44140625" style="88" customWidth="1"/>
    <col min="11526" max="11526" width="14.33203125" style="88" customWidth="1"/>
    <col min="11527" max="11527" width="16.109375" style="88" customWidth="1"/>
    <col min="11528" max="11529" width="11" style="88" customWidth="1"/>
    <col min="11530" max="11530" width="11.88671875" style="88" customWidth="1"/>
    <col min="11531" max="11776" width="9.109375" style="88"/>
    <col min="11777" max="11777" width="46.44140625" style="88" customWidth="1"/>
    <col min="11778" max="11778" width="13.44140625" style="88" customWidth="1"/>
    <col min="11779" max="11779" width="14" style="88" customWidth="1"/>
    <col min="11780" max="11781" width="15.44140625" style="88" customWidth="1"/>
    <col min="11782" max="11782" width="14.33203125" style="88" customWidth="1"/>
    <col min="11783" max="11783" width="16.109375" style="88" customWidth="1"/>
    <col min="11784" max="11785" width="11" style="88" customWidth="1"/>
    <col min="11786" max="11786" width="11.88671875" style="88" customWidth="1"/>
    <col min="11787" max="12032" width="9.109375" style="88"/>
    <col min="12033" max="12033" width="46.44140625" style="88" customWidth="1"/>
    <col min="12034" max="12034" width="13.44140625" style="88" customWidth="1"/>
    <col min="12035" max="12035" width="14" style="88" customWidth="1"/>
    <col min="12036" max="12037" width="15.44140625" style="88" customWidth="1"/>
    <col min="12038" max="12038" width="14.33203125" style="88" customWidth="1"/>
    <col min="12039" max="12039" width="16.109375" style="88" customWidth="1"/>
    <col min="12040" max="12041" width="11" style="88" customWidth="1"/>
    <col min="12042" max="12042" width="11.88671875" style="88" customWidth="1"/>
    <col min="12043" max="12288" width="9.109375" style="88"/>
    <col min="12289" max="12289" width="46.44140625" style="88" customWidth="1"/>
    <col min="12290" max="12290" width="13.44140625" style="88" customWidth="1"/>
    <col min="12291" max="12291" width="14" style="88" customWidth="1"/>
    <col min="12292" max="12293" width="15.44140625" style="88" customWidth="1"/>
    <col min="12294" max="12294" width="14.33203125" style="88" customWidth="1"/>
    <col min="12295" max="12295" width="16.109375" style="88" customWidth="1"/>
    <col min="12296" max="12297" width="11" style="88" customWidth="1"/>
    <col min="12298" max="12298" width="11.88671875" style="88" customWidth="1"/>
    <col min="12299" max="12544" width="9.109375" style="88"/>
    <col min="12545" max="12545" width="46.44140625" style="88" customWidth="1"/>
    <col min="12546" max="12546" width="13.44140625" style="88" customWidth="1"/>
    <col min="12547" max="12547" width="14" style="88" customWidth="1"/>
    <col min="12548" max="12549" width="15.44140625" style="88" customWidth="1"/>
    <col min="12550" max="12550" width="14.33203125" style="88" customWidth="1"/>
    <col min="12551" max="12551" width="16.109375" style="88" customWidth="1"/>
    <col min="12552" max="12553" width="11" style="88" customWidth="1"/>
    <col min="12554" max="12554" width="11.88671875" style="88" customWidth="1"/>
    <col min="12555" max="12800" width="9.109375" style="88"/>
    <col min="12801" max="12801" width="46.44140625" style="88" customWidth="1"/>
    <col min="12802" max="12802" width="13.44140625" style="88" customWidth="1"/>
    <col min="12803" max="12803" width="14" style="88" customWidth="1"/>
    <col min="12804" max="12805" width="15.44140625" style="88" customWidth="1"/>
    <col min="12806" max="12806" width="14.33203125" style="88" customWidth="1"/>
    <col min="12807" max="12807" width="16.109375" style="88" customWidth="1"/>
    <col min="12808" max="12809" width="11" style="88" customWidth="1"/>
    <col min="12810" max="12810" width="11.88671875" style="88" customWidth="1"/>
    <col min="12811" max="13056" width="9.109375" style="88"/>
    <col min="13057" max="13057" width="46.44140625" style="88" customWidth="1"/>
    <col min="13058" max="13058" width="13.44140625" style="88" customWidth="1"/>
    <col min="13059" max="13059" width="14" style="88" customWidth="1"/>
    <col min="13060" max="13061" width="15.44140625" style="88" customWidth="1"/>
    <col min="13062" max="13062" width="14.33203125" style="88" customWidth="1"/>
    <col min="13063" max="13063" width="16.109375" style="88" customWidth="1"/>
    <col min="13064" max="13065" width="11" style="88" customWidth="1"/>
    <col min="13066" max="13066" width="11.88671875" style="88" customWidth="1"/>
    <col min="13067" max="13312" width="9.109375" style="88"/>
    <col min="13313" max="13313" width="46.44140625" style="88" customWidth="1"/>
    <col min="13314" max="13314" width="13.44140625" style="88" customWidth="1"/>
    <col min="13315" max="13315" width="14" style="88" customWidth="1"/>
    <col min="13316" max="13317" width="15.44140625" style="88" customWidth="1"/>
    <col min="13318" max="13318" width="14.33203125" style="88" customWidth="1"/>
    <col min="13319" max="13319" width="16.109375" style="88" customWidth="1"/>
    <col min="13320" max="13321" width="11" style="88" customWidth="1"/>
    <col min="13322" max="13322" width="11.88671875" style="88" customWidth="1"/>
    <col min="13323" max="13568" width="9.109375" style="88"/>
    <col min="13569" max="13569" width="46.44140625" style="88" customWidth="1"/>
    <col min="13570" max="13570" width="13.44140625" style="88" customWidth="1"/>
    <col min="13571" max="13571" width="14" style="88" customWidth="1"/>
    <col min="13572" max="13573" width="15.44140625" style="88" customWidth="1"/>
    <col min="13574" max="13574" width="14.33203125" style="88" customWidth="1"/>
    <col min="13575" max="13575" width="16.109375" style="88" customWidth="1"/>
    <col min="13576" max="13577" width="11" style="88" customWidth="1"/>
    <col min="13578" max="13578" width="11.88671875" style="88" customWidth="1"/>
    <col min="13579" max="13824" width="9.109375" style="88"/>
    <col min="13825" max="13825" width="46.44140625" style="88" customWidth="1"/>
    <col min="13826" max="13826" width="13.44140625" style="88" customWidth="1"/>
    <col min="13827" max="13827" width="14" style="88" customWidth="1"/>
    <col min="13828" max="13829" width="15.44140625" style="88" customWidth="1"/>
    <col min="13830" max="13830" width="14.33203125" style="88" customWidth="1"/>
    <col min="13831" max="13831" width="16.109375" style="88" customWidth="1"/>
    <col min="13832" max="13833" width="11" style="88" customWidth="1"/>
    <col min="13834" max="13834" width="11.88671875" style="88" customWidth="1"/>
    <col min="13835" max="14080" width="9.109375" style="88"/>
    <col min="14081" max="14081" width="46.44140625" style="88" customWidth="1"/>
    <col min="14082" max="14082" width="13.44140625" style="88" customWidth="1"/>
    <col min="14083" max="14083" width="14" style="88" customWidth="1"/>
    <col min="14084" max="14085" width="15.44140625" style="88" customWidth="1"/>
    <col min="14086" max="14086" width="14.33203125" style="88" customWidth="1"/>
    <col min="14087" max="14087" width="16.109375" style="88" customWidth="1"/>
    <col min="14088" max="14089" width="11" style="88" customWidth="1"/>
    <col min="14090" max="14090" width="11.88671875" style="88" customWidth="1"/>
    <col min="14091" max="14336" width="9.109375" style="88"/>
    <col min="14337" max="14337" width="46.44140625" style="88" customWidth="1"/>
    <col min="14338" max="14338" width="13.44140625" style="88" customWidth="1"/>
    <col min="14339" max="14339" width="14" style="88" customWidth="1"/>
    <col min="14340" max="14341" width="15.44140625" style="88" customWidth="1"/>
    <col min="14342" max="14342" width="14.33203125" style="88" customWidth="1"/>
    <col min="14343" max="14343" width="16.109375" style="88" customWidth="1"/>
    <col min="14344" max="14345" width="11" style="88" customWidth="1"/>
    <col min="14346" max="14346" width="11.88671875" style="88" customWidth="1"/>
    <col min="14347" max="14592" width="9.109375" style="88"/>
    <col min="14593" max="14593" width="46.44140625" style="88" customWidth="1"/>
    <col min="14594" max="14594" width="13.44140625" style="88" customWidth="1"/>
    <col min="14595" max="14595" width="14" style="88" customWidth="1"/>
    <col min="14596" max="14597" width="15.44140625" style="88" customWidth="1"/>
    <col min="14598" max="14598" width="14.33203125" style="88" customWidth="1"/>
    <col min="14599" max="14599" width="16.109375" style="88" customWidth="1"/>
    <col min="14600" max="14601" width="11" style="88" customWidth="1"/>
    <col min="14602" max="14602" width="11.88671875" style="88" customWidth="1"/>
    <col min="14603" max="14848" width="9.109375" style="88"/>
    <col min="14849" max="14849" width="46.44140625" style="88" customWidth="1"/>
    <col min="14850" max="14850" width="13.44140625" style="88" customWidth="1"/>
    <col min="14851" max="14851" width="14" style="88" customWidth="1"/>
    <col min="14852" max="14853" width="15.44140625" style="88" customWidth="1"/>
    <col min="14854" max="14854" width="14.33203125" style="88" customWidth="1"/>
    <col min="14855" max="14855" width="16.109375" style="88" customWidth="1"/>
    <col min="14856" max="14857" width="11" style="88" customWidth="1"/>
    <col min="14858" max="14858" width="11.88671875" style="88" customWidth="1"/>
    <col min="14859" max="15104" width="9.109375" style="88"/>
    <col min="15105" max="15105" width="46.44140625" style="88" customWidth="1"/>
    <col min="15106" max="15106" width="13.44140625" style="88" customWidth="1"/>
    <col min="15107" max="15107" width="14" style="88" customWidth="1"/>
    <col min="15108" max="15109" width="15.44140625" style="88" customWidth="1"/>
    <col min="15110" max="15110" width="14.33203125" style="88" customWidth="1"/>
    <col min="15111" max="15111" width="16.109375" style="88" customWidth="1"/>
    <col min="15112" max="15113" width="11" style="88" customWidth="1"/>
    <col min="15114" max="15114" width="11.88671875" style="88" customWidth="1"/>
    <col min="15115" max="15360" width="9.109375" style="88"/>
    <col min="15361" max="15361" width="46.44140625" style="88" customWidth="1"/>
    <col min="15362" max="15362" width="13.44140625" style="88" customWidth="1"/>
    <col min="15363" max="15363" width="14" style="88" customWidth="1"/>
    <col min="15364" max="15365" width="15.44140625" style="88" customWidth="1"/>
    <col min="15366" max="15366" width="14.33203125" style="88" customWidth="1"/>
    <col min="15367" max="15367" width="16.109375" style="88" customWidth="1"/>
    <col min="15368" max="15369" width="11" style="88" customWidth="1"/>
    <col min="15370" max="15370" width="11.88671875" style="88" customWidth="1"/>
    <col min="15371" max="15616" width="9.109375" style="88"/>
    <col min="15617" max="15617" width="46.44140625" style="88" customWidth="1"/>
    <col min="15618" max="15618" width="13.44140625" style="88" customWidth="1"/>
    <col min="15619" max="15619" width="14" style="88" customWidth="1"/>
    <col min="15620" max="15621" width="15.44140625" style="88" customWidth="1"/>
    <col min="15622" max="15622" width="14.33203125" style="88" customWidth="1"/>
    <col min="15623" max="15623" width="16.109375" style="88" customWidth="1"/>
    <col min="15624" max="15625" width="11" style="88" customWidth="1"/>
    <col min="15626" max="15626" width="11.88671875" style="88" customWidth="1"/>
    <col min="15627" max="15872" width="9.109375" style="88"/>
    <col min="15873" max="15873" width="46.44140625" style="88" customWidth="1"/>
    <col min="15874" max="15874" width="13.44140625" style="88" customWidth="1"/>
    <col min="15875" max="15875" width="14" style="88" customWidth="1"/>
    <col min="15876" max="15877" width="15.44140625" style="88" customWidth="1"/>
    <col min="15878" max="15878" width="14.33203125" style="88" customWidth="1"/>
    <col min="15879" max="15879" width="16.109375" style="88" customWidth="1"/>
    <col min="15880" max="15881" width="11" style="88" customWidth="1"/>
    <col min="15882" max="15882" width="11.88671875" style="88" customWidth="1"/>
    <col min="15883" max="16128" width="9.109375" style="88"/>
    <col min="16129" max="16129" width="46.44140625" style="88" customWidth="1"/>
    <col min="16130" max="16130" width="13.44140625" style="88" customWidth="1"/>
    <col min="16131" max="16131" width="14" style="88" customWidth="1"/>
    <col min="16132" max="16133" width="15.44140625" style="88" customWidth="1"/>
    <col min="16134" max="16134" width="14.33203125" style="88" customWidth="1"/>
    <col min="16135" max="16135" width="16.109375" style="88" customWidth="1"/>
    <col min="16136" max="16137" width="11" style="88" customWidth="1"/>
    <col min="16138" max="16138" width="11.88671875" style="88" customWidth="1"/>
    <col min="16139" max="16384" width="9.109375" style="88"/>
  </cols>
  <sheetData>
    <row r="1" spans="1:7" ht="24.75" customHeight="1" x14ac:dyDescent="0.3">
      <c r="A1" s="517" t="s">
        <v>425</v>
      </c>
      <c r="B1" s="517"/>
      <c r="C1" s="517"/>
      <c r="D1" s="517"/>
      <c r="E1" s="518" t="s">
        <v>472</v>
      </c>
      <c r="F1" s="518"/>
      <c r="G1" s="518"/>
    </row>
    <row r="2" spans="1:7" ht="14.4" thickBot="1" x14ac:dyDescent="0.35">
      <c r="A2" s="29"/>
      <c r="B2" s="28"/>
      <c r="C2" s="28"/>
      <c r="D2" s="28"/>
      <c r="E2" s="28"/>
      <c r="F2" s="28"/>
      <c r="G2" s="89" t="s">
        <v>416</v>
      </c>
    </row>
    <row r="3" spans="1:7" s="28" customFormat="1" ht="35.1" customHeight="1" thickBot="1" x14ac:dyDescent="0.35">
      <c r="A3" s="181" t="s">
        <v>124</v>
      </c>
      <c r="B3" s="182" t="s">
        <v>118</v>
      </c>
      <c r="C3" s="182" t="s">
        <v>119</v>
      </c>
      <c r="D3" s="182" t="s">
        <v>430</v>
      </c>
      <c r="E3" s="182" t="s">
        <v>420</v>
      </c>
      <c r="F3" s="182" t="s">
        <v>431</v>
      </c>
      <c r="G3" s="183" t="s">
        <v>422</v>
      </c>
    </row>
    <row r="4" spans="1:7" ht="13.8" thickBot="1" x14ac:dyDescent="0.35">
      <c r="A4" s="184" t="s">
        <v>5</v>
      </c>
      <c r="B4" s="185" t="s">
        <v>6</v>
      </c>
      <c r="C4" s="185" t="s">
        <v>7</v>
      </c>
      <c r="D4" s="185" t="s">
        <v>8</v>
      </c>
      <c r="E4" s="185" t="s">
        <v>120</v>
      </c>
      <c r="F4" s="185" t="s">
        <v>121</v>
      </c>
      <c r="G4" s="186" t="s">
        <v>122</v>
      </c>
    </row>
    <row r="5" spans="1:7" ht="26.4" x14ac:dyDescent="0.3">
      <c r="A5" s="53" t="s">
        <v>446</v>
      </c>
      <c r="B5" s="187"/>
      <c r="C5" s="188" t="s">
        <v>434</v>
      </c>
      <c r="D5" s="187"/>
      <c r="E5" s="187">
        <v>15000000</v>
      </c>
      <c r="F5" s="187"/>
      <c r="G5" s="189">
        <v>15000000</v>
      </c>
    </row>
    <row r="6" spans="1:7" ht="26.4" x14ac:dyDescent="0.3">
      <c r="A6" s="53" t="s">
        <v>447</v>
      </c>
      <c r="B6" s="187"/>
      <c r="C6" s="188" t="s">
        <v>434</v>
      </c>
      <c r="D6" s="187"/>
      <c r="E6" s="187">
        <v>3200000</v>
      </c>
      <c r="F6" s="187"/>
      <c r="G6" s="189">
        <v>3200000</v>
      </c>
    </row>
    <row r="7" spans="1:7" x14ac:dyDescent="0.3">
      <c r="A7" s="53" t="s">
        <v>448</v>
      </c>
      <c r="B7" s="187"/>
      <c r="C7" s="188" t="s">
        <v>437</v>
      </c>
      <c r="D7" s="187"/>
      <c r="E7" s="187">
        <v>1700000</v>
      </c>
      <c r="F7" s="187"/>
      <c r="G7" s="189">
        <v>1700000</v>
      </c>
    </row>
    <row r="8" spans="1:7" x14ac:dyDescent="0.3">
      <c r="A8" s="53" t="s">
        <v>449</v>
      </c>
      <c r="B8" s="187"/>
      <c r="C8" s="188" t="s">
        <v>437</v>
      </c>
      <c r="D8" s="187"/>
      <c r="E8" s="187">
        <v>2500000</v>
      </c>
      <c r="F8" s="187"/>
      <c r="G8" s="189">
        <v>2500000</v>
      </c>
    </row>
    <row r="9" spans="1:7" ht="26.4" x14ac:dyDescent="0.3">
      <c r="A9" s="53" t="s">
        <v>450</v>
      </c>
      <c r="B9" s="187">
        <v>85106551</v>
      </c>
      <c r="C9" s="188" t="s">
        <v>437</v>
      </c>
      <c r="D9" s="187">
        <v>2774950</v>
      </c>
      <c r="E9" s="187"/>
      <c r="F9" s="187">
        <v>85106551</v>
      </c>
      <c r="G9" s="189">
        <v>85106551</v>
      </c>
    </row>
    <row r="10" spans="1:7" x14ac:dyDescent="0.3">
      <c r="A10" s="53" t="s">
        <v>451</v>
      </c>
      <c r="B10" s="187"/>
      <c r="C10" s="188" t="s">
        <v>437</v>
      </c>
      <c r="D10" s="187"/>
      <c r="E10" s="187"/>
      <c r="F10" s="187">
        <v>20200000</v>
      </c>
      <c r="G10" s="189">
        <v>20200000</v>
      </c>
    </row>
    <row r="11" spans="1:7" x14ac:dyDescent="0.3">
      <c r="A11" s="53" t="s">
        <v>452</v>
      </c>
      <c r="B11" s="187">
        <v>88906668</v>
      </c>
      <c r="C11" s="188" t="s">
        <v>437</v>
      </c>
      <c r="D11" s="187">
        <v>2889250</v>
      </c>
      <c r="E11" s="187"/>
      <c r="F11" s="187">
        <v>88906668</v>
      </c>
      <c r="G11" s="189">
        <v>88906668</v>
      </c>
    </row>
    <row r="12" spans="1:7" x14ac:dyDescent="0.3">
      <c r="A12" s="53" t="s">
        <v>453</v>
      </c>
      <c r="B12" s="187"/>
      <c r="C12" s="188"/>
      <c r="D12" s="187"/>
      <c r="E12" s="187">
        <v>32000000</v>
      </c>
      <c r="F12" s="187">
        <v>-32000000</v>
      </c>
      <c r="G12" s="189">
        <v>0</v>
      </c>
    </row>
    <row r="13" spans="1:7" x14ac:dyDescent="0.3">
      <c r="A13" s="53"/>
      <c r="B13" s="187"/>
      <c r="C13" s="188"/>
      <c r="D13" s="187"/>
      <c r="E13" s="187"/>
      <c r="F13" s="187"/>
      <c r="G13" s="189">
        <v>0</v>
      </c>
    </row>
    <row r="14" spans="1:7" x14ac:dyDescent="0.3">
      <c r="A14" s="382"/>
      <c r="B14" s="187"/>
      <c r="C14" s="188"/>
      <c r="D14" s="187"/>
      <c r="E14" s="187"/>
      <c r="F14" s="187"/>
      <c r="G14" s="189">
        <v>0</v>
      </c>
    </row>
    <row r="15" spans="1:7" x14ac:dyDescent="0.3">
      <c r="A15" s="382"/>
      <c r="B15" s="187"/>
      <c r="C15" s="188"/>
      <c r="D15" s="187"/>
      <c r="E15" s="187"/>
      <c r="F15" s="187"/>
      <c r="G15" s="189">
        <v>0</v>
      </c>
    </row>
    <row r="16" spans="1:7" x14ac:dyDescent="0.3">
      <c r="A16" s="382"/>
      <c r="B16" s="187"/>
      <c r="C16" s="188"/>
      <c r="D16" s="187"/>
      <c r="E16" s="187"/>
      <c r="F16" s="187"/>
      <c r="G16" s="189">
        <v>0</v>
      </c>
    </row>
    <row r="17" spans="1:7" x14ac:dyDescent="0.3">
      <c r="A17" s="382"/>
      <c r="B17" s="187"/>
      <c r="C17" s="188"/>
      <c r="D17" s="187"/>
      <c r="E17" s="187"/>
      <c r="F17" s="187"/>
      <c r="G17" s="189">
        <v>0</v>
      </c>
    </row>
    <row r="18" spans="1:7" x14ac:dyDescent="0.3">
      <c r="A18" s="382"/>
      <c r="B18" s="187"/>
      <c r="C18" s="188"/>
      <c r="D18" s="187"/>
      <c r="E18" s="187"/>
      <c r="F18" s="187"/>
      <c r="G18" s="189">
        <v>0</v>
      </c>
    </row>
    <row r="19" spans="1:7" x14ac:dyDescent="0.3">
      <c r="A19" s="382"/>
      <c r="B19" s="187"/>
      <c r="C19" s="188"/>
      <c r="D19" s="187"/>
      <c r="E19" s="187"/>
      <c r="F19" s="187"/>
      <c r="G19" s="189">
        <v>0</v>
      </c>
    </row>
    <row r="20" spans="1:7" x14ac:dyDescent="0.3">
      <c r="A20" s="382"/>
      <c r="B20" s="187"/>
      <c r="C20" s="188"/>
      <c r="D20" s="187"/>
      <c r="E20" s="187"/>
      <c r="F20" s="187"/>
      <c r="G20" s="189">
        <v>0</v>
      </c>
    </row>
    <row r="21" spans="1:7" x14ac:dyDescent="0.3">
      <c r="A21" s="382"/>
      <c r="B21" s="187"/>
      <c r="C21" s="188"/>
      <c r="D21" s="187"/>
      <c r="E21" s="187"/>
      <c r="F21" s="187"/>
      <c r="G21" s="189">
        <v>0</v>
      </c>
    </row>
    <row r="22" spans="1:7" x14ac:dyDescent="0.3">
      <c r="A22" s="382"/>
      <c r="B22" s="187"/>
      <c r="C22" s="188"/>
      <c r="D22" s="187"/>
      <c r="E22" s="187"/>
      <c r="F22" s="187"/>
      <c r="G22" s="189">
        <v>0</v>
      </c>
    </row>
    <row r="23" spans="1:7" s="90" customFormat="1" ht="13.8" thickBot="1" x14ac:dyDescent="0.35">
      <c r="A23" s="381"/>
      <c r="B23" s="190"/>
      <c r="C23" s="191"/>
      <c r="D23" s="190"/>
      <c r="E23" s="190"/>
      <c r="F23" s="190"/>
      <c r="G23" s="192">
        <v>0</v>
      </c>
    </row>
    <row r="24" spans="1:7" ht="13.8" thickBot="1" x14ac:dyDescent="0.35">
      <c r="A24" s="193" t="s">
        <v>123</v>
      </c>
      <c r="B24" s="194">
        <f>SUM(B5:B23)</f>
        <v>174013219</v>
      </c>
      <c r="C24" s="195"/>
      <c r="D24" s="194">
        <f>SUM(D5:D23)</f>
        <v>5664200</v>
      </c>
      <c r="E24" s="194">
        <f>SUM(E5:E23)</f>
        <v>54400000</v>
      </c>
      <c r="F24" s="194">
        <f>SUM(F5:F23)</f>
        <v>162213219</v>
      </c>
      <c r="G24" s="196">
        <f>SUM(G5:G23)</f>
        <v>216613219</v>
      </c>
    </row>
  </sheetData>
  <mergeCells count="2">
    <mergeCell ref="A1:D1"/>
    <mergeCell ref="E1:G1"/>
  </mergeCells>
  <pageMargins left="0.7" right="0.7" top="0.75" bottom="0.75" header="0.3" footer="0.3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P42"/>
  <sheetViews>
    <sheetView workbookViewId="0">
      <selection activeCell="D1" sqref="D1:M1"/>
    </sheetView>
  </sheetViews>
  <sheetFormatPr defaultColWidth="9.109375" defaultRowHeight="14.4" x14ac:dyDescent="0.3"/>
  <cols>
    <col min="1" max="1" width="24.44140625" style="140" customWidth="1"/>
    <col min="2" max="10" width="8.5546875" style="140" customWidth="1"/>
    <col min="11" max="11" width="10" style="140" customWidth="1"/>
    <col min="12" max="13" width="8.5546875" style="140" customWidth="1"/>
    <col min="14" max="14" width="3.44140625" style="140" customWidth="1"/>
    <col min="15" max="16384" width="9.109375" style="140"/>
  </cols>
  <sheetData>
    <row r="1" spans="1:16" ht="24" customHeight="1" x14ac:dyDescent="0.3">
      <c r="A1" s="519" t="s">
        <v>417</v>
      </c>
      <c r="B1" s="519"/>
      <c r="C1" s="519"/>
      <c r="D1" s="520" t="s">
        <v>473</v>
      </c>
      <c r="E1" s="520"/>
      <c r="F1" s="520"/>
      <c r="G1" s="520"/>
      <c r="H1" s="520"/>
      <c r="I1" s="520"/>
      <c r="J1" s="520"/>
      <c r="K1" s="520"/>
      <c r="L1" s="520"/>
      <c r="M1" s="520"/>
      <c r="N1" s="521"/>
    </row>
    <row r="2" spans="1:16" ht="15" thickBot="1" x14ac:dyDescent="0.3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522" t="s">
        <v>416</v>
      </c>
      <c r="M2" s="522"/>
      <c r="N2" s="521"/>
      <c r="P2" s="209"/>
    </row>
    <row r="3" spans="1:16" ht="15" thickBot="1" x14ac:dyDescent="0.35">
      <c r="A3" s="523" t="s">
        <v>384</v>
      </c>
      <c r="B3" s="526" t="s">
        <v>385</v>
      </c>
      <c r="C3" s="527"/>
      <c r="D3" s="527"/>
      <c r="E3" s="527"/>
      <c r="F3" s="527"/>
      <c r="G3" s="527"/>
      <c r="H3" s="527"/>
      <c r="I3" s="528"/>
      <c r="J3" s="529" t="s">
        <v>386</v>
      </c>
      <c r="K3" s="530"/>
      <c r="L3" s="530"/>
      <c r="M3" s="531"/>
      <c r="N3" s="521"/>
      <c r="O3" s="209"/>
      <c r="P3" s="140" t="s">
        <v>412</v>
      </c>
    </row>
    <row r="4" spans="1:16" ht="15" customHeight="1" thickBot="1" x14ac:dyDescent="0.35">
      <c r="A4" s="524"/>
      <c r="B4" s="538" t="s">
        <v>387</v>
      </c>
      <c r="C4" s="540" t="s">
        <v>388</v>
      </c>
      <c r="D4" s="542" t="s">
        <v>389</v>
      </c>
      <c r="E4" s="543"/>
      <c r="F4" s="543"/>
      <c r="G4" s="543"/>
      <c r="H4" s="543"/>
      <c r="I4" s="544"/>
      <c r="J4" s="532"/>
      <c r="K4" s="533"/>
      <c r="L4" s="533"/>
      <c r="M4" s="534"/>
      <c r="N4" s="521"/>
    </row>
    <row r="5" spans="1:16" ht="15" thickBot="1" x14ac:dyDescent="0.35">
      <c r="A5" s="524"/>
      <c r="B5" s="539"/>
      <c r="C5" s="541"/>
      <c r="D5" s="372" t="s">
        <v>387</v>
      </c>
      <c r="E5" s="372" t="s">
        <v>388</v>
      </c>
      <c r="F5" s="372" t="s">
        <v>387</v>
      </c>
      <c r="G5" s="372" t="s">
        <v>388</v>
      </c>
      <c r="H5" s="372" t="s">
        <v>387</v>
      </c>
      <c r="I5" s="372" t="s">
        <v>388</v>
      </c>
      <c r="J5" s="535"/>
      <c r="K5" s="536"/>
      <c r="L5" s="536"/>
      <c r="M5" s="537"/>
      <c r="N5" s="521"/>
    </row>
    <row r="6" spans="1:16" ht="31.2" thickBot="1" x14ac:dyDescent="0.35">
      <c r="A6" s="525"/>
      <c r="B6" s="545" t="s">
        <v>390</v>
      </c>
      <c r="C6" s="546"/>
      <c r="D6" s="545" t="s">
        <v>454</v>
      </c>
      <c r="E6" s="546"/>
      <c r="F6" s="545" t="s">
        <v>455</v>
      </c>
      <c r="G6" s="546"/>
      <c r="H6" s="547" t="s">
        <v>456</v>
      </c>
      <c r="I6" s="548"/>
      <c r="J6" s="371" t="str">
        <f>+D6</f>
        <v>2017. előtti</v>
      </c>
      <c r="K6" s="372" t="str">
        <f>+F6</f>
        <v>2017. évi</v>
      </c>
      <c r="L6" s="371" t="s">
        <v>364</v>
      </c>
      <c r="M6" s="372" t="s">
        <v>457</v>
      </c>
      <c r="N6" s="521"/>
    </row>
    <row r="7" spans="1:16" ht="15" thickBot="1" x14ac:dyDescent="0.35">
      <c r="A7" s="142" t="s">
        <v>5</v>
      </c>
      <c r="B7" s="371" t="s">
        <v>6</v>
      </c>
      <c r="C7" s="371" t="s">
        <v>7</v>
      </c>
      <c r="D7" s="374" t="s">
        <v>8</v>
      </c>
      <c r="E7" s="372" t="s">
        <v>120</v>
      </c>
      <c r="F7" s="372" t="s">
        <v>121</v>
      </c>
      <c r="G7" s="372" t="s">
        <v>11</v>
      </c>
      <c r="H7" s="371" t="s">
        <v>12</v>
      </c>
      <c r="I7" s="374" t="s">
        <v>367</v>
      </c>
      <c r="J7" s="374" t="s">
        <v>368</v>
      </c>
      <c r="K7" s="374" t="s">
        <v>391</v>
      </c>
      <c r="L7" s="374" t="s">
        <v>392</v>
      </c>
      <c r="M7" s="375" t="s">
        <v>393</v>
      </c>
      <c r="N7" s="521"/>
    </row>
    <row r="8" spans="1:16" x14ac:dyDescent="0.3">
      <c r="A8" s="143" t="s">
        <v>394</v>
      </c>
      <c r="B8" s="144"/>
      <c r="C8" s="145"/>
      <c r="D8" s="145"/>
      <c r="E8" s="146"/>
      <c r="F8" s="145"/>
      <c r="G8" s="145"/>
      <c r="H8" s="145"/>
      <c r="I8" s="145"/>
      <c r="J8" s="145"/>
      <c r="K8" s="145"/>
      <c r="L8" s="147">
        <f t="shared" ref="L8:L14" si="0">+J8+K8</f>
        <v>0</v>
      </c>
      <c r="M8" s="148" t="str">
        <f>IF((C8&lt;&gt;0),ROUND((L8/C8)*100,1),"")</f>
        <v/>
      </c>
      <c r="N8" s="521"/>
    </row>
    <row r="9" spans="1:16" x14ac:dyDescent="0.3">
      <c r="A9" s="149" t="s">
        <v>395</v>
      </c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2">
        <f t="shared" si="0"/>
        <v>0</v>
      </c>
      <c r="M9" s="153" t="str">
        <f t="shared" ref="M9:M14" si="1">IF((C9&lt;&gt;0),ROUND((L9/C9)*100,1),"")</f>
        <v/>
      </c>
      <c r="N9" s="521"/>
    </row>
    <row r="10" spans="1:16" x14ac:dyDescent="0.3">
      <c r="A10" s="154" t="s">
        <v>396</v>
      </c>
      <c r="B10" s="155">
        <v>6985508</v>
      </c>
      <c r="C10" s="156">
        <v>6985805</v>
      </c>
      <c r="D10" s="156"/>
      <c r="E10" s="156"/>
      <c r="F10" s="156"/>
      <c r="G10" s="156"/>
      <c r="H10" s="156"/>
      <c r="I10" s="156"/>
      <c r="J10" s="156">
        <v>6985805</v>
      </c>
      <c r="K10" s="156"/>
      <c r="L10" s="152">
        <f t="shared" si="0"/>
        <v>6985805</v>
      </c>
      <c r="M10" s="153">
        <f t="shared" si="1"/>
        <v>100</v>
      </c>
      <c r="N10" s="521"/>
    </row>
    <row r="11" spans="1:16" x14ac:dyDescent="0.3">
      <c r="A11" s="154" t="s">
        <v>397</v>
      </c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2">
        <f t="shared" si="0"/>
        <v>0</v>
      </c>
      <c r="M11" s="153" t="str">
        <f t="shared" si="1"/>
        <v/>
      </c>
      <c r="N11" s="521"/>
    </row>
    <row r="12" spans="1:16" x14ac:dyDescent="0.3">
      <c r="A12" s="154" t="s">
        <v>398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2">
        <f t="shared" si="0"/>
        <v>0</v>
      </c>
      <c r="M12" s="153" t="str">
        <f t="shared" si="1"/>
        <v/>
      </c>
      <c r="N12" s="521"/>
    </row>
    <row r="13" spans="1:16" x14ac:dyDescent="0.3">
      <c r="A13" s="154" t="s">
        <v>399</v>
      </c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2">
        <f t="shared" si="0"/>
        <v>0</v>
      </c>
      <c r="M13" s="153" t="str">
        <f t="shared" si="1"/>
        <v/>
      </c>
      <c r="N13" s="521"/>
    </row>
    <row r="14" spans="1:16" ht="15" customHeight="1" thickBot="1" x14ac:dyDescent="0.35">
      <c r="A14" s="157"/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2">
        <f t="shared" si="0"/>
        <v>0</v>
      </c>
      <c r="M14" s="160" t="str">
        <f t="shared" si="1"/>
        <v/>
      </c>
      <c r="N14" s="521"/>
    </row>
    <row r="15" spans="1:16" ht="15" thickBot="1" x14ac:dyDescent="0.35">
      <c r="A15" s="161" t="s">
        <v>400</v>
      </c>
      <c r="B15" s="162">
        <f>B8+SUM(B10:B14)</f>
        <v>6985508</v>
      </c>
      <c r="C15" s="162">
        <f t="shared" ref="C15:L15" si="2">C8+SUM(C10:C14)</f>
        <v>6985805</v>
      </c>
      <c r="D15" s="162">
        <f t="shared" si="2"/>
        <v>0</v>
      </c>
      <c r="E15" s="162">
        <f t="shared" si="2"/>
        <v>0</v>
      </c>
      <c r="F15" s="162">
        <f t="shared" si="2"/>
        <v>0</v>
      </c>
      <c r="G15" s="162">
        <f t="shared" si="2"/>
        <v>0</v>
      </c>
      <c r="H15" s="162">
        <f t="shared" si="2"/>
        <v>0</v>
      </c>
      <c r="I15" s="162">
        <f t="shared" si="2"/>
        <v>0</v>
      </c>
      <c r="J15" s="162">
        <f t="shared" si="2"/>
        <v>6985805</v>
      </c>
      <c r="K15" s="162">
        <f t="shared" si="2"/>
        <v>0</v>
      </c>
      <c r="L15" s="162">
        <f t="shared" si="2"/>
        <v>6985805</v>
      </c>
      <c r="M15" s="163">
        <f>IF((C15&lt;&gt;0),ROUND((L15/C15)*100,1),"")</f>
        <v>100</v>
      </c>
      <c r="N15" s="521"/>
    </row>
    <row r="16" spans="1:16" x14ac:dyDescent="0.3">
      <c r="A16" s="164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521"/>
    </row>
    <row r="17" spans="1:14" ht="15" thickBot="1" x14ac:dyDescent="0.35">
      <c r="A17" s="167" t="s">
        <v>401</v>
      </c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521"/>
    </row>
    <row r="18" spans="1:14" x14ac:dyDescent="0.3">
      <c r="A18" s="170" t="s">
        <v>402</v>
      </c>
      <c r="B18" s="144">
        <v>209550</v>
      </c>
      <c r="C18" s="145">
        <v>209550</v>
      </c>
      <c r="D18" s="145"/>
      <c r="E18" s="146"/>
      <c r="F18" s="145"/>
      <c r="G18" s="145"/>
      <c r="H18" s="145"/>
      <c r="I18" s="145"/>
      <c r="J18" s="145"/>
      <c r="K18" s="145"/>
      <c r="L18" s="171">
        <f t="shared" ref="L18:L23" si="3">+J18+K18</f>
        <v>0</v>
      </c>
      <c r="M18" s="148">
        <f t="shared" ref="M18:M23" si="4">IF((C18&lt;&gt;0),ROUND((L18/C18)*100,1),"")</f>
        <v>0</v>
      </c>
      <c r="N18" s="521"/>
    </row>
    <row r="19" spans="1:14" x14ac:dyDescent="0.3">
      <c r="A19" s="172" t="s">
        <v>403</v>
      </c>
      <c r="B19" s="150">
        <v>3143250</v>
      </c>
      <c r="C19" s="156">
        <v>3143250</v>
      </c>
      <c r="D19" s="156"/>
      <c r="E19" s="156"/>
      <c r="F19" s="156"/>
      <c r="G19" s="156"/>
      <c r="H19" s="156"/>
      <c r="I19" s="156"/>
      <c r="J19" s="156">
        <v>965200</v>
      </c>
      <c r="K19" s="156">
        <v>2185670</v>
      </c>
      <c r="L19" s="173">
        <f t="shared" si="3"/>
        <v>3150870</v>
      </c>
      <c r="M19" s="153">
        <f t="shared" si="4"/>
        <v>100.2</v>
      </c>
      <c r="N19" s="521"/>
    </row>
    <row r="20" spans="1:14" x14ac:dyDescent="0.3">
      <c r="A20" s="172" t="s">
        <v>404</v>
      </c>
      <c r="B20" s="155">
        <v>3632708</v>
      </c>
      <c r="C20" s="156">
        <v>3632708</v>
      </c>
      <c r="D20" s="156"/>
      <c r="E20" s="156"/>
      <c r="F20" s="156" t="s">
        <v>412</v>
      </c>
      <c r="G20" s="156"/>
      <c r="H20" s="156"/>
      <c r="I20" s="156"/>
      <c r="J20" s="156"/>
      <c r="K20" s="156"/>
      <c r="L20" s="173">
        <f t="shared" si="3"/>
        <v>0</v>
      </c>
      <c r="M20" s="153">
        <f t="shared" si="4"/>
        <v>0</v>
      </c>
      <c r="N20" s="521"/>
    </row>
    <row r="21" spans="1:14" x14ac:dyDescent="0.3">
      <c r="A21" s="172" t="s">
        <v>405</v>
      </c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73">
        <f t="shared" si="3"/>
        <v>0</v>
      </c>
      <c r="M21" s="153" t="str">
        <f t="shared" si="4"/>
        <v/>
      </c>
      <c r="N21" s="521"/>
    </row>
    <row r="22" spans="1:14" x14ac:dyDescent="0.3">
      <c r="A22" s="174"/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73">
        <f t="shared" si="3"/>
        <v>0</v>
      </c>
      <c r="M22" s="153" t="str">
        <f t="shared" si="4"/>
        <v/>
      </c>
      <c r="N22" s="521"/>
    </row>
    <row r="23" spans="1:14" ht="15" thickBot="1" x14ac:dyDescent="0.35">
      <c r="A23" s="175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73">
        <f t="shared" si="3"/>
        <v>0</v>
      </c>
      <c r="M23" s="160" t="str">
        <f t="shared" si="4"/>
        <v/>
      </c>
      <c r="N23" s="521"/>
    </row>
    <row r="24" spans="1:14" ht="15" thickBot="1" x14ac:dyDescent="0.35">
      <c r="A24" s="176" t="s">
        <v>406</v>
      </c>
      <c r="B24" s="162">
        <f t="shared" ref="B24:L24" si="5">SUM(B18:B23)</f>
        <v>6985508</v>
      </c>
      <c r="C24" s="162">
        <f t="shared" si="5"/>
        <v>6985508</v>
      </c>
      <c r="D24" s="162">
        <f t="shared" si="5"/>
        <v>0</v>
      </c>
      <c r="E24" s="162">
        <f t="shared" si="5"/>
        <v>0</v>
      </c>
      <c r="F24" s="162">
        <f t="shared" si="5"/>
        <v>0</v>
      </c>
      <c r="G24" s="162">
        <f t="shared" si="5"/>
        <v>0</v>
      </c>
      <c r="H24" s="162">
        <f t="shared" si="5"/>
        <v>0</v>
      </c>
      <c r="I24" s="162">
        <f t="shared" si="5"/>
        <v>0</v>
      </c>
      <c r="J24" s="162">
        <f t="shared" si="5"/>
        <v>965200</v>
      </c>
      <c r="K24" s="162">
        <f t="shared" si="5"/>
        <v>2185670</v>
      </c>
      <c r="L24" s="162">
        <f t="shared" si="5"/>
        <v>3150870</v>
      </c>
      <c r="M24" s="373">
        <f>IF((C24&lt;&gt;0),ROUND((L24/C24)*100,1),"")</f>
        <v>45.1</v>
      </c>
      <c r="N24" s="521"/>
    </row>
    <row r="25" spans="1:14" x14ac:dyDescent="0.3">
      <c r="A25" s="549" t="s">
        <v>407</v>
      </c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21"/>
    </row>
    <row r="26" spans="1:14" ht="5.25" customHeight="1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521"/>
    </row>
    <row r="27" spans="1:14" x14ac:dyDescent="0.3">
      <c r="N27" s="521"/>
    </row>
    <row r="42" spans="1:1" x14ac:dyDescent="0.3">
      <c r="A42" s="179"/>
    </row>
  </sheetData>
  <mergeCells count="15">
    <mergeCell ref="A1:C1"/>
    <mergeCell ref="D1:M1"/>
    <mergeCell ref="N1:N27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F232-5434-4944-B626-5D2AA05D2C90}">
  <sheetPr>
    <pageSetUpPr fitToPage="1"/>
  </sheetPr>
  <dimension ref="A1:N44"/>
  <sheetViews>
    <sheetView workbookViewId="0">
      <selection sqref="A1:M25"/>
    </sheetView>
  </sheetViews>
  <sheetFormatPr defaultColWidth="9.109375" defaultRowHeight="14.4" x14ac:dyDescent="0.3"/>
  <cols>
    <col min="1" max="1" width="24.44140625" style="140" customWidth="1"/>
    <col min="2" max="2" width="8.5546875" style="140" customWidth="1"/>
    <col min="3" max="3" width="9.33203125" style="140" customWidth="1"/>
    <col min="4" max="13" width="8.5546875" style="140" customWidth="1"/>
    <col min="14" max="14" width="3.44140625" style="140" customWidth="1"/>
    <col min="15" max="16384" width="9.109375" style="140"/>
  </cols>
  <sheetData>
    <row r="1" spans="1:14" ht="15.75" customHeight="1" x14ac:dyDescent="0.3">
      <c r="A1" s="550" t="s">
        <v>458</v>
      </c>
      <c r="B1" s="550"/>
      <c r="C1" s="550"/>
      <c r="D1" s="551" t="s">
        <v>459</v>
      </c>
      <c r="E1" s="551"/>
      <c r="F1" s="551"/>
      <c r="G1" s="551"/>
      <c r="H1" s="551"/>
      <c r="I1" s="551"/>
      <c r="J1" s="551"/>
      <c r="K1" s="551"/>
      <c r="L1" s="551"/>
      <c r="M1" s="551"/>
      <c r="N1" s="521"/>
    </row>
    <row r="2" spans="1:14" ht="15" thickBot="1" x14ac:dyDescent="0.35">
      <c r="A2" s="141"/>
      <c r="B2" s="141"/>
      <c r="C2" s="141"/>
      <c r="D2" s="552" t="s">
        <v>466</v>
      </c>
      <c r="E2" s="553"/>
      <c r="F2" s="553"/>
      <c r="G2" s="553"/>
      <c r="H2" s="553"/>
      <c r="I2" s="553"/>
      <c r="J2" s="553"/>
      <c r="K2" s="553"/>
      <c r="L2" s="522" t="s">
        <v>416</v>
      </c>
      <c r="M2" s="522"/>
      <c r="N2" s="521"/>
    </row>
    <row r="3" spans="1:14" ht="15" thickBot="1" x14ac:dyDescent="0.35">
      <c r="A3" s="523" t="s">
        <v>384</v>
      </c>
      <c r="B3" s="526" t="s">
        <v>385</v>
      </c>
      <c r="C3" s="527"/>
      <c r="D3" s="527"/>
      <c r="E3" s="527"/>
      <c r="F3" s="527"/>
      <c r="G3" s="527"/>
      <c r="H3" s="527"/>
      <c r="I3" s="528"/>
      <c r="J3" s="529" t="s">
        <v>386</v>
      </c>
      <c r="K3" s="530"/>
      <c r="L3" s="530"/>
      <c r="M3" s="531"/>
      <c r="N3" s="521"/>
    </row>
    <row r="4" spans="1:14" ht="15" thickBot="1" x14ac:dyDescent="0.35">
      <c r="A4" s="524"/>
      <c r="B4" s="538" t="s">
        <v>387</v>
      </c>
      <c r="C4" s="540" t="s">
        <v>388</v>
      </c>
      <c r="D4" s="542" t="s">
        <v>389</v>
      </c>
      <c r="E4" s="543"/>
      <c r="F4" s="543"/>
      <c r="G4" s="543"/>
      <c r="H4" s="543"/>
      <c r="I4" s="544"/>
      <c r="J4" s="532"/>
      <c r="K4" s="533"/>
      <c r="L4" s="533"/>
      <c r="M4" s="534"/>
      <c r="N4" s="521"/>
    </row>
    <row r="5" spans="1:14" ht="15" thickBot="1" x14ac:dyDescent="0.35">
      <c r="A5" s="524"/>
      <c r="B5" s="539"/>
      <c r="C5" s="541"/>
      <c r="D5" s="372" t="s">
        <v>387</v>
      </c>
      <c r="E5" s="372" t="s">
        <v>388</v>
      </c>
      <c r="F5" s="372" t="s">
        <v>387</v>
      </c>
      <c r="G5" s="372" t="s">
        <v>388</v>
      </c>
      <c r="H5" s="372" t="s">
        <v>387</v>
      </c>
      <c r="I5" s="372" t="s">
        <v>388</v>
      </c>
      <c r="J5" s="535"/>
      <c r="K5" s="536"/>
      <c r="L5" s="536"/>
      <c r="M5" s="537"/>
      <c r="N5" s="521"/>
    </row>
    <row r="6" spans="1:14" ht="31.2" thickBot="1" x14ac:dyDescent="0.35">
      <c r="A6" s="525"/>
      <c r="B6" s="545" t="s">
        <v>390</v>
      </c>
      <c r="C6" s="546"/>
      <c r="D6" s="545" t="s">
        <v>454</v>
      </c>
      <c r="E6" s="546"/>
      <c r="F6" s="545" t="s">
        <v>455</v>
      </c>
      <c r="G6" s="546"/>
      <c r="H6" s="547" t="s">
        <v>460</v>
      </c>
      <c r="I6" s="548"/>
      <c r="J6" s="371" t="str">
        <f>+D6</f>
        <v>2017. előtti</v>
      </c>
      <c r="K6" s="372" t="str">
        <f>+F6</f>
        <v>2017. évi</v>
      </c>
      <c r="L6" s="371" t="s">
        <v>364</v>
      </c>
      <c r="M6" s="372" t="s">
        <v>457</v>
      </c>
      <c r="N6" s="521"/>
    </row>
    <row r="7" spans="1:14" ht="15" thickBot="1" x14ac:dyDescent="0.35">
      <c r="A7" s="142" t="s">
        <v>5</v>
      </c>
      <c r="B7" s="371" t="s">
        <v>6</v>
      </c>
      <c r="C7" s="371" t="s">
        <v>7</v>
      </c>
      <c r="D7" s="374" t="s">
        <v>8</v>
      </c>
      <c r="E7" s="372" t="s">
        <v>120</v>
      </c>
      <c r="F7" s="372" t="s">
        <v>121</v>
      </c>
      <c r="G7" s="372" t="s">
        <v>11</v>
      </c>
      <c r="H7" s="371" t="s">
        <v>12</v>
      </c>
      <c r="I7" s="374" t="s">
        <v>367</v>
      </c>
      <c r="J7" s="374" t="s">
        <v>368</v>
      </c>
      <c r="K7" s="374" t="s">
        <v>391</v>
      </c>
      <c r="L7" s="374" t="s">
        <v>392</v>
      </c>
      <c r="M7" s="375" t="s">
        <v>393</v>
      </c>
      <c r="N7" s="521"/>
    </row>
    <row r="8" spans="1:14" x14ac:dyDescent="0.3">
      <c r="A8" s="143" t="s">
        <v>394</v>
      </c>
      <c r="B8" s="144"/>
      <c r="C8" s="145"/>
      <c r="D8" s="145"/>
      <c r="E8" s="146"/>
      <c r="F8" s="145"/>
      <c r="G8" s="145"/>
      <c r="H8" s="145"/>
      <c r="I8" s="145"/>
      <c r="J8" s="145"/>
      <c r="K8" s="145"/>
      <c r="L8" s="147">
        <f t="shared" ref="L8:L14" si="0">+J8+K8</f>
        <v>0</v>
      </c>
      <c r="M8" s="148" t="str">
        <f>IF((C8&lt;&gt;0),ROUND((L8/C8)*100,1),"")</f>
        <v/>
      </c>
      <c r="N8" s="521"/>
    </row>
    <row r="9" spans="1:14" x14ac:dyDescent="0.3">
      <c r="A9" s="149" t="s">
        <v>395</v>
      </c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2">
        <f t="shared" si="0"/>
        <v>0</v>
      </c>
      <c r="M9" s="153" t="str">
        <f t="shared" ref="M9:M14" si="1">IF((C9&lt;&gt;0),ROUND((L9/C9)*100,1),"")</f>
        <v/>
      </c>
      <c r="N9" s="521"/>
    </row>
    <row r="10" spans="1:14" x14ac:dyDescent="0.3">
      <c r="A10" s="154" t="s">
        <v>396</v>
      </c>
      <c r="B10" s="155"/>
      <c r="C10" s="156">
        <v>85106551</v>
      </c>
      <c r="D10" s="156"/>
      <c r="E10" s="156"/>
      <c r="F10" s="156"/>
      <c r="G10" s="156"/>
      <c r="H10" s="156"/>
      <c r="I10" s="156"/>
      <c r="J10" s="156"/>
      <c r="K10" s="156">
        <v>85106551</v>
      </c>
      <c r="L10" s="152">
        <f t="shared" si="0"/>
        <v>85106551</v>
      </c>
      <c r="M10" s="153">
        <f t="shared" si="1"/>
        <v>100</v>
      </c>
      <c r="N10" s="521"/>
    </row>
    <row r="11" spans="1:14" x14ac:dyDescent="0.3">
      <c r="A11" s="154" t="s">
        <v>397</v>
      </c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2">
        <f t="shared" si="0"/>
        <v>0</v>
      </c>
      <c r="M11" s="153" t="str">
        <f t="shared" si="1"/>
        <v/>
      </c>
      <c r="N11" s="521"/>
    </row>
    <row r="12" spans="1:14" x14ac:dyDescent="0.3">
      <c r="A12" s="154" t="s">
        <v>398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2">
        <f t="shared" si="0"/>
        <v>0</v>
      </c>
      <c r="M12" s="153" t="str">
        <f t="shared" si="1"/>
        <v/>
      </c>
      <c r="N12" s="521"/>
    </row>
    <row r="13" spans="1:14" x14ac:dyDescent="0.3">
      <c r="A13" s="154"/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2">
        <f t="shared" si="0"/>
        <v>0</v>
      </c>
      <c r="M13" s="153" t="str">
        <f t="shared" si="1"/>
        <v/>
      </c>
      <c r="N13" s="521"/>
    </row>
    <row r="14" spans="1:14" ht="15" thickBot="1" x14ac:dyDescent="0.35">
      <c r="A14" s="157"/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2">
        <f t="shared" si="0"/>
        <v>0</v>
      </c>
      <c r="M14" s="160" t="str">
        <f t="shared" si="1"/>
        <v/>
      </c>
      <c r="N14" s="521"/>
    </row>
    <row r="15" spans="1:14" ht="15" thickBot="1" x14ac:dyDescent="0.35">
      <c r="A15" s="161" t="s">
        <v>400</v>
      </c>
      <c r="B15" s="162">
        <f>B8+SUM(B10:B14)</f>
        <v>0</v>
      </c>
      <c r="C15" s="162">
        <f t="shared" ref="C15:L15" si="2">C8+SUM(C10:C14)</f>
        <v>85106551</v>
      </c>
      <c r="D15" s="162">
        <f t="shared" si="2"/>
        <v>0</v>
      </c>
      <c r="E15" s="162">
        <f t="shared" si="2"/>
        <v>0</v>
      </c>
      <c r="F15" s="162">
        <f t="shared" si="2"/>
        <v>0</v>
      </c>
      <c r="G15" s="162">
        <f t="shared" si="2"/>
        <v>0</v>
      </c>
      <c r="H15" s="162">
        <f t="shared" si="2"/>
        <v>0</v>
      </c>
      <c r="I15" s="162">
        <f t="shared" si="2"/>
        <v>0</v>
      </c>
      <c r="J15" s="162">
        <f t="shared" si="2"/>
        <v>0</v>
      </c>
      <c r="K15" s="162">
        <f t="shared" si="2"/>
        <v>85106551</v>
      </c>
      <c r="L15" s="162">
        <f t="shared" si="2"/>
        <v>85106551</v>
      </c>
      <c r="M15" s="163">
        <f>IF((C15&lt;&gt;0),ROUND((L15/C15)*100,1),"")</f>
        <v>100</v>
      </c>
      <c r="N15" s="521"/>
    </row>
    <row r="16" spans="1:14" x14ac:dyDescent="0.3">
      <c r="A16" s="164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521"/>
    </row>
    <row r="17" spans="1:14" ht="15" thickBot="1" x14ac:dyDescent="0.35">
      <c r="A17" s="167" t="s">
        <v>401</v>
      </c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521"/>
    </row>
    <row r="18" spans="1:14" x14ac:dyDescent="0.3">
      <c r="A18" s="170" t="s">
        <v>402</v>
      </c>
      <c r="B18" s="144"/>
      <c r="C18" s="145"/>
      <c r="D18" s="145"/>
      <c r="E18" s="146"/>
      <c r="F18" s="145"/>
      <c r="G18" s="145"/>
      <c r="H18" s="145"/>
      <c r="I18" s="145"/>
      <c r="J18" s="145"/>
      <c r="K18" s="145"/>
      <c r="L18" s="171">
        <f t="shared" ref="L18:L23" si="3">+J18+K18</f>
        <v>0</v>
      </c>
      <c r="M18" s="383" t="str">
        <f t="shared" ref="M18:M23" si="4">IF((C18&lt;&gt;0),ROUND((L18/C18)*100,1),"")</f>
        <v/>
      </c>
      <c r="N18" s="521"/>
    </row>
    <row r="19" spans="1:14" x14ac:dyDescent="0.3">
      <c r="A19" s="172" t="s">
        <v>403</v>
      </c>
      <c r="B19" s="150"/>
      <c r="C19" s="156">
        <v>77880251</v>
      </c>
      <c r="D19" s="156"/>
      <c r="E19" s="156"/>
      <c r="F19" s="156"/>
      <c r="G19" s="156"/>
      <c r="H19" s="156"/>
      <c r="I19" s="156"/>
      <c r="J19" s="156"/>
      <c r="K19" s="156"/>
      <c r="L19" s="173">
        <f t="shared" si="3"/>
        <v>0</v>
      </c>
      <c r="M19" s="384">
        <f t="shared" si="4"/>
        <v>0</v>
      </c>
      <c r="N19" s="521"/>
    </row>
    <row r="20" spans="1:14" x14ac:dyDescent="0.3">
      <c r="A20" s="172" t="s">
        <v>404</v>
      </c>
      <c r="B20" s="155"/>
      <c r="C20" s="156">
        <v>7226300</v>
      </c>
      <c r="D20" s="156"/>
      <c r="E20" s="156"/>
      <c r="F20" s="156"/>
      <c r="G20" s="156"/>
      <c r="H20" s="156"/>
      <c r="I20" s="156"/>
      <c r="J20" s="156"/>
      <c r="K20" s="156">
        <v>2774950</v>
      </c>
      <c r="L20" s="173">
        <f t="shared" si="3"/>
        <v>2774950</v>
      </c>
      <c r="M20" s="384">
        <f t="shared" si="4"/>
        <v>38.4</v>
      </c>
      <c r="N20" s="521"/>
    </row>
    <row r="21" spans="1:14" x14ac:dyDescent="0.3">
      <c r="A21" s="172" t="s">
        <v>405</v>
      </c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73">
        <f t="shared" si="3"/>
        <v>0</v>
      </c>
      <c r="M21" s="384" t="str">
        <f t="shared" si="4"/>
        <v/>
      </c>
      <c r="N21" s="521"/>
    </row>
    <row r="22" spans="1:14" x14ac:dyDescent="0.3">
      <c r="A22" s="174"/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73">
        <f t="shared" si="3"/>
        <v>0</v>
      </c>
      <c r="M22" s="384" t="str">
        <f t="shared" si="4"/>
        <v/>
      </c>
      <c r="N22" s="521"/>
    </row>
    <row r="23" spans="1:14" ht="15" thickBot="1" x14ac:dyDescent="0.35">
      <c r="A23" s="175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73">
        <f t="shared" si="3"/>
        <v>0</v>
      </c>
      <c r="M23" s="385" t="str">
        <f t="shared" si="4"/>
        <v/>
      </c>
      <c r="N23" s="521"/>
    </row>
    <row r="24" spans="1:14" ht="15" thickBot="1" x14ac:dyDescent="0.35">
      <c r="A24" s="176" t="s">
        <v>406</v>
      </c>
      <c r="B24" s="162">
        <f t="shared" ref="B24:L24" si="5">SUM(B18:B23)</f>
        <v>0</v>
      </c>
      <c r="C24" s="162">
        <f t="shared" si="5"/>
        <v>85106551</v>
      </c>
      <c r="D24" s="162">
        <f t="shared" si="5"/>
        <v>0</v>
      </c>
      <c r="E24" s="162">
        <f t="shared" si="5"/>
        <v>0</v>
      </c>
      <c r="F24" s="162">
        <f t="shared" si="5"/>
        <v>0</v>
      </c>
      <c r="G24" s="162">
        <f t="shared" si="5"/>
        <v>0</v>
      </c>
      <c r="H24" s="162">
        <f t="shared" si="5"/>
        <v>0</v>
      </c>
      <c r="I24" s="162">
        <f t="shared" si="5"/>
        <v>0</v>
      </c>
      <c r="J24" s="162">
        <f t="shared" si="5"/>
        <v>0</v>
      </c>
      <c r="K24" s="162">
        <f t="shared" si="5"/>
        <v>2774950</v>
      </c>
      <c r="L24" s="162">
        <f t="shared" si="5"/>
        <v>2774950</v>
      </c>
      <c r="M24" s="386">
        <f>IF((C24&lt;&gt;0),ROUND((L24/C24)*100,1),"")</f>
        <v>3.3</v>
      </c>
      <c r="N24" s="521"/>
    </row>
    <row r="25" spans="1:14" x14ac:dyDescent="0.3">
      <c r="A25" s="549" t="s">
        <v>407</v>
      </c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21"/>
    </row>
    <row r="26" spans="1:14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521"/>
    </row>
    <row r="27" spans="1:14" ht="15.6" x14ac:dyDescent="0.3">
      <c r="A27" s="554"/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21"/>
    </row>
    <row r="28" spans="1:14" ht="15" thickBot="1" x14ac:dyDescent="0.3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522"/>
      <c r="M28" s="522"/>
      <c r="N28" s="521"/>
    </row>
    <row r="29" spans="1:14" x14ac:dyDescent="0.3">
      <c r="N29" s="521"/>
    </row>
    <row r="44" spans="1:1" x14ac:dyDescent="0.3">
      <c r="A44" s="179"/>
    </row>
  </sheetData>
  <mergeCells count="18">
    <mergeCell ref="H6:I6"/>
    <mergeCell ref="A25:M25"/>
    <mergeCell ref="A1:C1"/>
    <mergeCell ref="D1:M1"/>
    <mergeCell ref="N1:N29"/>
    <mergeCell ref="D2:K2"/>
    <mergeCell ref="L2:M2"/>
    <mergeCell ref="A3:A6"/>
    <mergeCell ref="B3:I3"/>
    <mergeCell ref="J3:M5"/>
    <mergeCell ref="B4:B5"/>
    <mergeCell ref="C4:C5"/>
    <mergeCell ref="A27:M27"/>
    <mergeCell ref="L28:M28"/>
    <mergeCell ref="D4:I4"/>
    <mergeCell ref="B6:C6"/>
    <mergeCell ref="D6:E6"/>
    <mergeCell ref="F6:G6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5D03-688B-4AE2-8C20-BABE2CB84FF4}">
  <sheetPr>
    <pageSetUpPr fitToPage="1"/>
  </sheetPr>
  <dimension ref="A1:O41"/>
  <sheetViews>
    <sheetView workbookViewId="0">
      <selection sqref="A1:M25"/>
    </sheetView>
  </sheetViews>
  <sheetFormatPr defaultColWidth="9.109375" defaultRowHeight="14.4" x14ac:dyDescent="0.3"/>
  <cols>
    <col min="1" max="1" width="24.44140625" style="140" customWidth="1"/>
    <col min="2" max="13" width="8.5546875" style="140" customWidth="1"/>
    <col min="14" max="14" width="3.44140625" style="140" customWidth="1"/>
    <col min="15" max="16384" width="9.109375" style="140"/>
  </cols>
  <sheetData>
    <row r="1" spans="1:15" ht="15.6" x14ac:dyDescent="0.3">
      <c r="A1" s="550" t="s">
        <v>458</v>
      </c>
      <c r="B1" s="550"/>
      <c r="C1" s="550"/>
      <c r="D1" s="551" t="s">
        <v>461</v>
      </c>
      <c r="E1" s="551"/>
      <c r="F1" s="551"/>
      <c r="G1" s="551"/>
      <c r="H1" s="551"/>
      <c r="I1" s="551"/>
      <c r="J1" s="551"/>
      <c r="K1" s="551"/>
      <c r="L1" s="551"/>
      <c r="M1" s="551"/>
      <c r="N1" s="521"/>
    </row>
    <row r="2" spans="1:15" ht="15" thickBot="1" x14ac:dyDescent="0.35">
      <c r="A2" s="141"/>
      <c r="B2" s="141"/>
      <c r="C2" s="141"/>
      <c r="D2" s="552" t="s">
        <v>467</v>
      </c>
      <c r="E2" s="552"/>
      <c r="F2" s="552"/>
      <c r="G2" s="552"/>
      <c r="H2" s="552"/>
      <c r="I2" s="552"/>
      <c r="J2" s="552"/>
      <c r="K2" s="552"/>
      <c r="L2" s="522" t="s">
        <v>416</v>
      </c>
      <c r="M2" s="522"/>
      <c r="N2" s="521"/>
    </row>
    <row r="3" spans="1:15" ht="15" thickBot="1" x14ac:dyDescent="0.35">
      <c r="A3" s="555" t="s">
        <v>384</v>
      </c>
      <c r="B3" s="558" t="s">
        <v>385</v>
      </c>
      <c r="C3" s="558"/>
      <c r="D3" s="558"/>
      <c r="E3" s="558"/>
      <c r="F3" s="558"/>
      <c r="G3" s="558"/>
      <c r="H3" s="558"/>
      <c r="I3" s="558"/>
      <c r="J3" s="559" t="s">
        <v>386</v>
      </c>
      <c r="K3" s="559"/>
      <c r="L3" s="559"/>
      <c r="M3" s="559"/>
      <c r="N3" s="521"/>
      <c r="O3" s="209"/>
    </row>
    <row r="4" spans="1:15" ht="15" thickBot="1" x14ac:dyDescent="0.35">
      <c r="A4" s="556"/>
      <c r="B4" s="561" t="s">
        <v>387</v>
      </c>
      <c r="C4" s="562" t="s">
        <v>388</v>
      </c>
      <c r="D4" s="563" t="s">
        <v>389</v>
      </c>
      <c r="E4" s="563"/>
      <c r="F4" s="563"/>
      <c r="G4" s="563"/>
      <c r="H4" s="563"/>
      <c r="I4" s="563"/>
      <c r="J4" s="560"/>
      <c r="K4" s="560"/>
      <c r="L4" s="560"/>
      <c r="M4" s="560"/>
      <c r="N4" s="521"/>
    </row>
    <row r="5" spans="1:15" ht="15" thickBot="1" x14ac:dyDescent="0.35">
      <c r="A5" s="556"/>
      <c r="B5" s="561"/>
      <c r="C5" s="562"/>
      <c r="D5" s="372" t="s">
        <v>387</v>
      </c>
      <c r="E5" s="372" t="s">
        <v>388</v>
      </c>
      <c r="F5" s="372" t="s">
        <v>387</v>
      </c>
      <c r="G5" s="372" t="s">
        <v>388</v>
      </c>
      <c r="H5" s="372" t="s">
        <v>387</v>
      </c>
      <c r="I5" s="372" t="s">
        <v>388</v>
      </c>
      <c r="J5" s="560"/>
      <c r="K5" s="560"/>
      <c r="L5" s="560"/>
      <c r="M5" s="560"/>
      <c r="N5" s="521"/>
    </row>
    <row r="6" spans="1:15" ht="31.2" thickBot="1" x14ac:dyDescent="0.35">
      <c r="A6" s="557"/>
      <c r="B6" s="562" t="s">
        <v>390</v>
      </c>
      <c r="C6" s="562"/>
      <c r="D6" s="562" t="s">
        <v>462</v>
      </c>
      <c r="E6" s="562"/>
      <c r="F6" s="562" t="s">
        <v>455</v>
      </c>
      <c r="G6" s="562"/>
      <c r="H6" s="561" t="s">
        <v>463</v>
      </c>
      <c r="I6" s="561"/>
      <c r="J6" s="371" t="str">
        <f>+D6</f>
        <v>2017.előtti</v>
      </c>
      <c r="K6" s="372" t="str">
        <f>+F6</f>
        <v>2017. évi</v>
      </c>
      <c r="L6" s="371" t="s">
        <v>364</v>
      </c>
      <c r="M6" s="372" t="s">
        <v>457</v>
      </c>
      <c r="N6" s="521"/>
    </row>
    <row r="7" spans="1:15" ht="15" thickBot="1" x14ac:dyDescent="0.35">
      <c r="A7" s="142" t="s">
        <v>5</v>
      </c>
      <c r="B7" s="371" t="s">
        <v>6</v>
      </c>
      <c r="C7" s="371" t="s">
        <v>7</v>
      </c>
      <c r="D7" s="374" t="s">
        <v>8</v>
      </c>
      <c r="E7" s="372" t="s">
        <v>120</v>
      </c>
      <c r="F7" s="372" t="s">
        <v>121</v>
      </c>
      <c r="G7" s="372" t="s">
        <v>11</v>
      </c>
      <c r="H7" s="371" t="s">
        <v>12</v>
      </c>
      <c r="I7" s="374" t="s">
        <v>367</v>
      </c>
      <c r="J7" s="374" t="s">
        <v>368</v>
      </c>
      <c r="K7" s="374" t="s">
        <v>391</v>
      </c>
      <c r="L7" s="374" t="s">
        <v>392</v>
      </c>
      <c r="M7" s="375" t="s">
        <v>393</v>
      </c>
      <c r="N7" s="521"/>
    </row>
    <row r="8" spans="1:15" x14ac:dyDescent="0.3">
      <c r="A8" s="143" t="s">
        <v>394</v>
      </c>
      <c r="B8" s="144"/>
      <c r="C8" s="145"/>
      <c r="D8" s="145"/>
      <c r="E8" s="146"/>
      <c r="F8" s="145"/>
      <c r="G8" s="145"/>
      <c r="H8" s="145"/>
      <c r="I8" s="145"/>
      <c r="J8" s="145"/>
      <c r="K8" s="145"/>
      <c r="L8" s="147">
        <f t="shared" ref="L8:L14" si="0">+J8+K8</f>
        <v>0</v>
      </c>
      <c r="M8" s="148" t="str">
        <f>IF((C8&lt;&gt;0),ROUND((L8/C8)*100,1),"")</f>
        <v/>
      </c>
      <c r="N8" s="521"/>
    </row>
    <row r="9" spans="1:15" x14ac:dyDescent="0.3">
      <c r="A9" s="149" t="s">
        <v>395</v>
      </c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2">
        <f t="shared" si="0"/>
        <v>0</v>
      </c>
      <c r="M9" s="153" t="str">
        <f t="shared" ref="M9:M14" si="1">IF((C9&lt;&gt;0),ROUND((L9/C9)*100,1),"")</f>
        <v/>
      </c>
      <c r="N9" s="521"/>
    </row>
    <row r="10" spans="1:15" x14ac:dyDescent="0.3">
      <c r="A10" s="154" t="s">
        <v>396</v>
      </c>
      <c r="B10" s="155"/>
      <c r="C10" s="156">
        <v>88906668</v>
      </c>
      <c r="D10" s="156"/>
      <c r="E10" s="156"/>
      <c r="F10" s="156"/>
      <c r="G10" s="156"/>
      <c r="H10" s="156"/>
      <c r="I10" s="156"/>
      <c r="J10" s="156"/>
      <c r="K10" s="156">
        <v>88906668</v>
      </c>
      <c r="L10" s="152">
        <f t="shared" si="0"/>
        <v>88906668</v>
      </c>
      <c r="M10" s="153">
        <f t="shared" si="1"/>
        <v>100</v>
      </c>
      <c r="N10" s="521"/>
    </row>
    <row r="11" spans="1:15" x14ac:dyDescent="0.3">
      <c r="A11" s="154" t="s">
        <v>397</v>
      </c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2">
        <f t="shared" si="0"/>
        <v>0</v>
      </c>
      <c r="M11" s="153" t="str">
        <f t="shared" si="1"/>
        <v/>
      </c>
      <c r="N11" s="521"/>
    </row>
    <row r="12" spans="1:15" x14ac:dyDescent="0.3">
      <c r="A12" s="154" t="s">
        <v>398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2">
        <f t="shared" si="0"/>
        <v>0</v>
      </c>
      <c r="M12" s="153" t="str">
        <f t="shared" si="1"/>
        <v/>
      </c>
      <c r="N12" s="521"/>
    </row>
    <row r="13" spans="1:15" x14ac:dyDescent="0.3">
      <c r="A13" s="154" t="s">
        <v>399</v>
      </c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2">
        <f t="shared" si="0"/>
        <v>0</v>
      </c>
      <c r="M13" s="153" t="str">
        <f t="shared" si="1"/>
        <v/>
      </c>
      <c r="N13" s="521"/>
    </row>
    <row r="14" spans="1:15" ht="15" thickBot="1" x14ac:dyDescent="0.35">
      <c r="A14" s="157"/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2">
        <f t="shared" si="0"/>
        <v>0</v>
      </c>
      <c r="M14" s="160" t="str">
        <f t="shared" si="1"/>
        <v/>
      </c>
      <c r="N14" s="521"/>
    </row>
    <row r="15" spans="1:15" ht="15" thickBot="1" x14ac:dyDescent="0.35">
      <c r="A15" s="161" t="s">
        <v>400</v>
      </c>
      <c r="B15" s="162">
        <f>B8+SUM(B10:B14)</f>
        <v>0</v>
      </c>
      <c r="C15" s="162">
        <f t="shared" ref="C15:L15" si="2">C8+SUM(C10:C14)</f>
        <v>88906668</v>
      </c>
      <c r="D15" s="162">
        <f t="shared" si="2"/>
        <v>0</v>
      </c>
      <c r="E15" s="162">
        <f t="shared" si="2"/>
        <v>0</v>
      </c>
      <c r="F15" s="162">
        <f t="shared" si="2"/>
        <v>0</v>
      </c>
      <c r="G15" s="162">
        <f t="shared" si="2"/>
        <v>0</v>
      </c>
      <c r="H15" s="162">
        <f t="shared" si="2"/>
        <v>0</v>
      </c>
      <c r="I15" s="162">
        <f t="shared" si="2"/>
        <v>0</v>
      </c>
      <c r="J15" s="162">
        <f t="shared" si="2"/>
        <v>0</v>
      </c>
      <c r="K15" s="162">
        <f t="shared" si="2"/>
        <v>88906668</v>
      </c>
      <c r="L15" s="162">
        <f t="shared" si="2"/>
        <v>88906668</v>
      </c>
      <c r="M15" s="163">
        <f>IF((C15&lt;&gt;0),ROUND((L15/C15)*100,1),"")</f>
        <v>100</v>
      </c>
      <c r="N15" s="521"/>
    </row>
    <row r="16" spans="1:15" x14ac:dyDescent="0.3">
      <c r="A16" s="164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521"/>
    </row>
    <row r="17" spans="1:14" ht="15" thickBot="1" x14ac:dyDescent="0.35">
      <c r="A17" s="167" t="s">
        <v>401</v>
      </c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521"/>
    </row>
    <row r="18" spans="1:14" x14ac:dyDescent="0.3">
      <c r="A18" s="170" t="s">
        <v>402</v>
      </c>
      <c r="B18" s="144"/>
      <c r="C18" s="145"/>
      <c r="D18" s="145"/>
      <c r="E18" s="146"/>
      <c r="F18" s="145"/>
      <c r="G18" s="145"/>
      <c r="H18" s="145"/>
      <c r="I18" s="145"/>
      <c r="J18" s="145"/>
      <c r="K18" s="145"/>
      <c r="L18" s="171">
        <f t="shared" ref="L18:L23" si="3">+J18+K18</f>
        <v>0</v>
      </c>
      <c r="M18" s="148" t="str">
        <f t="shared" ref="M18:M23" si="4">IF((C18&lt;&gt;0),ROUND((L18/C18)*100,1),"")</f>
        <v/>
      </c>
      <c r="N18" s="521"/>
    </row>
    <row r="19" spans="1:14" x14ac:dyDescent="0.3">
      <c r="A19" s="172" t="s">
        <v>403</v>
      </c>
      <c r="B19" s="150"/>
      <c r="C19" s="156">
        <v>81096068</v>
      </c>
      <c r="D19" s="156"/>
      <c r="E19" s="156"/>
      <c r="F19" s="156"/>
      <c r="G19" s="156"/>
      <c r="H19" s="156"/>
      <c r="I19" s="156"/>
      <c r="J19" s="156"/>
      <c r="K19" s="156"/>
      <c r="L19" s="173">
        <f t="shared" si="3"/>
        <v>0</v>
      </c>
      <c r="M19" s="153">
        <f t="shared" si="4"/>
        <v>0</v>
      </c>
      <c r="N19" s="521"/>
    </row>
    <row r="20" spans="1:14" x14ac:dyDescent="0.3">
      <c r="A20" s="172" t="s">
        <v>404</v>
      </c>
      <c r="B20" s="155"/>
      <c r="C20" s="156">
        <v>7810600</v>
      </c>
      <c r="D20" s="156"/>
      <c r="E20" s="156"/>
      <c r="F20" s="156"/>
      <c r="G20" s="156"/>
      <c r="H20" s="156"/>
      <c r="I20" s="156"/>
      <c r="J20" s="156"/>
      <c r="K20" s="156">
        <v>2889250</v>
      </c>
      <c r="L20" s="173">
        <f t="shared" si="3"/>
        <v>2889250</v>
      </c>
      <c r="M20" s="153">
        <f t="shared" si="4"/>
        <v>37</v>
      </c>
      <c r="N20" s="521"/>
    </row>
    <row r="21" spans="1:14" x14ac:dyDescent="0.3">
      <c r="A21" s="172" t="s">
        <v>405</v>
      </c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73">
        <f t="shared" si="3"/>
        <v>0</v>
      </c>
      <c r="M21" s="153" t="str">
        <f t="shared" si="4"/>
        <v/>
      </c>
      <c r="N21" s="521"/>
    </row>
    <row r="22" spans="1:14" x14ac:dyDescent="0.3">
      <c r="A22" s="174"/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73">
        <f t="shared" si="3"/>
        <v>0</v>
      </c>
      <c r="M22" s="153" t="str">
        <f t="shared" si="4"/>
        <v/>
      </c>
      <c r="N22" s="521"/>
    </row>
    <row r="23" spans="1:14" ht="15" thickBot="1" x14ac:dyDescent="0.35">
      <c r="A23" s="175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73">
        <f t="shared" si="3"/>
        <v>0</v>
      </c>
      <c r="M23" s="160" t="str">
        <f t="shared" si="4"/>
        <v/>
      </c>
      <c r="N23" s="521"/>
    </row>
    <row r="24" spans="1:14" ht="15" thickBot="1" x14ac:dyDescent="0.35">
      <c r="A24" s="176" t="s">
        <v>406</v>
      </c>
      <c r="B24" s="162">
        <f t="shared" ref="B24:L24" si="5">SUM(B18:B23)</f>
        <v>0</v>
      </c>
      <c r="C24" s="162">
        <f t="shared" si="5"/>
        <v>88906668</v>
      </c>
      <c r="D24" s="162">
        <f t="shared" si="5"/>
        <v>0</v>
      </c>
      <c r="E24" s="162">
        <f t="shared" si="5"/>
        <v>0</v>
      </c>
      <c r="F24" s="162">
        <f t="shared" si="5"/>
        <v>0</v>
      </c>
      <c r="G24" s="162">
        <f t="shared" si="5"/>
        <v>0</v>
      </c>
      <c r="H24" s="162">
        <f t="shared" si="5"/>
        <v>0</v>
      </c>
      <c r="I24" s="162">
        <f t="shared" si="5"/>
        <v>0</v>
      </c>
      <c r="J24" s="162">
        <f t="shared" si="5"/>
        <v>0</v>
      </c>
      <c r="K24" s="162">
        <f t="shared" si="5"/>
        <v>2889250</v>
      </c>
      <c r="L24" s="162">
        <f t="shared" si="5"/>
        <v>2889250</v>
      </c>
      <c r="M24" s="163">
        <f>IF((C24&lt;&gt;0),ROUND((L24/C24)*100,1),"")</f>
        <v>3.2</v>
      </c>
      <c r="N24" s="521"/>
    </row>
    <row r="25" spans="1:14" x14ac:dyDescent="0.3">
      <c r="A25" s="549" t="s">
        <v>407</v>
      </c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21"/>
    </row>
    <row r="26" spans="1:14" ht="5.25" customHeight="1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521"/>
    </row>
    <row r="41" spans="1:1" x14ac:dyDescent="0.3">
      <c r="A41" s="179"/>
    </row>
  </sheetData>
  <mergeCells count="16">
    <mergeCell ref="A25:M25"/>
    <mergeCell ref="A1:C1"/>
    <mergeCell ref="D1:M1"/>
    <mergeCell ref="N1:N26"/>
    <mergeCell ref="D2:K2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N161"/>
  <sheetViews>
    <sheetView workbookViewId="0">
      <selection activeCell="C1" sqref="C1:E1"/>
    </sheetView>
  </sheetViews>
  <sheetFormatPr defaultRowHeight="13.2" x14ac:dyDescent="0.3"/>
  <cols>
    <col min="1" max="1" width="13.88671875" style="361" customWidth="1"/>
    <col min="2" max="2" width="69" style="362" bestFit="1" customWidth="1"/>
    <col min="3" max="3" width="13.109375" style="363" customWidth="1"/>
    <col min="4" max="4" width="12.6640625" style="295" bestFit="1" customWidth="1"/>
    <col min="5" max="5" width="12.109375" style="295" customWidth="1"/>
    <col min="6" max="6" width="9.109375" style="295" customWidth="1"/>
    <col min="7" max="256" width="9.109375" style="295"/>
    <col min="257" max="257" width="13.88671875" style="295" customWidth="1"/>
    <col min="258" max="258" width="53.109375" style="295" customWidth="1"/>
    <col min="259" max="261" width="12.109375" style="295" customWidth="1"/>
    <col min="262" max="512" width="9.109375" style="295"/>
    <col min="513" max="513" width="13.88671875" style="295" customWidth="1"/>
    <col min="514" max="514" width="53.109375" style="295" customWidth="1"/>
    <col min="515" max="517" width="12.109375" style="295" customWidth="1"/>
    <col min="518" max="768" width="9.109375" style="295"/>
    <col min="769" max="769" width="13.88671875" style="295" customWidth="1"/>
    <col min="770" max="770" width="53.109375" style="295" customWidth="1"/>
    <col min="771" max="773" width="12.109375" style="295" customWidth="1"/>
    <col min="774" max="1024" width="9.109375" style="295"/>
    <col min="1025" max="1025" width="13.88671875" style="295" customWidth="1"/>
    <col min="1026" max="1026" width="53.109375" style="295" customWidth="1"/>
    <col min="1027" max="1029" width="12.109375" style="295" customWidth="1"/>
    <col min="1030" max="1280" width="9.109375" style="295"/>
    <col min="1281" max="1281" width="13.88671875" style="295" customWidth="1"/>
    <col min="1282" max="1282" width="53.109375" style="295" customWidth="1"/>
    <col min="1283" max="1285" width="12.109375" style="295" customWidth="1"/>
    <col min="1286" max="1536" width="9.109375" style="295"/>
    <col min="1537" max="1537" width="13.88671875" style="295" customWidth="1"/>
    <col min="1538" max="1538" width="53.109375" style="295" customWidth="1"/>
    <col min="1539" max="1541" width="12.109375" style="295" customWidth="1"/>
    <col min="1542" max="1792" width="9.109375" style="295"/>
    <col min="1793" max="1793" width="13.88671875" style="295" customWidth="1"/>
    <col min="1794" max="1794" width="53.109375" style="295" customWidth="1"/>
    <col min="1795" max="1797" width="12.109375" style="295" customWidth="1"/>
    <col min="1798" max="2048" width="9.109375" style="295"/>
    <col min="2049" max="2049" width="13.88671875" style="295" customWidth="1"/>
    <col min="2050" max="2050" width="53.109375" style="295" customWidth="1"/>
    <col min="2051" max="2053" width="12.109375" style="295" customWidth="1"/>
    <col min="2054" max="2304" width="9.109375" style="295"/>
    <col min="2305" max="2305" width="13.88671875" style="295" customWidth="1"/>
    <col min="2306" max="2306" width="53.109375" style="295" customWidth="1"/>
    <col min="2307" max="2309" width="12.109375" style="295" customWidth="1"/>
    <col min="2310" max="2560" width="9.109375" style="295"/>
    <col min="2561" max="2561" width="13.88671875" style="295" customWidth="1"/>
    <col min="2562" max="2562" width="53.109375" style="295" customWidth="1"/>
    <col min="2563" max="2565" width="12.109375" style="295" customWidth="1"/>
    <col min="2566" max="2816" width="9.109375" style="295"/>
    <col min="2817" max="2817" width="13.88671875" style="295" customWidth="1"/>
    <col min="2818" max="2818" width="53.109375" style="295" customWidth="1"/>
    <col min="2819" max="2821" width="12.109375" style="295" customWidth="1"/>
    <col min="2822" max="3072" width="9.109375" style="295"/>
    <col min="3073" max="3073" width="13.88671875" style="295" customWidth="1"/>
    <col min="3074" max="3074" width="53.109375" style="295" customWidth="1"/>
    <col min="3075" max="3077" width="12.109375" style="295" customWidth="1"/>
    <col min="3078" max="3328" width="9.109375" style="295"/>
    <col min="3329" max="3329" width="13.88671875" style="295" customWidth="1"/>
    <col min="3330" max="3330" width="53.109375" style="295" customWidth="1"/>
    <col min="3331" max="3333" width="12.109375" style="295" customWidth="1"/>
    <col min="3334" max="3584" width="9.109375" style="295"/>
    <col min="3585" max="3585" width="13.88671875" style="295" customWidth="1"/>
    <col min="3586" max="3586" width="53.109375" style="295" customWidth="1"/>
    <col min="3587" max="3589" width="12.109375" style="295" customWidth="1"/>
    <col min="3590" max="3840" width="9.109375" style="295"/>
    <col min="3841" max="3841" width="13.88671875" style="295" customWidth="1"/>
    <col min="3842" max="3842" width="53.109375" style="295" customWidth="1"/>
    <col min="3843" max="3845" width="12.109375" style="295" customWidth="1"/>
    <col min="3846" max="4096" width="9.109375" style="295"/>
    <col min="4097" max="4097" width="13.88671875" style="295" customWidth="1"/>
    <col min="4098" max="4098" width="53.109375" style="295" customWidth="1"/>
    <col min="4099" max="4101" width="12.109375" style="295" customWidth="1"/>
    <col min="4102" max="4352" width="9.109375" style="295"/>
    <col min="4353" max="4353" width="13.88671875" style="295" customWidth="1"/>
    <col min="4354" max="4354" width="53.109375" style="295" customWidth="1"/>
    <col min="4355" max="4357" width="12.109375" style="295" customWidth="1"/>
    <col min="4358" max="4608" width="9.109375" style="295"/>
    <col min="4609" max="4609" width="13.88671875" style="295" customWidth="1"/>
    <col min="4610" max="4610" width="53.109375" style="295" customWidth="1"/>
    <col min="4611" max="4613" width="12.109375" style="295" customWidth="1"/>
    <col min="4614" max="4864" width="9.109375" style="295"/>
    <col min="4865" max="4865" width="13.88671875" style="295" customWidth="1"/>
    <col min="4866" max="4866" width="53.109375" style="295" customWidth="1"/>
    <col min="4867" max="4869" width="12.109375" style="295" customWidth="1"/>
    <col min="4870" max="5120" width="9.109375" style="295"/>
    <col min="5121" max="5121" width="13.88671875" style="295" customWidth="1"/>
    <col min="5122" max="5122" width="53.109375" style="295" customWidth="1"/>
    <col min="5123" max="5125" width="12.109375" style="295" customWidth="1"/>
    <col min="5126" max="5376" width="9.109375" style="295"/>
    <col min="5377" max="5377" width="13.88671875" style="295" customWidth="1"/>
    <col min="5378" max="5378" width="53.109375" style="295" customWidth="1"/>
    <col min="5379" max="5381" width="12.109375" style="295" customWidth="1"/>
    <col min="5382" max="5632" width="9.109375" style="295"/>
    <col min="5633" max="5633" width="13.88671875" style="295" customWidth="1"/>
    <col min="5634" max="5634" width="53.109375" style="295" customWidth="1"/>
    <col min="5635" max="5637" width="12.109375" style="295" customWidth="1"/>
    <col min="5638" max="5888" width="9.109375" style="295"/>
    <col min="5889" max="5889" width="13.88671875" style="295" customWidth="1"/>
    <col min="5890" max="5890" width="53.109375" style="295" customWidth="1"/>
    <col min="5891" max="5893" width="12.109375" style="295" customWidth="1"/>
    <col min="5894" max="6144" width="9.109375" style="295"/>
    <col min="6145" max="6145" width="13.88671875" style="295" customWidth="1"/>
    <col min="6146" max="6146" width="53.109375" style="295" customWidth="1"/>
    <col min="6147" max="6149" width="12.109375" style="295" customWidth="1"/>
    <col min="6150" max="6400" width="9.109375" style="295"/>
    <col min="6401" max="6401" width="13.88671875" style="295" customWidth="1"/>
    <col min="6402" max="6402" width="53.109375" style="295" customWidth="1"/>
    <col min="6403" max="6405" width="12.109375" style="295" customWidth="1"/>
    <col min="6406" max="6656" width="9.109375" style="295"/>
    <col min="6657" max="6657" width="13.88671875" style="295" customWidth="1"/>
    <col min="6658" max="6658" width="53.109375" style="295" customWidth="1"/>
    <col min="6659" max="6661" width="12.109375" style="295" customWidth="1"/>
    <col min="6662" max="6912" width="9.109375" style="295"/>
    <col min="6913" max="6913" width="13.88671875" style="295" customWidth="1"/>
    <col min="6914" max="6914" width="53.109375" style="295" customWidth="1"/>
    <col min="6915" max="6917" width="12.109375" style="295" customWidth="1"/>
    <col min="6918" max="7168" width="9.109375" style="295"/>
    <col min="7169" max="7169" width="13.88671875" style="295" customWidth="1"/>
    <col min="7170" max="7170" width="53.109375" style="295" customWidth="1"/>
    <col min="7171" max="7173" width="12.109375" style="295" customWidth="1"/>
    <col min="7174" max="7424" width="9.109375" style="295"/>
    <col min="7425" max="7425" width="13.88671875" style="295" customWidth="1"/>
    <col min="7426" max="7426" width="53.109375" style="295" customWidth="1"/>
    <col min="7427" max="7429" width="12.109375" style="295" customWidth="1"/>
    <col min="7430" max="7680" width="9.109375" style="295"/>
    <col min="7681" max="7681" width="13.88671875" style="295" customWidth="1"/>
    <col min="7682" max="7682" width="53.109375" style="295" customWidth="1"/>
    <col min="7683" max="7685" width="12.109375" style="295" customWidth="1"/>
    <col min="7686" max="7936" width="9.109375" style="295"/>
    <col min="7937" max="7937" width="13.88671875" style="295" customWidth="1"/>
    <col min="7938" max="7938" width="53.109375" style="295" customWidth="1"/>
    <col min="7939" max="7941" width="12.109375" style="295" customWidth="1"/>
    <col min="7942" max="8192" width="9.109375" style="295"/>
    <col min="8193" max="8193" width="13.88671875" style="295" customWidth="1"/>
    <col min="8194" max="8194" width="53.109375" style="295" customWidth="1"/>
    <col min="8195" max="8197" width="12.109375" style="295" customWidth="1"/>
    <col min="8198" max="8448" width="9.109375" style="295"/>
    <col min="8449" max="8449" width="13.88671875" style="295" customWidth="1"/>
    <col min="8450" max="8450" width="53.109375" style="295" customWidth="1"/>
    <col min="8451" max="8453" width="12.109375" style="295" customWidth="1"/>
    <col min="8454" max="8704" width="9.109375" style="295"/>
    <col min="8705" max="8705" width="13.88671875" style="295" customWidth="1"/>
    <col min="8706" max="8706" width="53.109375" style="295" customWidth="1"/>
    <col min="8707" max="8709" width="12.109375" style="295" customWidth="1"/>
    <col min="8710" max="8960" width="9.109375" style="295"/>
    <col min="8961" max="8961" width="13.88671875" style="295" customWidth="1"/>
    <col min="8962" max="8962" width="53.109375" style="295" customWidth="1"/>
    <col min="8963" max="8965" width="12.109375" style="295" customWidth="1"/>
    <col min="8966" max="9216" width="9.109375" style="295"/>
    <col min="9217" max="9217" width="13.88671875" style="295" customWidth="1"/>
    <col min="9218" max="9218" width="53.109375" style="295" customWidth="1"/>
    <col min="9219" max="9221" width="12.109375" style="295" customWidth="1"/>
    <col min="9222" max="9472" width="9.109375" style="295"/>
    <col min="9473" max="9473" width="13.88671875" style="295" customWidth="1"/>
    <col min="9474" max="9474" width="53.109375" style="295" customWidth="1"/>
    <col min="9475" max="9477" width="12.109375" style="295" customWidth="1"/>
    <col min="9478" max="9728" width="9.109375" style="295"/>
    <col min="9729" max="9729" width="13.88671875" style="295" customWidth="1"/>
    <col min="9730" max="9730" width="53.109375" style="295" customWidth="1"/>
    <col min="9731" max="9733" width="12.109375" style="295" customWidth="1"/>
    <col min="9734" max="9984" width="9.109375" style="295"/>
    <col min="9985" max="9985" width="13.88671875" style="295" customWidth="1"/>
    <col min="9986" max="9986" width="53.109375" style="295" customWidth="1"/>
    <col min="9987" max="9989" width="12.109375" style="295" customWidth="1"/>
    <col min="9990" max="10240" width="9.109375" style="295"/>
    <col min="10241" max="10241" width="13.88671875" style="295" customWidth="1"/>
    <col min="10242" max="10242" width="53.109375" style="295" customWidth="1"/>
    <col min="10243" max="10245" width="12.109375" style="295" customWidth="1"/>
    <col min="10246" max="10496" width="9.109375" style="295"/>
    <col min="10497" max="10497" width="13.88671875" style="295" customWidth="1"/>
    <col min="10498" max="10498" width="53.109375" style="295" customWidth="1"/>
    <col min="10499" max="10501" width="12.109375" style="295" customWidth="1"/>
    <col min="10502" max="10752" width="9.109375" style="295"/>
    <col min="10753" max="10753" width="13.88671875" style="295" customWidth="1"/>
    <col min="10754" max="10754" width="53.109375" style="295" customWidth="1"/>
    <col min="10755" max="10757" width="12.109375" style="295" customWidth="1"/>
    <col min="10758" max="11008" width="9.109375" style="295"/>
    <col min="11009" max="11009" width="13.88671875" style="295" customWidth="1"/>
    <col min="11010" max="11010" width="53.109375" style="295" customWidth="1"/>
    <col min="11011" max="11013" width="12.109375" style="295" customWidth="1"/>
    <col min="11014" max="11264" width="9.109375" style="295"/>
    <col min="11265" max="11265" width="13.88671875" style="295" customWidth="1"/>
    <col min="11266" max="11266" width="53.109375" style="295" customWidth="1"/>
    <col min="11267" max="11269" width="12.109375" style="295" customWidth="1"/>
    <col min="11270" max="11520" width="9.109375" style="295"/>
    <col min="11521" max="11521" width="13.88671875" style="295" customWidth="1"/>
    <col min="11522" max="11522" width="53.109375" style="295" customWidth="1"/>
    <col min="11523" max="11525" width="12.109375" style="295" customWidth="1"/>
    <col min="11526" max="11776" width="9.109375" style="295"/>
    <col min="11777" max="11777" width="13.88671875" style="295" customWidth="1"/>
    <col min="11778" max="11778" width="53.109375" style="295" customWidth="1"/>
    <col min="11779" max="11781" width="12.109375" style="295" customWidth="1"/>
    <col min="11782" max="12032" width="9.109375" style="295"/>
    <col min="12033" max="12033" width="13.88671875" style="295" customWidth="1"/>
    <col min="12034" max="12034" width="53.109375" style="295" customWidth="1"/>
    <col min="12035" max="12037" width="12.109375" style="295" customWidth="1"/>
    <col min="12038" max="12288" width="9.109375" style="295"/>
    <col min="12289" max="12289" width="13.88671875" style="295" customWidth="1"/>
    <col min="12290" max="12290" width="53.109375" style="295" customWidth="1"/>
    <col min="12291" max="12293" width="12.109375" style="295" customWidth="1"/>
    <col min="12294" max="12544" width="9.109375" style="295"/>
    <col min="12545" max="12545" width="13.88671875" style="295" customWidth="1"/>
    <col min="12546" max="12546" width="53.109375" style="295" customWidth="1"/>
    <col min="12547" max="12549" width="12.109375" style="295" customWidth="1"/>
    <col min="12550" max="12800" width="9.109375" style="295"/>
    <col min="12801" max="12801" width="13.88671875" style="295" customWidth="1"/>
    <col min="12802" max="12802" width="53.109375" style="295" customWidth="1"/>
    <col min="12803" max="12805" width="12.109375" style="295" customWidth="1"/>
    <col min="12806" max="13056" width="9.109375" style="295"/>
    <col min="13057" max="13057" width="13.88671875" style="295" customWidth="1"/>
    <col min="13058" max="13058" width="53.109375" style="295" customWidth="1"/>
    <col min="13059" max="13061" width="12.109375" style="295" customWidth="1"/>
    <col min="13062" max="13312" width="9.109375" style="295"/>
    <col min="13313" max="13313" width="13.88671875" style="295" customWidth="1"/>
    <col min="13314" max="13314" width="53.109375" style="295" customWidth="1"/>
    <col min="13315" max="13317" width="12.109375" style="295" customWidth="1"/>
    <col min="13318" max="13568" width="9.109375" style="295"/>
    <col min="13569" max="13569" width="13.88671875" style="295" customWidth="1"/>
    <col min="13570" max="13570" width="53.109375" style="295" customWidth="1"/>
    <col min="13571" max="13573" width="12.109375" style="295" customWidth="1"/>
    <col min="13574" max="13824" width="9.109375" style="295"/>
    <col min="13825" max="13825" width="13.88671875" style="295" customWidth="1"/>
    <col min="13826" max="13826" width="53.109375" style="295" customWidth="1"/>
    <col min="13827" max="13829" width="12.109375" style="295" customWidth="1"/>
    <col min="13830" max="14080" width="9.109375" style="295"/>
    <col min="14081" max="14081" width="13.88671875" style="295" customWidth="1"/>
    <col min="14082" max="14082" width="53.109375" style="295" customWidth="1"/>
    <col min="14083" max="14085" width="12.109375" style="295" customWidth="1"/>
    <col min="14086" max="14336" width="9.109375" style="295"/>
    <col min="14337" max="14337" width="13.88671875" style="295" customWidth="1"/>
    <col min="14338" max="14338" width="53.109375" style="295" customWidth="1"/>
    <col min="14339" max="14341" width="12.109375" style="295" customWidth="1"/>
    <col min="14342" max="14592" width="9.109375" style="295"/>
    <col min="14593" max="14593" width="13.88671875" style="295" customWidth="1"/>
    <col min="14594" max="14594" width="53.109375" style="295" customWidth="1"/>
    <col min="14595" max="14597" width="12.109375" style="295" customWidth="1"/>
    <col min="14598" max="14848" width="9.109375" style="295"/>
    <col min="14849" max="14849" width="13.88671875" style="295" customWidth="1"/>
    <col min="14850" max="14850" width="53.109375" style="295" customWidth="1"/>
    <col min="14851" max="14853" width="12.109375" style="295" customWidth="1"/>
    <col min="14854" max="15104" width="9.109375" style="295"/>
    <col min="15105" max="15105" width="13.88671875" style="295" customWidth="1"/>
    <col min="15106" max="15106" width="53.109375" style="295" customWidth="1"/>
    <col min="15107" max="15109" width="12.109375" style="295" customWidth="1"/>
    <col min="15110" max="15360" width="9.109375" style="295"/>
    <col min="15361" max="15361" width="13.88671875" style="295" customWidth="1"/>
    <col min="15362" max="15362" width="53.109375" style="295" customWidth="1"/>
    <col min="15363" max="15365" width="12.109375" style="295" customWidth="1"/>
    <col min="15366" max="15616" width="9.109375" style="295"/>
    <col min="15617" max="15617" width="13.88671875" style="295" customWidth="1"/>
    <col min="15618" max="15618" width="53.109375" style="295" customWidth="1"/>
    <col min="15619" max="15621" width="12.109375" style="295" customWidth="1"/>
    <col min="15622" max="15872" width="9.109375" style="295"/>
    <col min="15873" max="15873" width="13.88671875" style="295" customWidth="1"/>
    <col min="15874" max="15874" width="53.109375" style="295" customWidth="1"/>
    <col min="15875" max="15877" width="12.109375" style="295" customWidth="1"/>
    <col min="15878" max="16128" width="9.109375" style="295"/>
    <col min="16129" max="16129" width="13.88671875" style="295" customWidth="1"/>
    <col min="16130" max="16130" width="53.109375" style="295" customWidth="1"/>
    <col min="16131" max="16133" width="12.109375" style="295" customWidth="1"/>
    <col min="16134" max="16384" width="9.109375" style="295"/>
  </cols>
  <sheetData>
    <row r="1" spans="1:5" s="284" customFormat="1" ht="24.75" customHeight="1" thickBot="1" x14ac:dyDescent="0.35">
      <c r="A1" s="368" t="s">
        <v>419</v>
      </c>
      <c r="B1" s="283"/>
      <c r="C1" s="568" t="s">
        <v>474</v>
      </c>
      <c r="D1" s="568"/>
      <c r="E1" s="568"/>
    </row>
    <row r="2" spans="1:5" s="287" customFormat="1" ht="21" customHeight="1" thickBot="1" x14ac:dyDescent="0.35">
      <c r="A2" s="285" t="s">
        <v>4</v>
      </c>
      <c r="B2" s="564" t="s">
        <v>125</v>
      </c>
      <c r="C2" s="564"/>
      <c r="D2" s="564"/>
      <c r="E2" s="286"/>
    </row>
    <row r="3" spans="1:5" s="287" customFormat="1" ht="27" thickBot="1" x14ac:dyDescent="0.35">
      <c r="A3" s="285" t="s">
        <v>126</v>
      </c>
      <c r="B3" s="564" t="s">
        <v>127</v>
      </c>
      <c r="C3" s="564"/>
      <c r="D3" s="564"/>
      <c r="E3" s="288"/>
    </row>
    <row r="4" spans="1:5" s="287" customFormat="1" ht="15.9" customHeight="1" thickBot="1" x14ac:dyDescent="0.35">
      <c r="A4" s="289"/>
      <c r="B4" s="289"/>
      <c r="C4" s="290"/>
      <c r="E4" s="291" t="s">
        <v>416</v>
      </c>
    </row>
    <row r="5" spans="1:5" ht="40.200000000000003" thickBot="1" x14ac:dyDescent="0.35">
      <c r="A5" s="369" t="s">
        <v>128</v>
      </c>
      <c r="B5" s="292" t="s">
        <v>129</v>
      </c>
      <c r="C5" s="293" t="s">
        <v>130</v>
      </c>
      <c r="D5" s="293" t="s">
        <v>365</v>
      </c>
      <c r="E5" s="294" t="s">
        <v>426</v>
      </c>
    </row>
    <row r="6" spans="1:5" s="299" customFormat="1" ht="12.9" customHeight="1" thickBot="1" x14ac:dyDescent="0.35">
      <c r="A6" s="296" t="s">
        <v>5</v>
      </c>
      <c r="B6" s="297" t="s">
        <v>6</v>
      </c>
      <c r="C6" s="297" t="s">
        <v>7</v>
      </c>
      <c r="D6" s="370" t="s">
        <v>8</v>
      </c>
      <c r="E6" s="298" t="s">
        <v>9</v>
      </c>
    </row>
    <row r="7" spans="1:5" s="299" customFormat="1" ht="15.9" customHeight="1" thickBot="1" x14ac:dyDescent="0.35">
      <c r="A7" s="565" t="s">
        <v>2</v>
      </c>
      <c r="B7" s="566"/>
      <c r="C7" s="566"/>
      <c r="D7" s="566"/>
      <c r="E7" s="567"/>
    </row>
    <row r="8" spans="1:5" s="299" customFormat="1" ht="12" customHeight="1" thickBot="1" x14ac:dyDescent="0.35">
      <c r="A8" s="300" t="s">
        <v>14</v>
      </c>
      <c r="B8" s="301" t="s">
        <v>131</v>
      </c>
      <c r="C8" s="302">
        <f>SUM(C9:C14)</f>
        <v>145424734</v>
      </c>
      <c r="D8" s="303">
        <f>+E8-C8</f>
        <v>11448230</v>
      </c>
      <c r="E8" s="304">
        <f>SUM(E9:E14)</f>
        <v>156872964</v>
      </c>
    </row>
    <row r="9" spans="1:5" s="309" customFormat="1" ht="12" customHeight="1" x14ac:dyDescent="0.25">
      <c r="A9" s="305" t="s">
        <v>132</v>
      </c>
      <c r="B9" s="11" t="s">
        <v>133</v>
      </c>
      <c r="C9" s="306">
        <v>53938173</v>
      </c>
      <c r="D9" s="307">
        <f t="shared" ref="D9:D72" si="0">+E9-C9</f>
        <v>1101473</v>
      </c>
      <c r="E9" s="308">
        <v>55039646</v>
      </c>
    </row>
    <row r="10" spans="1:5" ht="12" customHeight="1" x14ac:dyDescent="0.25">
      <c r="A10" s="310" t="s">
        <v>134</v>
      </c>
      <c r="B10" s="12" t="s">
        <v>135</v>
      </c>
      <c r="C10" s="311">
        <v>54336157</v>
      </c>
      <c r="D10" s="312">
        <f t="shared" si="0"/>
        <v>795583</v>
      </c>
      <c r="E10" s="313">
        <v>55131740</v>
      </c>
    </row>
    <row r="11" spans="1:5" ht="12" customHeight="1" x14ac:dyDescent="0.25">
      <c r="A11" s="310" t="s">
        <v>136</v>
      </c>
      <c r="B11" s="12" t="s">
        <v>137</v>
      </c>
      <c r="C11" s="311">
        <v>33676824</v>
      </c>
      <c r="D11" s="312">
        <f t="shared" si="0"/>
        <v>29328</v>
      </c>
      <c r="E11" s="313">
        <v>33706152</v>
      </c>
    </row>
    <row r="12" spans="1:5" ht="12" customHeight="1" x14ac:dyDescent="0.25">
      <c r="A12" s="310" t="s">
        <v>138</v>
      </c>
      <c r="B12" s="12" t="s">
        <v>139</v>
      </c>
      <c r="C12" s="311">
        <v>3473580</v>
      </c>
      <c r="D12" s="312">
        <f t="shared" si="0"/>
        <v>0</v>
      </c>
      <c r="E12" s="313">
        <v>3473580</v>
      </c>
    </row>
    <row r="13" spans="1:5" ht="12" customHeight="1" x14ac:dyDescent="0.25">
      <c r="A13" s="310" t="s">
        <v>140</v>
      </c>
      <c r="B13" s="12" t="s">
        <v>141</v>
      </c>
      <c r="C13" s="311"/>
      <c r="D13" s="312">
        <f t="shared" si="0"/>
        <v>9342326</v>
      </c>
      <c r="E13" s="313">
        <v>9342326</v>
      </c>
    </row>
    <row r="14" spans="1:5" s="309" customFormat="1" ht="12" customHeight="1" thickBot="1" x14ac:dyDescent="0.3">
      <c r="A14" s="314" t="s">
        <v>142</v>
      </c>
      <c r="B14" s="13" t="s">
        <v>143</v>
      </c>
      <c r="C14" s="311"/>
      <c r="D14" s="315">
        <f t="shared" si="0"/>
        <v>179520</v>
      </c>
      <c r="E14" s="313">
        <v>179520</v>
      </c>
    </row>
    <row r="15" spans="1:5" s="309" customFormat="1" ht="12" customHeight="1" thickBot="1" x14ac:dyDescent="0.35">
      <c r="A15" s="300" t="s">
        <v>17</v>
      </c>
      <c r="B15" s="14" t="s">
        <v>144</v>
      </c>
      <c r="C15" s="302">
        <f>SUM(C16:C21)</f>
        <v>40000000</v>
      </c>
      <c r="D15" s="303">
        <f t="shared" si="0"/>
        <v>1017000</v>
      </c>
      <c r="E15" s="304">
        <f>SUM(E16:E21)</f>
        <v>41017000</v>
      </c>
    </row>
    <row r="16" spans="1:5" s="309" customFormat="1" ht="12" customHeight="1" x14ac:dyDescent="0.25">
      <c r="A16" s="305" t="s">
        <v>145</v>
      </c>
      <c r="B16" s="11" t="s">
        <v>146</v>
      </c>
      <c r="C16" s="306"/>
      <c r="D16" s="307">
        <f t="shared" si="0"/>
        <v>0</v>
      </c>
      <c r="E16" s="308"/>
    </row>
    <row r="17" spans="1:5" s="309" customFormat="1" ht="12" customHeight="1" x14ac:dyDescent="0.25">
      <c r="A17" s="310" t="s">
        <v>147</v>
      </c>
      <c r="B17" s="12" t="s">
        <v>148</v>
      </c>
      <c r="C17" s="311"/>
      <c r="D17" s="312">
        <f t="shared" si="0"/>
        <v>0</v>
      </c>
      <c r="E17" s="313"/>
    </row>
    <row r="18" spans="1:5" s="309" customFormat="1" ht="12" customHeight="1" x14ac:dyDescent="0.25">
      <c r="A18" s="310" t="s">
        <v>149</v>
      </c>
      <c r="B18" s="12" t="s">
        <v>150</v>
      </c>
      <c r="C18" s="311"/>
      <c r="D18" s="312">
        <f t="shared" si="0"/>
        <v>0</v>
      </c>
      <c r="E18" s="313"/>
    </row>
    <row r="19" spans="1:5" s="309" customFormat="1" ht="12" customHeight="1" x14ac:dyDescent="0.25">
      <c r="A19" s="310" t="s">
        <v>151</v>
      </c>
      <c r="B19" s="12" t="s">
        <v>152</v>
      </c>
      <c r="C19" s="311"/>
      <c r="D19" s="312">
        <f t="shared" si="0"/>
        <v>0</v>
      </c>
      <c r="E19" s="313"/>
    </row>
    <row r="20" spans="1:5" s="309" customFormat="1" ht="12" customHeight="1" x14ac:dyDescent="0.25">
      <c r="A20" s="310" t="s">
        <v>153</v>
      </c>
      <c r="B20" s="12" t="s">
        <v>154</v>
      </c>
      <c r="C20" s="311">
        <v>40000000</v>
      </c>
      <c r="D20" s="312">
        <f t="shared" si="0"/>
        <v>1017000</v>
      </c>
      <c r="E20" s="313">
        <v>41017000</v>
      </c>
    </row>
    <row r="21" spans="1:5" ht="12" customHeight="1" thickBot="1" x14ac:dyDescent="0.3">
      <c r="A21" s="314" t="s">
        <v>155</v>
      </c>
      <c r="B21" s="13" t="s">
        <v>156</v>
      </c>
      <c r="C21" s="316"/>
      <c r="D21" s="315">
        <f t="shared" si="0"/>
        <v>0</v>
      </c>
      <c r="E21" s="317"/>
    </row>
    <row r="22" spans="1:5" ht="21" customHeight="1" thickBot="1" x14ac:dyDescent="0.35">
      <c r="A22" s="300" t="s">
        <v>20</v>
      </c>
      <c r="B22" s="301" t="s">
        <v>157</v>
      </c>
      <c r="C22" s="302">
        <f>SUM(C23:C28)</f>
        <v>5000000</v>
      </c>
      <c r="D22" s="303">
        <f t="shared" si="0"/>
        <v>194407219</v>
      </c>
      <c r="E22" s="304">
        <f>SUM(E23:E28)</f>
        <v>199407219</v>
      </c>
    </row>
    <row r="23" spans="1:5" ht="12" customHeight="1" x14ac:dyDescent="0.25">
      <c r="A23" s="305" t="s">
        <v>158</v>
      </c>
      <c r="B23" s="11" t="s">
        <v>159</v>
      </c>
      <c r="C23" s="306"/>
      <c r="D23" s="307">
        <f t="shared" si="0"/>
        <v>20394000</v>
      </c>
      <c r="E23" s="308">
        <v>20394000</v>
      </c>
    </row>
    <row r="24" spans="1:5" s="309" customFormat="1" ht="12" customHeight="1" x14ac:dyDescent="0.25">
      <c r="A24" s="310" t="s">
        <v>160</v>
      </c>
      <c r="B24" s="12" t="s">
        <v>161</v>
      </c>
      <c r="C24" s="311"/>
      <c r="D24" s="312">
        <f t="shared" si="0"/>
        <v>0</v>
      </c>
      <c r="E24" s="313"/>
    </row>
    <row r="25" spans="1:5" ht="12" customHeight="1" x14ac:dyDescent="0.25">
      <c r="A25" s="310" t="s">
        <v>162</v>
      </c>
      <c r="B25" s="12" t="s">
        <v>163</v>
      </c>
      <c r="C25" s="311"/>
      <c r="D25" s="312">
        <f t="shared" si="0"/>
        <v>0</v>
      </c>
      <c r="E25" s="313"/>
    </row>
    <row r="26" spans="1:5" ht="12" customHeight="1" x14ac:dyDescent="0.25">
      <c r="A26" s="310" t="s">
        <v>164</v>
      </c>
      <c r="B26" s="12" t="s">
        <v>165</v>
      </c>
      <c r="C26" s="311"/>
      <c r="D26" s="312">
        <f t="shared" si="0"/>
        <v>0</v>
      </c>
      <c r="E26" s="313"/>
    </row>
    <row r="27" spans="1:5" ht="12" customHeight="1" x14ac:dyDescent="0.25">
      <c r="A27" s="310" t="s">
        <v>166</v>
      </c>
      <c r="B27" s="12" t="s">
        <v>167</v>
      </c>
      <c r="C27" s="311">
        <v>5000000</v>
      </c>
      <c r="D27" s="312">
        <f t="shared" si="0"/>
        <v>174013219</v>
      </c>
      <c r="E27" s="313">
        <v>179013219</v>
      </c>
    </row>
    <row r="28" spans="1:5" ht="12" customHeight="1" thickBot="1" x14ac:dyDescent="0.3">
      <c r="A28" s="314" t="s">
        <v>168</v>
      </c>
      <c r="B28" s="13" t="s">
        <v>169</v>
      </c>
      <c r="C28" s="316"/>
      <c r="D28" s="315">
        <f t="shared" si="0"/>
        <v>0</v>
      </c>
      <c r="E28" s="317"/>
    </row>
    <row r="29" spans="1:5" ht="12" customHeight="1" thickBot="1" x14ac:dyDescent="0.35">
      <c r="A29" s="300" t="s">
        <v>170</v>
      </c>
      <c r="B29" s="301" t="s">
        <v>171</v>
      </c>
      <c r="C29" s="302">
        <f>SUM(C30:C36)</f>
        <v>64700000</v>
      </c>
      <c r="D29" s="303">
        <f t="shared" si="0"/>
        <v>21838000</v>
      </c>
      <c r="E29" s="304">
        <f>SUM(E30:E36)</f>
        <v>86538000</v>
      </c>
    </row>
    <row r="30" spans="1:5" ht="12" customHeight="1" x14ac:dyDescent="0.25">
      <c r="A30" s="305" t="s">
        <v>172</v>
      </c>
      <c r="B30" s="11" t="s">
        <v>173</v>
      </c>
      <c r="C30" s="306">
        <v>7200000</v>
      </c>
      <c r="D30" s="307">
        <f t="shared" si="0"/>
        <v>0</v>
      </c>
      <c r="E30" s="308">
        <v>7200000</v>
      </c>
    </row>
    <row r="31" spans="1:5" ht="12" customHeight="1" x14ac:dyDescent="0.25">
      <c r="A31" s="310" t="s">
        <v>174</v>
      </c>
      <c r="B31" s="12" t="s">
        <v>175</v>
      </c>
      <c r="C31" s="311"/>
      <c r="D31" s="312">
        <f t="shared" si="0"/>
        <v>0</v>
      </c>
      <c r="E31" s="313"/>
    </row>
    <row r="32" spans="1:5" ht="12" customHeight="1" x14ac:dyDescent="0.25">
      <c r="A32" s="310" t="s">
        <v>176</v>
      </c>
      <c r="B32" s="12" t="s">
        <v>177</v>
      </c>
      <c r="C32" s="311">
        <v>52000000</v>
      </c>
      <c r="D32" s="312">
        <f t="shared" si="0"/>
        <v>20500000</v>
      </c>
      <c r="E32" s="313">
        <v>72500000</v>
      </c>
    </row>
    <row r="33" spans="1:5" ht="12" customHeight="1" x14ac:dyDescent="0.25">
      <c r="A33" s="310" t="s">
        <v>178</v>
      </c>
      <c r="B33" s="12" t="s">
        <v>179</v>
      </c>
      <c r="C33" s="311"/>
      <c r="D33" s="312">
        <f t="shared" si="0"/>
        <v>0</v>
      </c>
      <c r="E33" s="313"/>
    </row>
    <row r="34" spans="1:5" ht="12" customHeight="1" x14ac:dyDescent="0.25">
      <c r="A34" s="310" t="s">
        <v>180</v>
      </c>
      <c r="B34" s="12" t="s">
        <v>181</v>
      </c>
      <c r="C34" s="311">
        <v>4500000</v>
      </c>
      <c r="D34" s="312">
        <f t="shared" si="0"/>
        <v>1338000</v>
      </c>
      <c r="E34" s="313">
        <v>5838000</v>
      </c>
    </row>
    <row r="35" spans="1:5" ht="12" customHeight="1" x14ac:dyDescent="0.25">
      <c r="A35" s="310" t="s">
        <v>182</v>
      </c>
      <c r="B35" s="12" t="s">
        <v>183</v>
      </c>
      <c r="C35" s="311"/>
      <c r="D35" s="312">
        <f t="shared" si="0"/>
        <v>0</v>
      </c>
      <c r="E35" s="313"/>
    </row>
    <row r="36" spans="1:5" ht="12" customHeight="1" thickBot="1" x14ac:dyDescent="0.3">
      <c r="A36" s="314" t="s">
        <v>184</v>
      </c>
      <c r="B36" s="13" t="s">
        <v>185</v>
      </c>
      <c r="C36" s="316">
        <v>1000000</v>
      </c>
      <c r="D36" s="315">
        <f t="shared" si="0"/>
        <v>0</v>
      </c>
      <c r="E36" s="317">
        <v>1000000</v>
      </c>
    </row>
    <row r="37" spans="1:5" ht="12" customHeight="1" thickBot="1" x14ac:dyDescent="0.35">
      <c r="A37" s="300" t="s">
        <v>26</v>
      </c>
      <c r="B37" s="301" t="s">
        <v>186</v>
      </c>
      <c r="C37" s="302">
        <f>SUM(C38:C48)</f>
        <v>10846000</v>
      </c>
      <c r="D37" s="303">
        <f t="shared" si="0"/>
        <v>-1787001</v>
      </c>
      <c r="E37" s="304">
        <f>SUM(E38:E48)</f>
        <v>9058999</v>
      </c>
    </row>
    <row r="38" spans="1:5" ht="12" customHeight="1" x14ac:dyDescent="0.25">
      <c r="A38" s="305" t="s">
        <v>187</v>
      </c>
      <c r="B38" s="11" t="s">
        <v>188</v>
      </c>
      <c r="C38" s="306"/>
      <c r="D38" s="307">
        <f t="shared" si="0"/>
        <v>0</v>
      </c>
      <c r="E38" s="308"/>
    </row>
    <row r="39" spans="1:5" ht="12" customHeight="1" x14ac:dyDescent="0.25">
      <c r="A39" s="310" t="s">
        <v>189</v>
      </c>
      <c r="B39" s="12" t="s">
        <v>190</v>
      </c>
      <c r="C39" s="311">
        <v>420000</v>
      </c>
      <c r="D39" s="312">
        <f t="shared" si="0"/>
        <v>0</v>
      </c>
      <c r="E39" s="313">
        <v>420000</v>
      </c>
    </row>
    <row r="40" spans="1:5" ht="12" customHeight="1" x14ac:dyDescent="0.25">
      <c r="A40" s="310" t="s">
        <v>191</v>
      </c>
      <c r="B40" s="12" t="s">
        <v>192</v>
      </c>
      <c r="C40" s="311"/>
      <c r="D40" s="312">
        <f t="shared" si="0"/>
        <v>0</v>
      </c>
      <c r="E40" s="313"/>
    </row>
    <row r="41" spans="1:5" ht="12" customHeight="1" x14ac:dyDescent="0.25">
      <c r="A41" s="310" t="s">
        <v>193</v>
      </c>
      <c r="B41" s="12" t="s">
        <v>194</v>
      </c>
      <c r="C41" s="311">
        <v>2500000</v>
      </c>
      <c r="D41" s="312">
        <f t="shared" si="0"/>
        <v>1812999</v>
      </c>
      <c r="E41" s="313">
        <v>4312999</v>
      </c>
    </row>
    <row r="42" spans="1:5" ht="12" customHeight="1" x14ac:dyDescent="0.25">
      <c r="A42" s="310" t="s">
        <v>195</v>
      </c>
      <c r="B42" s="12" t="s">
        <v>196</v>
      </c>
      <c r="C42" s="311">
        <v>3800000</v>
      </c>
      <c r="D42" s="312">
        <f t="shared" si="0"/>
        <v>-3000000</v>
      </c>
      <c r="E42" s="313">
        <v>800000</v>
      </c>
    </row>
    <row r="43" spans="1:5" ht="12" customHeight="1" x14ac:dyDescent="0.25">
      <c r="A43" s="310" t="s">
        <v>197</v>
      </c>
      <c r="B43" s="12" t="s">
        <v>198</v>
      </c>
      <c r="C43" s="311">
        <v>1026000</v>
      </c>
      <c r="D43" s="312">
        <f t="shared" si="0"/>
        <v>-600000</v>
      </c>
      <c r="E43" s="313">
        <v>426000</v>
      </c>
    </row>
    <row r="44" spans="1:5" ht="12" customHeight="1" x14ac:dyDescent="0.25">
      <c r="A44" s="310" t="s">
        <v>199</v>
      </c>
      <c r="B44" s="12" t="s">
        <v>200</v>
      </c>
      <c r="C44" s="311"/>
      <c r="D44" s="312">
        <f t="shared" si="0"/>
        <v>0</v>
      </c>
      <c r="E44" s="313"/>
    </row>
    <row r="45" spans="1:5" ht="12" customHeight="1" x14ac:dyDescent="0.25">
      <c r="A45" s="310" t="s">
        <v>201</v>
      </c>
      <c r="B45" s="12" t="s">
        <v>202</v>
      </c>
      <c r="C45" s="311"/>
      <c r="D45" s="312">
        <f t="shared" si="0"/>
        <v>0</v>
      </c>
      <c r="E45" s="313"/>
    </row>
    <row r="46" spans="1:5" ht="12" customHeight="1" x14ac:dyDescent="0.25">
      <c r="A46" s="310" t="s">
        <v>203</v>
      </c>
      <c r="B46" s="12" t="s">
        <v>204</v>
      </c>
      <c r="C46" s="311"/>
      <c r="D46" s="312">
        <f t="shared" si="0"/>
        <v>0</v>
      </c>
      <c r="E46" s="313"/>
    </row>
    <row r="47" spans="1:5" ht="12" customHeight="1" x14ac:dyDescent="0.25">
      <c r="A47" s="314" t="s">
        <v>205</v>
      </c>
      <c r="B47" s="13" t="s">
        <v>206</v>
      </c>
      <c r="C47" s="316"/>
      <c r="D47" s="312">
        <f t="shared" si="0"/>
        <v>0</v>
      </c>
      <c r="E47" s="317"/>
    </row>
    <row r="48" spans="1:5" ht="12" customHeight="1" thickBot="1" x14ac:dyDescent="0.3">
      <c r="A48" s="314" t="s">
        <v>207</v>
      </c>
      <c r="B48" s="13" t="s">
        <v>208</v>
      </c>
      <c r="C48" s="316">
        <v>3100000</v>
      </c>
      <c r="D48" s="315">
        <f t="shared" si="0"/>
        <v>0</v>
      </c>
      <c r="E48" s="317">
        <v>3100000</v>
      </c>
    </row>
    <row r="49" spans="1:5" ht="12" customHeight="1" thickBot="1" x14ac:dyDescent="0.35">
      <c r="A49" s="300" t="s">
        <v>29</v>
      </c>
      <c r="B49" s="301" t="s">
        <v>209</v>
      </c>
      <c r="C49" s="302">
        <f>SUM(C50:C54)</f>
        <v>7500000</v>
      </c>
      <c r="D49" s="303">
        <f t="shared" si="0"/>
        <v>420000</v>
      </c>
      <c r="E49" s="304">
        <f>SUM(E50:E54)</f>
        <v>7920000</v>
      </c>
    </row>
    <row r="50" spans="1:5" ht="12" customHeight="1" x14ac:dyDescent="0.25">
      <c r="A50" s="305" t="s">
        <v>210</v>
      </c>
      <c r="B50" s="11" t="s">
        <v>211</v>
      </c>
      <c r="C50" s="306"/>
      <c r="D50" s="307">
        <f t="shared" si="0"/>
        <v>0</v>
      </c>
      <c r="E50" s="308"/>
    </row>
    <row r="51" spans="1:5" ht="12" customHeight="1" x14ac:dyDescent="0.25">
      <c r="A51" s="310" t="s">
        <v>212</v>
      </c>
      <c r="B51" s="12" t="s">
        <v>213</v>
      </c>
      <c r="C51" s="311">
        <v>7500000</v>
      </c>
      <c r="D51" s="312">
        <f t="shared" si="0"/>
        <v>0</v>
      </c>
      <c r="E51" s="313">
        <v>7500000</v>
      </c>
    </row>
    <row r="52" spans="1:5" ht="12" customHeight="1" x14ac:dyDescent="0.25">
      <c r="A52" s="310" t="s">
        <v>214</v>
      </c>
      <c r="B52" s="12" t="s">
        <v>215</v>
      </c>
      <c r="C52" s="311"/>
      <c r="D52" s="312">
        <f t="shared" si="0"/>
        <v>420000</v>
      </c>
      <c r="E52" s="313">
        <v>420000</v>
      </c>
    </row>
    <row r="53" spans="1:5" ht="12" customHeight="1" x14ac:dyDescent="0.25">
      <c r="A53" s="310" t="s">
        <v>216</v>
      </c>
      <c r="B53" s="12" t="s">
        <v>217</v>
      </c>
      <c r="C53" s="311"/>
      <c r="D53" s="312">
        <f t="shared" si="0"/>
        <v>0</v>
      </c>
      <c r="E53" s="313"/>
    </row>
    <row r="54" spans="1:5" ht="12" customHeight="1" thickBot="1" x14ac:dyDescent="0.3">
      <c r="A54" s="314" t="s">
        <v>218</v>
      </c>
      <c r="B54" s="13" t="s">
        <v>219</v>
      </c>
      <c r="C54" s="316"/>
      <c r="D54" s="315">
        <f t="shared" si="0"/>
        <v>0</v>
      </c>
      <c r="E54" s="317"/>
    </row>
    <row r="55" spans="1:5" ht="12" customHeight="1" thickBot="1" x14ac:dyDescent="0.35">
      <c r="A55" s="300" t="s">
        <v>220</v>
      </c>
      <c r="B55" s="301" t="s">
        <v>221</v>
      </c>
      <c r="C55" s="302">
        <f>SUM(C56:C60)</f>
        <v>0</v>
      </c>
      <c r="D55" s="303">
        <f t="shared" si="0"/>
        <v>0</v>
      </c>
      <c r="E55" s="304">
        <f>SUM(E56:E59)</f>
        <v>0</v>
      </c>
    </row>
    <row r="56" spans="1:5" ht="12" customHeight="1" x14ac:dyDescent="0.25">
      <c r="A56" s="305" t="s">
        <v>222</v>
      </c>
      <c r="B56" s="11" t="s">
        <v>223</v>
      </c>
      <c r="C56" s="306"/>
      <c r="D56" s="307">
        <f t="shared" si="0"/>
        <v>0</v>
      </c>
      <c r="E56" s="308"/>
    </row>
    <row r="57" spans="1:5" ht="12" customHeight="1" x14ac:dyDescent="0.25">
      <c r="A57" s="310" t="s">
        <v>224</v>
      </c>
      <c r="B57" s="12" t="s">
        <v>225</v>
      </c>
      <c r="C57" s="311"/>
      <c r="D57" s="312">
        <f t="shared" si="0"/>
        <v>0</v>
      </c>
      <c r="E57" s="313"/>
    </row>
    <row r="58" spans="1:5" ht="12" customHeight="1" x14ac:dyDescent="0.25">
      <c r="A58" s="310" t="s">
        <v>226</v>
      </c>
      <c r="B58" s="12" t="s">
        <v>227</v>
      </c>
      <c r="C58" s="311"/>
      <c r="D58" s="312">
        <f t="shared" si="0"/>
        <v>0</v>
      </c>
      <c r="E58" s="313"/>
    </row>
    <row r="59" spans="1:5" ht="12" customHeight="1" thickBot="1" x14ac:dyDescent="0.3">
      <c r="A59" s="314" t="s">
        <v>228</v>
      </c>
      <c r="B59" s="13" t="s">
        <v>229</v>
      </c>
      <c r="C59" s="316"/>
      <c r="D59" s="315">
        <f t="shared" si="0"/>
        <v>0</v>
      </c>
      <c r="E59" s="317"/>
    </row>
    <row r="60" spans="1:5" ht="12" customHeight="1" thickBot="1" x14ac:dyDescent="0.35">
      <c r="A60" s="300" t="s">
        <v>34</v>
      </c>
      <c r="B60" s="14" t="s">
        <v>230</v>
      </c>
      <c r="C60" s="302">
        <f>SUM(C61:C64)</f>
        <v>0</v>
      </c>
      <c r="D60" s="303">
        <f t="shared" si="0"/>
        <v>0</v>
      </c>
      <c r="E60" s="304">
        <f>SUM(E61:E64)</f>
        <v>0</v>
      </c>
    </row>
    <row r="61" spans="1:5" ht="12" customHeight="1" x14ac:dyDescent="0.25">
      <c r="A61" s="305" t="s">
        <v>231</v>
      </c>
      <c r="B61" s="11" t="s">
        <v>232</v>
      </c>
      <c r="C61" s="311"/>
      <c r="D61" s="307">
        <f t="shared" si="0"/>
        <v>0</v>
      </c>
      <c r="E61" s="313"/>
    </row>
    <row r="62" spans="1:5" ht="12" customHeight="1" x14ac:dyDescent="0.25">
      <c r="A62" s="310" t="s">
        <v>233</v>
      </c>
      <c r="B62" s="12" t="s">
        <v>234</v>
      </c>
      <c r="C62" s="311"/>
      <c r="D62" s="312">
        <f t="shared" si="0"/>
        <v>0</v>
      </c>
      <c r="E62" s="313"/>
    </row>
    <row r="63" spans="1:5" ht="12" customHeight="1" x14ac:dyDescent="0.25">
      <c r="A63" s="310" t="s">
        <v>235</v>
      </c>
      <c r="B63" s="12" t="s">
        <v>236</v>
      </c>
      <c r="C63" s="311"/>
      <c r="D63" s="312">
        <f t="shared" si="0"/>
        <v>0</v>
      </c>
      <c r="E63" s="313"/>
    </row>
    <row r="64" spans="1:5" ht="12" customHeight="1" thickBot="1" x14ac:dyDescent="0.3">
      <c r="A64" s="314" t="s">
        <v>237</v>
      </c>
      <c r="B64" s="13" t="s">
        <v>238</v>
      </c>
      <c r="C64" s="311"/>
      <c r="D64" s="312">
        <f t="shared" si="0"/>
        <v>0</v>
      </c>
      <c r="E64" s="313"/>
    </row>
    <row r="65" spans="1:5" ht="12" customHeight="1" thickBot="1" x14ac:dyDescent="0.35">
      <c r="A65" s="300" t="s">
        <v>35</v>
      </c>
      <c r="B65" s="301" t="s">
        <v>239</v>
      </c>
      <c r="C65" s="318">
        <f>SUM(C8+C15+C22+C29+C37+C49+C55+C60)</f>
        <v>273470734</v>
      </c>
      <c r="D65" s="312">
        <f t="shared" si="0"/>
        <v>227343448</v>
      </c>
      <c r="E65" s="304">
        <f>SUM(E8+E15+E22+E29+E37+E49+E55+E60)</f>
        <v>500814182</v>
      </c>
    </row>
    <row r="66" spans="1:5" ht="12" customHeight="1" thickBot="1" x14ac:dyDescent="0.3">
      <c r="A66" s="15" t="s">
        <v>240</v>
      </c>
      <c r="B66" s="14" t="s">
        <v>241</v>
      </c>
      <c r="C66" s="318"/>
      <c r="D66" s="312">
        <f t="shared" si="0"/>
        <v>0</v>
      </c>
      <c r="E66" s="304"/>
    </row>
    <row r="67" spans="1:5" ht="12" customHeight="1" x14ac:dyDescent="0.25">
      <c r="A67" s="305" t="s">
        <v>242</v>
      </c>
      <c r="B67" s="11" t="s">
        <v>243</v>
      </c>
      <c r="C67" s="311"/>
      <c r="D67" s="312">
        <f t="shared" si="0"/>
        <v>0</v>
      </c>
      <c r="E67" s="313"/>
    </row>
    <row r="68" spans="1:5" ht="12" customHeight="1" x14ac:dyDescent="0.25">
      <c r="A68" s="310" t="s">
        <v>244</v>
      </c>
      <c r="B68" s="12" t="s">
        <v>245</v>
      </c>
      <c r="C68" s="311"/>
      <c r="D68" s="312">
        <f t="shared" si="0"/>
        <v>0</v>
      </c>
      <c r="E68" s="313"/>
    </row>
    <row r="69" spans="1:5" ht="12" customHeight="1" thickBot="1" x14ac:dyDescent="0.3">
      <c r="A69" s="314" t="s">
        <v>246</v>
      </c>
      <c r="B69" s="16" t="s">
        <v>247</v>
      </c>
      <c r="C69" s="311"/>
      <c r="D69" s="315">
        <f t="shared" si="0"/>
        <v>0</v>
      </c>
      <c r="E69" s="313"/>
    </row>
    <row r="70" spans="1:5" ht="12" customHeight="1" thickBot="1" x14ac:dyDescent="0.3">
      <c r="A70" s="15" t="s">
        <v>248</v>
      </c>
      <c r="B70" s="14" t="s">
        <v>249</v>
      </c>
      <c r="C70" s="302">
        <f>SUM(C71:C74)</f>
        <v>44000000</v>
      </c>
      <c r="D70" s="303">
        <f t="shared" si="0"/>
        <v>45000000</v>
      </c>
      <c r="E70" s="304">
        <f>SUM(E71:E74)</f>
        <v>89000000</v>
      </c>
    </row>
    <row r="71" spans="1:5" ht="12" customHeight="1" x14ac:dyDescent="0.25">
      <c r="A71" s="305" t="s">
        <v>250</v>
      </c>
      <c r="B71" s="11" t="s">
        <v>251</v>
      </c>
      <c r="C71" s="311">
        <v>44000000</v>
      </c>
      <c r="D71" s="307">
        <f t="shared" si="0"/>
        <v>-44000000</v>
      </c>
      <c r="E71" s="313"/>
    </row>
    <row r="72" spans="1:5" ht="12" customHeight="1" x14ac:dyDescent="0.25">
      <c r="A72" s="310" t="s">
        <v>252</v>
      </c>
      <c r="B72" s="12" t="s">
        <v>253</v>
      </c>
      <c r="C72" s="311"/>
      <c r="D72" s="312">
        <f t="shared" si="0"/>
        <v>89000000</v>
      </c>
      <c r="E72" s="313">
        <v>89000000</v>
      </c>
    </row>
    <row r="73" spans="1:5" ht="12" customHeight="1" x14ac:dyDescent="0.25">
      <c r="A73" s="310" t="s">
        <v>254</v>
      </c>
      <c r="B73" s="12" t="s">
        <v>255</v>
      </c>
      <c r="C73" s="311"/>
      <c r="D73" s="312">
        <f t="shared" ref="D73:D91" si="1">+E73-C73</f>
        <v>0</v>
      </c>
      <c r="E73" s="313"/>
    </row>
    <row r="74" spans="1:5" ht="12" customHeight="1" thickBot="1" x14ac:dyDescent="0.3">
      <c r="A74" s="314" t="s">
        <v>256</v>
      </c>
      <c r="B74" s="13" t="s">
        <v>257</v>
      </c>
      <c r="C74" s="311"/>
      <c r="D74" s="315">
        <f t="shared" si="1"/>
        <v>0</v>
      </c>
      <c r="E74" s="313"/>
    </row>
    <row r="75" spans="1:5" ht="12" customHeight="1" thickBot="1" x14ac:dyDescent="0.3">
      <c r="A75" s="15" t="s">
        <v>258</v>
      </c>
      <c r="B75" s="14" t="s">
        <v>259</v>
      </c>
      <c r="C75" s="302">
        <f>SUM(C76:C77)</f>
        <v>91912359</v>
      </c>
      <c r="D75" s="303">
        <f t="shared" si="1"/>
        <v>-55634332</v>
      </c>
      <c r="E75" s="304">
        <f>SUM(E76:E77)</f>
        <v>36278027</v>
      </c>
    </row>
    <row r="76" spans="1:5" ht="12" customHeight="1" x14ac:dyDescent="0.25">
      <c r="A76" s="305" t="s">
        <v>260</v>
      </c>
      <c r="B76" s="11" t="s">
        <v>261</v>
      </c>
      <c r="C76" s="311">
        <v>91912359</v>
      </c>
      <c r="D76" s="307">
        <f t="shared" si="1"/>
        <v>-55634332</v>
      </c>
      <c r="E76" s="313">
        <v>36278027</v>
      </c>
    </row>
    <row r="77" spans="1:5" ht="12" customHeight="1" thickBot="1" x14ac:dyDescent="0.3">
      <c r="A77" s="314" t="s">
        <v>262</v>
      </c>
      <c r="B77" s="13" t="s">
        <v>263</v>
      </c>
      <c r="C77" s="311"/>
      <c r="D77" s="315">
        <f t="shared" si="1"/>
        <v>0</v>
      </c>
      <c r="E77" s="313"/>
    </row>
    <row r="78" spans="1:5" s="309" customFormat="1" ht="12" customHeight="1" thickBot="1" x14ac:dyDescent="0.3">
      <c r="A78" s="15" t="s">
        <v>264</v>
      </c>
      <c r="B78" s="14" t="s">
        <v>374</v>
      </c>
      <c r="C78" s="302">
        <f>SUM(C79:C82)</f>
        <v>124253020</v>
      </c>
      <c r="D78" s="303">
        <f t="shared" si="1"/>
        <v>-7246712</v>
      </c>
      <c r="E78" s="304">
        <f>SUM(E79:E82)</f>
        <v>117006308</v>
      </c>
    </row>
    <row r="79" spans="1:5" ht="12" customHeight="1" x14ac:dyDescent="0.25">
      <c r="A79" s="305" t="s">
        <v>266</v>
      </c>
      <c r="B79" s="11" t="s">
        <v>267</v>
      </c>
      <c r="C79" s="311"/>
      <c r="D79" s="307">
        <f t="shared" si="1"/>
        <v>0</v>
      </c>
      <c r="E79" s="313"/>
    </row>
    <row r="80" spans="1:5" ht="12" customHeight="1" x14ac:dyDescent="0.25">
      <c r="A80" s="310" t="s">
        <v>268</v>
      </c>
      <c r="B80" s="12" t="s">
        <v>269</v>
      </c>
      <c r="C80" s="311"/>
      <c r="D80" s="312">
        <f t="shared" si="1"/>
        <v>0</v>
      </c>
      <c r="E80" s="313"/>
    </row>
    <row r="81" spans="1:14" ht="12" customHeight="1" x14ac:dyDescent="0.25">
      <c r="A81" s="314" t="s">
        <v>270</v>
      </c>
      <c r="B81" s="13" t="s">
        <v>271</v>
      </c>
      <c r="C81" s="311"/>
      <c r="D81" s="312">
        <f t="shared" si="1"/>
        <v>0</v>
      </c>
      <c r="E81" s="313"/>
    </row>
    <row r="82" spans="1:14" ht="12" customHeight="1" thickBot="1" x14ac:dyDescent="0.35">
      <c r="A82" s="319" t="s">
        <v>375</v>
      </c>
      <c r="B82" s="242" t="s">
        <v>408</v>
      </c>
      <c r="C82" s="320">
        <v>124253020</v>
      </c>
      <c r="D82" s="315">
        <f t="shared" si="1"/>
        <v>-7246712</v>
      </c>
      <c r="E82" s="378">
        <v>117006308</v>
      </c>
      <c r="F82" s="321"/>
      <c r="G82" s="321"/>
      <c r="H82" s="322"/>
      <c r="I82" s="321"/>
      <c r="J82" s="321"/>
      <c r="K82" s="322"/>
      <c r="L82" s="321"/>
      <c r="M82" s="321"/>
      <c r="N82" s="322"/>
    </row>
    <row r="83" spans="1:14" ht="13.8" thickBot="1" x14ac:dyDescent="0.3">
      <c r="A83" s="15" t="s">
        <v>272</v>
      </c>
      <c r="B83" s="14" t="s">
        <v>273</v>
      </c>
      <c r="C83" s="302"/>
      <c r="D83" s="323">
        <f t="shared" si="1"/>
        <v>0</v>
      </c>
      <c r="E83" s="303"/>
    </row>
    <row r="84" spans="1:14" ht="12" customHeight="1" x14ac:dyDescent="0.25">
      <c r="A84" s="17" t="s">
        <v>274</v>
      </c>
      <c r="B84" s="11" t="s">
        <v>275</v>
      </c>
      <c r="C84" s="311"/>
      <c r="D84" s="307">
        <f t="shared" si="1"/>
        <v>0</v>
      </c>
      <c r="E84" s="313"/>
    </row>
    <row r="85" spans="1:14" ht="12" customHeight="1" x14ac:dyDescent="0.25">
      <c r="A85" s="18" t="s">
        <v>276</v>
      </c>
      <c r="B85" s="12" t="s">
        <v>277</v>
      </c>
      <c r="C85" s="311"/>
      <c r="D85" s="312">
        <f t="shared" si="1"/>
        <v>0</v>
      </c>
      <c r="E85" s="313"/>
    </row>
    <row r="86" spans="1:14" ht="12" customHeight="1" x14ac:dyDescent="0.25">
      <c r="A86" s="18" t="s">
        <v>278</v>
      </c>
      <c r="B86" s="12" t="s">
        <v>279</v>
      </c>
      <c r="C86" s="311"/>
      <c r="D86" s="312">
        <f t="shared" si="1"/>
        <v>0</v>
      </c>
      <c r="E86" s="313"/>
    </row>
    <row r="87" spans="1:14" s="309" customFormat="1" ht="12" customHeight="1" thickBot="1" x14ac:dyDescent="0.3">
      <c r="A87" s="19" t="s">
        <v>280</v>
      </c>
      <c r="B87" s="13" t="s">
        <v>281</v>
      </c>
      <c r="C87" s="311"/>
      <c r="D87" s="315">
        <f t="shared" si="1"/>
        <v>0</v>
      </c>
      <c r="E87" s="313"/>
    </row>
    <row r="88" spans="1:14" s="309" customFormat="1" ht="12" customHeight="1" thickBot="1" x14ac:dyDescent="0.3">
      <c r="A88" s="15" t="s">
        <v>282</v>
      </c>
      <c r="B88" s="14" t="s">
        <v>283</v>
      </c>
      <c r="C88" s="324"/>
      <c r="D88" s="323">
        <f t="shared" si="1"/>
        <v>0</v>
      </c>
      <c r="E88" s="304"/>
    </row>
    <row r="89" spans="1:14" s="309" customFormat="1" ht="12" customHeight="1" thickBot="1" x14ac:dyDescent="0.3">
      <c r="A89" s="15" t="s">
        <v>284</v>
      </c>
      <c r="B89" s="14" t="s">
        <v>70</v>
      </c>
      <c r="C89" s="325"/>
      <c r="D89" s="326">
        <f t="shared" si="1"/>
        <v>0</v>
      </c>
      <c r="E89" s="304"/>
    </row>
    <row r="90" spans="1:14" s="309" customFormat="1" ht="12" customHeight="1" thickBot="1" x14ac:dyDescent="0.3">
      <c r="A90" s="15" t="s">
        <v>285</v>
      </c>
      <c r="B90" s="20" t="s">
        <v>286</v>
      </c>
      <c r="C90" s="302">
        <f>SUM(C66+C70+C75+C78+C83)</f>
        <v>260165379</v>
      </c>
      <c r="D90" s="303">
        <f t="shared" si="1"/>
        <v>-17881044</v>
      </c>
      <c r="E90" s="304">
        <f>SUM(E66+E70+E75+E78+E83)</f>
        <v>242284335</v>
      </c>
    </row>
    <row r="91" spans="1:14" s="309" customFormat="1" ht="12" customHeight="1" thickBot="1" x14ac:dyDescent="0.3">
      <c r="A91" s="21" t="s">
        <v>287</v>
      </c>
      <c r="B91" s="22" t="s">
        <v>288</v>
      </c>
      <c r="C91" s="302">
        <f>SUM(C65+C90)</f>
        <v>533636113</v>
      </c>
      <c r="D91" s="303">
        <f t="shared" si="1"/>
        <v>209462404</v>
      </c>
      <c r="E91" s="327">
        <f>SUM(E65+E90)</f>
        <v>743098517</v>
      </c>
    </row>
    <row r="92" spans="1:14" s="309" customFormat="1" ht="12" customHeight="1" x14ac:dyDescent="0.25">
      <c r="A92" s="507"/>
      <c r="B92" s="508"/>
      <c r="C92" s="339"/>
      <c r="D92" s="339"/>
      <c r="E92" s="509"/>
    </row>
    <row r="93" spans="1:14" s="309" customFormat="1" ht="12" customHeight="1" x14ac:dyDescent="0.25">
      <c r="A93" s="507"/>
      <c r="B93" s="508"/>
      <c r="C93" s="339"/>
      <c r="D93" s="339"/>
      <c r="E93" s="509"/>
    </row>
    <row r="94" spans="1:14" ht="15" customHeight="1" thickBot="1" x14ac:dyDescent="0.35">
      <c r="A94" s="328"/>
      <c r="B94" s="329"/>
      <c r="C94" s="330"/>
    </row>
    <row r="95" spans="1:14" s="299" customFormat="1" ht="16.5" customHeight="1" thickBot="1" x14ac:dyDescent="0.35">
      <c r="A95" s="565" t="s">
        <v>3</v>
      </c>
      <c r="B95" s="566"/>
      <c r="C95" s="566"/>
      <c r="D95" s="566"/>
      <c r="E95" s="567"/>
    </row>
    <row r="96" spans="1:14" s="309" customFormat="1" ht="12" customHeight="1" thickBot="1" x14ac:dyDescent="0.35">
      <c r="A96" s="331" t="s">
        <v>14</v>
      </c>
      <c r="B96" s="332" t="s">
        <v>414</v>
      </c>
      <c r="C96" s="333">
        <f>SUM(C97+C98+C99+C100+C101+C114)</f>
        <v>336201184</v>
      </c>
      <c r="D96" s="333">
        <f>+E96-C96</f>
        <v>-39690461</v>
      </c>
      <c r="E96" s="334">
        <f>SUM(E97+E98+E99+E100+E101+E114)</f>
        <v>296510723</v>
      </c>
    </row>
    <row r="97" spans="1:8" ht="12" customHeight="1" thickBot="1" x14ac:dyDescent="0.35">
      <c r="A97" s="335" t="s">
        <v>132</v>
      </c>
      <c r="B97" s="336" t="s">
        <v>289</v>
      </c>
      <c r="C97" s="337">
        <v>144009147</v>
      </c>
      <c r="D97" s="337">
        <f>+E97-C97</f>
        <v>-9768308</v>
      </c>
      <c r="E97" s="338">
        <v>134240839</v>
      </c>
      <c r="H97" s="339">
        <f>+I97-G97</f>
        <v>0</v>
      </c>
    </row>
    <row r="98" spans="1:8" ht="12" customHeight="1" thickBot="1" x14ac:dyDescent="0.35">
      <c r="A98" s="310" t="s">
        <v>134</v>
      </c>
      <c r="B98" s="340" t="s">
        <v>19</v>
      </c>
      <c r="C98" s="311">
        <v>31811524</v>
      </c>
      <c r="D98" s="337">
        <f t="shared" ref="D98:D116" si="2">+E98-C98</f>
        <v>-3803899</v>
      </c>
      <c r="E98" s="313">
        <v>28007625</v>
      </c>
    </row>
    <row r="99" spans="1:8" ht="12" customHeight="1" thickBot="1" x14ac:dyDescent="0.35">
      <c r="A99" s="310" t="s">
        <v>136</v>
      </c>
      <c r="B99" s="340" t="s">
        <v>290</v>
      </c>
      <c r="C99" s="316">
        <v>87164691</v>
      </c>
      <c r="D99" s="337">
        <f t="shared" si="2"/>
        <v>11799172</v>
      </c>
      <c r="E99" s="317">
        <v>98963863</v>
      </c>
    </row>
    <row r="100" spans="1:8" ht="12" customHeight="1" thickBot="1" x14ac:dyDescent="0.35">
      <c r="A100" s="310" t="s">
        <v>138</v>
      </c>
      <c r="B100" s="341" t="s">
        <v>25</v>
      </c>
      <c r="C100" s="316">
        <v>23337000</v>
      </c>
      <c r="D100" s="337">
        <f t="shared" si="2"/>
        <v>-18477998</v>
      </c>
      <c r="E100" s="317">
        <v>4859002</v>
      </c>
    </row>
    <row r="101" spans="1:8" ht="12" customHeight="1" thickBot="1" x14ac:dyDescent="0.35">
      <c r="A101" s="310" t="s">
        <v>291</v>
      </c>
      <c r="B101" s="342" t="s">
        <v>28</v>
      </c>
      <c r="C101" s="316">
        <v>33057359</v>
      </c>
      <c r="D101" s="337">
        <f t="shared" si="2"/>
        <v>-2617965</v>
      </c>
      <c r="E101" s="317">
        <v>30439394</v>
      </c>
    </row>
    <row r="102" spans="1:8" ht="12" customHeight="1" thickBot="1" x14ac:dyDescent="0.35">
      <c r="A102" s="310" t="s">
        <v>142</v>
      </c>
      <c r="B102" s="340" t="s">
        <v>292</v>
      </c>
      <c r="C102" s="316">
        <v>0</v>
      </c>
      <c r="D102" s="337">
        <f t="shared" si="2"/>
        <v>0</v>
      </c>
      <c r="E102" s="317"/>
    </row>
    <row r="103" spans="1:8" ht="12" customHeight="1" thickBot="1" x14ac:dyDescent="0.3">
      <c r="A103" s="310" t="s">
        <v>293</v>
      </c>
      <c r="B103" s="343" t="s">
        <v>294</v>
      </c>
      <c r="C103" s="316"/>
      <c r="D103" s="337">
        <f t="shared" si="2"/>
        <v>0</v>
      </c>
      <c r="E103" s="317"/>
    </row>
    <row r="104" spans="1:8" ht="12" customHeight="1" thickBot="1" x14ac:dyDescent="0.3">
      <c r="A104" s="310" t="s">
        <v>295</v>
      </c>
      <c r="B104" s="343" t="s">
        <v>296</v>
      </c>
      <c r="C104" s="316">
        <v>5000000</v>
      </c>
      <c r="D104" s="337">
        <f t="shared" si="2"/>
        <v>-2952500</v>
      </c>
      <c r="E104" s="317">
        <v>2047500</v>
      </c>
    </row>
    <row r="105" spans="1:8" ht="12" customHeight="1" thickBot="1" x14ac:dyDescent="0.3">
      <c r="A105" s="310" t="s">
        <v>297</v>
      </c>
      <c r="B105" s="343" t="s">
        <v>298</v>
      </c>
      <c r="C105" s="316"/>
      <c r="D105" s="337">
        <f t="shared" si="2"/>
        <v>0</v>
      </c>
      <c r="E105" s="317"/>
    </row>
    <row r="106" spans="1:8" ht="12" customHeight="1" thickBot="1" x14ac:dyDescent="0.35">
      <c r="A106" s="310" t="s">
        <v>299</v>
      </c>
      <c r="B106" s="344" t="s">
        <v>300</v>
      </c>
      <c r="C106" s="316"/>
      <c r="D106" s="337">
        <f t="shared" si="2"/>
        <v>0</v>
      </c>
      <c r="E106" s="317"/>
    </row>
    <row r="107" spans="1:8" ht="12" customHeight="1" thickBot="1" x14ac:dyDescent="0.35">
      <c r="A107" s="310" t="s">
        <v>301</v>
      </c>
      <c r="B107" s="344" t="s">
        <v>302</v>
      </c>
      <c r="C107" s="316"/>
      <c r="D107" s="337">
        <f t="shared" si="2"/>
        <v>0</v>
      </c>
      <c r="E107" s="317"/>
    </row>
    <row r="108" spans="1:8" ht="12" customHeight="1" thickBot="1" x14ac:dyDescent="0.3">
      <c r="A108" s="310" t="s">
        <v>303</v>
      </c>
      <c r="B108" s="343" t="s">
        <v>304</v>
      </c>
      <c r="C108" s="316"/>
      <c r="D108" s="337">
        <f t="shared" si="2"/>
        <v>2752000</v>
      </c>
      <c r="E108" s="317">
        <v>2752000</v>
      </c>
    </row>
    <row r="109" spans="1:8" ht="12" customHeight="1" thickBot="1" x14ac:dyDescent="0.3">
      <c r="A109" s="310" t="s">
        <v>305</v>
      </c>
      <c r="B109" s="343" t="s">
        <v>306</v>
      </c>
      <c r="C109" s="316"/>
      <c r="D109" s="337">
        <f t="shared" si="2"/>
        <v>0</v>
      </c>
      <c r="E109" s="317"/>
    </row>
    <row r="110" spans="1:8" ht="12" customHeight="1" thickBot="1" x14ac:dyDescent="0.35">
      <c r="A110" s="310" t="s">
        <v>307</v>
      </c>
      <c r="B110" s="344" t="s">
        <v>308</v>
      </c>
      <c r="C110" s="311"/>
      <c r="D110" s="337">
        <f t="shared" si="2"/>
        <v>0</v>
      </c>
      <c r="E110" s="317"/>
    </row>
    <row r="111" spans="1:8" ht="12" customHeight="1" thickBot="1" x14ac:dyDescent="0.35">
      <c r="A111" s="345" t="s">
        <v>309</v>
      </c>
      <c r="B111" s="346" t="s">
        <v>310</v>
      </c>
      <c r="C111" s="316"/>
      <c r="D111" s="337">
        <f t="shared" si="2"/>
        <v>0</v>
      </c>
      <c r="E111" s="317"/>
    </row>
    <row r="112" spans="1:8" ht="12" customHeight="1" thickBot="1" x14ac:dyDescent="0.35">
      <c r="A112" s="310" t="s">
        <v>311</v>
      </c>
      <c r="B112" s="346" t="s">
        <v>312</v>
      </c>
      <c r="C112" s="316"/>
      <c r="D112" s="337">
        <f t="shared" si="2"/>
        <v>0</v>
      </c>
      <c r="E112" s="317"/>
    </row>
    <row r="113" spans="1:5" ht="12" customHeight="1" thickBot="1" x14ac:dyDescent="0.35">
      <c r="A113" s="310" t="s">
        <v>313</v>
      </c>
      <c r="B113" s="344" t="s">
        <v>314</v>
      </c>
      <c r="C113" s="311">
        <v>11235896</v>
      </c>
      <c r="D113" s="337">
        <f t="shared" si="2"/>
        <v>-1500000</v>
      </c>
      <c r="E113" s="313">
        <v>9735896</v>
      </c>
    </row>
    <row r="114" spans="1:5" ht="12" customHeight="1" thickBot="1" x14ac:dyDescent="0.35">
      <c r="A114" s="310" t="s">
        <v>315</v>
      </c>
      <c r="B114" s="341" t="s">
        <v>31</v>
      </c>
      <c r="C114" s="311">
        <v>16821463</v>
      </c>
      <c r="D114" s="337">
        <f t="shared" si="2"/>
        <v>-16821463</v>
      </c>
      <c r="E114" s="313"/>
    </row>
    <row r="115" spans="1:5" ht="12" customHeight="1" thickBot="1" x14ac:dyDescent="0.35">
      <c r="A115" s="314" t="s">
        <v>316</v>
      </c>
      <c r="B115" s="340" t="s">
        <v>317</v>
      </c>
      <c r="C115" s="316">
        <v>5147632</v>
      </c>
      <c r="D115" s="337">
        <f t="shared" si="2"/>
        <v>-5147632</v>
      </c>
      <c r="E115" s="317"/>
    </row>
    <row r="116" spans="1:5" ht="12" customHeight="1" thickBot="1" x14ac:dyDescent="0.35">
      <c r="A116" s="319" t="s">
        <v>318</v>
      </c>
      <c r="B116" s="347" t="s">
        <v>319</v>
      </c>
      <c r="C116" s="348">
        <v>11673831</v>
      </c>
      <c r="D116" s="337">
        <f t="shared" si="2"/>
        <v>-11673831</v>
      </c>
      <c r="E116" s="349"/>
    </row>
    <row r="117" spans="1:5" ht="12" customHeight="1" thickBot="1" x14ac:dyDescent="0.35">
      <c r="A117" s="300" t="s">
        <v>17</v>
      </c>
      <c r="B117" s="350" t="s">
        <v>415</v>
      </c>
      <c r="C117" s="318">
        <f>SUM(C118+C120+C122)</f>
        <v>81200000</v>
      </c>
      <c r="D117" s="351">
        <f>+E117-C117</f>
        <v>198278114</v>
      </c>
      <c r="E117" s="304">
        <f>SUM(E118+E120+E122)</f>
        <v>279478114</v>
      </c>
    </row>
    <row r="118" spans="1:5" ht="12" customHeight="1" x14ac:dyDescent="0.3">
      <c r="A118" s="305" t="s">
        <v>145</v>
      </c>
      <c r="B118" s="340" t="s">
        <v>84</v>
      </c>
      <c r="C118" s="306">
        <v>26800000</v>
      </c>
      <c r="D118" s="352">
        <f>+E118-C118</f>
        <v>31733500</v>
      </c>
      <c r="E118" s="308">
        <v>58533500</v>
      </c>
    </row>
    <row r="119" spans="1:5" ht="12" customHeight="1" x14ac:dyDescent="0.3">
      <c r="A119" s="305" t="s">
        <v>147</v>
      </c>
      <c r="B119" s="353" t="s">
        <v>320</v>
      </c>
      <c r="C119" s="306"/>
      <c r="D119" s="352"/>
      <c r="E119" s="308"/>
    </row>
    <row r="120" spans="1:5" ht="12" customHeight="1" x14ac:dyDescent="0.3">
      <c r="A120" s="305" t="s">
        <v>149</v>
      </c>
      <c r="B120" s="353" t="s">
        <v>88</v>
      </c>
      <c r="C120" s="311">
        <v>54400000</v>
      </c>
      <c r="D120" s="354">
        <f>+E120-C120</f>
        <v>162213219</v>
      </c>
      <c r="E120" s="313">
        <v>216613219</v>
      </c>
    </row>
    <row r="121" spans="1:5" ht="12" customHeight="1" x14ac:dyDescent="0.3">
      <c r="A121" s="305" t="s">
        <v>151</v>
      </c>
      <c r="B121" s="353" t="s">
        <v>321</v>
      </c>
      <c r="C121" s="311"/>
      <c r="D121" s="354"/>
      <c r="E121" s="313"/>
    </row>
    <row r="122" spans="1:5" ht="12" customHeight="1" x14ac:dyDescent="0.3">
      <c r="A122" s="305" t="s">
        <v>153</v>
      </c>
      <c r="B122" s="23" t="s">
        <v>92</v>
      </c>
      <c r="C122" s="311"/>
      <c r="D122" s="354"/>
      <c r="E122" s="313">
        <v>4331395</v>
      </c>
    </row>
    <row r="123" spans="1:5" ht="12" customHeight="1" x14ac:dyDescent="0.3">
      <c r="A123" s="305" t="s">
        <v>155</v>
      </c>
      <c r="B123" s="24" t="s">
        <v>322</v>
      </c>
      <c r="C123" s="311"/>
      <c r="D123" s="354"/>
      <c r="E123" s="313"/>
    </row>
    <row r="124" spans="1:5" ht="12" customHeight="1" x14ac:dyDescent="0.3">
      <c r="A124" s="305" t="s">
        <v>323</v>
      </c>
      <c r="B124" s="355" t="s">
        <v>324</v>
      </c>
      <c r="C124" s="311"/>
      <c r="D124" s="354"/>
      <c r="E124" s="313"/>
    </row>
    <row r="125" spans="1:5" ht="12" customHeight="1" x14ac:dyDescent="0.3">
      <c r="A125" s="305" t="s">
        <v>325</v>
      </c>
      <c r="B125" s="344" t="s">
        <v>302</v>
      </c>
      <c r="C125" s="311"/>
      <c r="D125" s="354"/>
      <c r="E125" s="313"/>
    </row>
    <row r="126" spans="1:5" ht="12" customHeight="1" x14ac:dyDescent="0.3">
      <c r="A126" s="305" t="s">
        <v>326</v>
      </c>
      <c r="B126" s="344" t="s">
        <v>327</v>
      </c>
      <c r="C126" s="311"/>
      <c r="D126" s="354"/>
      <c r="E126" s="313"/>
    </row>
    <row r="127" spans="1:5" ht="12" customHeight="1" x14ac:dyDescent="0.3">
      <c r="A127" s="305" t="s">
        <v>328</v>
      </c>
      <c r="B127" s="344" t="s">
        <v>329</v>
      </c>
      <c r="C127" s="311"/>
      <c r="D127" s="354"/>
      <c r="E127" s="313"/>
    </row>
    <row r="128" spans="1:5" ht="12" customHeight="1" x14ac:dyDescent="0.3">
      <c r="A128" s="305" t="s">
        <v>330</v>
      </c>
      <c r="B128" s="344" t="s">
        <v>308</v>
      </c>
      <c r="C128" s="311"/>
      <c r="D128" s="354"/>
      <c r="E128" s="313">
        <v>4331395</v>
      </c>
    </row>
    <row r="129" spans="1:11" ht="12" customHeight="1" x14ac:dyDescent="0.3">
      <c r="A129" s="305" t="s">
        <v>331</v>
      </c>
      <c r="B129" s="344" t="s">
        <v>332</v>
      </c>
      <c r="C129" s="311"/>
      <c r="D129" s="354"/>
      <c r="E129" s="313"/>
    </row>
    <row r="130" spans="1:11" ht="12" customHeight="1" thickBot="1" x14ac:dyDescent="0.35">
      <c r="A130" s="345" t="s">
        <v>333</v>
      </c>
      <c r="B130" s="344" t="s">
        <v>334</v>
      </c>
      <c r="C130" s="316"/>
      <c r="D130" s="356"/>
      <c r="E130" s="317"/>
    </row>
    <row r="131" spans="1:11" ht="12" customHeight="1" thickBot="1" x14ac:dyDescent="0.35">
      <c r="A131" s="300" t="s">
        <v>20</v>
      </c>
      <c r="B131" s="301" t="s">
        <v>335</v>
      </c>
      <c r="C131" s="318">
        <f>SUM(C96+C117)</f>
        <v>417401184</v>
      </c>
      <c r="D131" s="351">
        <f>+E131-C131</f>
        <v>158587653</v>
      </c>
      <c r="E131" s="304">
        <f>SUM(E96+E117)</f>
        <v>575988837</v>
      </c>
    </row>
    <row r="132" spans="1:11" ht="12" customHeight="1" thickBot="1" x14ac:dyDescent="0.35">
      <c r="A132" s="300" t="s">
        <v>23</v>
      </c>
      <c r="B132" s="301" t="s">
        <v>336</v>
      </c>
      <c r="C132" s="318"/>
      <c r="D132" s="351"/>
      <c r="E132" s="304"/>
    </row>
    <row r="133" spans="1:11" s="309" customFormat="1" ht="12" customHeight="1" x14ac:dyDescent="0.3">
      <c r="A133" s="305" t="s">
        <v>172</v>
      </c>
      <c r="B133" s="357" t="s">
        <v>337</v>
      </c>
      <c r="C133" s="311"/>
      <c r="D133" s="354"/>
      <c r="E133" s="313"/>
    </row>
    <row r="134" spans="1:11" ht="12" customHeight="1" x14ac:dyDescent="0.3">
      <c r="A134" s="305" t="s">
        <v>174</v>
      </c>
      <c r="B134" s="357" t="s">
        <v>338</v>
      </c>
      <c r="C134" s="311"/>
      <c r="D134" s="354"/>
      <c r="E134" s="313"/>
    </row>
    <row r="135" spans="1:11" ht="12" customHeight="1" thickBot="1" x14ac:dyDescent="0.35">
      <c r="A135" s="345" t="s">
        <v>176</v>
      </c>
      <c r="B135" s="358" t="s">
        <v>339</v>
      </c>
      <c r="C135" s="311"/>
      <c r="D135" s="354"/>
      <c r="E135" s="313"/>
    </row>
    <row r="136" spans="1:11" ht="12" customHeight="1" thickBot="1" x14ac:dyDescent="0.35">
      <c r="A136" s="300" t="s">
        <v>26</v>
      </c>
      <c r="B136" s="301" t="s">
        <v>340</v>
      </c>
      <c r="C136" s="318">
        <f>SUM(C137:C142)</f>
        <v>3700000</v>
      </c>
      <c r="D136" s="351">
        <f>+E136-C136</f>
        <v>41300000</v>
      </c>
      <c r="E136" s="304">
        <f>SUM(E137:E142)</f>
        <v>45000000</v>
      </c>
    </row>
    <row r="137" spans="1:11" ht="12" customHeight="1" x14ac:dyDescent="0.3">
      <c r="A137" s="305" t="s">
        <v>187</v>
      </c>
      <c r="B137" s="357" t="s">
        <v>341</v>
      </c>
      <c r="C137" s="311">
        <v>3700000</v>
      </c>
      <c r="D137" s="354">
        <f>+E137-C137</f>
        <v>41300000</v>
      </c>
      <c r="E137" s="313">
        <v>45000000</v>
      </c>
    </row>
    <row r="138" spans="1:11" ht="12" customHeight="1" x14ac:dyDescent="0.3">
      <c r="A138" s="305" t="s">
        <v>189</v>
      </c>
      <c r="B138" s="357" t="s">
        <v>342</v>
      </c>
      <c r="C138" s="311"/>
      <c r="D138" s="354"/>
      <c r="E138" s="313"/>
    </row>
    <row r="139" spans="1:11" ht="12" customHeight="1" x14ac:dyDescent="0.3">
      <c r="A139" s="305" t="s">
        <v>191</v>
      </c>
      <c r="B139" s="357" t="s">
        <v>343</v>
      </c>
      <c r="C139" s="311"/>
      <c r="D139" s="354"/>
      <c r="E139" s="313"/>
    </row>
    <row r="140" spans="1:11" ht="12" customHeight="1" x14ac:dyDescent="0.3">
      <c r="A140" s="305" t="s">
        <v>193</v>
      </c>
      <c r="B140" s="357" t="s">
        <v>344</v>
      </c>
      <c r="C140" s="311"/>
      <c r="D140" s="354"/>
      <c r="E140" s="313"/>
    </row>
    <row r="141" spans="1:11" ht="12" customHeight="1" x14ac:dyDescent="0.3">
      <c r="A141" s="305" t="s">
        <v>195</v>
      </c>
      <c r="B141" s="357" t="s">
        <v>345</v>
      </c>
      <c r="C141" s="311"/>
      <c r="D141" s="354"/>
      <c r="E141" s="313"/>
    </row>
    <row r="142" spans="1:11" s="309" customFormat="1" ht="12" customHeight="1" thickBot="1" x14ac:dyDescent="0.35">
      <c r="A142" s="345" t="s">
        <v>197</v>
      </c>
      <c r="B142" s="358" t="s">
        <v>346</v>
      </c>
      <c r="C142" s="311"/>
      <c r="D142" s="354"/>
      <c r="E142" s="313"/>
    </row>
    <row r="143" spans="1:11" ht="12" customHeight="1" thickBot="1" x14ac:dyDescent="0.35">
      <c r="A143" s="300" t="s">
        <v>29</v>
      </c>
      <c r="B143" s="301" t="s">
        <v>347</v>
      </c>
      <c r="C143" s="318">
        <f>SUM(C144:C148)</f>
        <v>129356392</v>
      </c>
      <c r="D143" s="351">
        <f>+E143-C143</f>
        <v>-7246712</v>
      </c>
      <c r="E143" s="304">
        <f>SUM(E144:E148)</f>
        <v>122109680</v>
      </c>
      <c r="K143" s="359"/>
    </row>
    <row r="144" spans="1:11" x14ac:dyDescent="0.3">
      <c r="A144" s="305" t="s">
        <v>210</v>
      </c>
      <c r="B144" s="357" t="s">
        <v>348</v>
      </c>
      <c r="C144" s="311">
        <v>5103372</v>
      </c>
      <c r="D144" s="354"/>
      <c r="E144" s="313">
        <v>5103372</v>
      </c>
    </row>
    <row r="145" spans="1:5" ht="12" customHeight="1" x14ac:dyDescent="0.3">
      <c r="A145" s="305" t="s">
        <v>212</v>
      </c>
      <c r="B145" s="357" t="s">
        <v>349</v>
      </c>
      <c r="C145" s="311"/>
      <c r="D145" s="354"/>
      <c r="E145" s="313"/>
    </row>
    <row r="146" spans="1:5" ht="12" customHeight="1" x14ac:dyDescent="0.3">
      <c r="A146" s="305" t="s">
        <v>214</v>
      </c>
      <c r="B146" s="357" t="s">
        <v>350</v>
      </c>
      <c r="C146" s="311">
        <v>124253020</v>
      </c>
      <c r="D146" s="354">
        <f>+E146-C146</f>
        <v>-7246712</v>
      </c>
      <c r="E146" s="313">
        <v>117006308</v>
      </c>
    </row>
    <row r="147" spans="1:5" s="309" customFormat="1" ht="12" customHeight="1" x14ac:dyDescent="0.3">
      <c r="A147" s="305" t="s">
        <v>216</v>
      </c>
      <c r="B147" s="357" t="s">
        <v>62</v>
      </c>
      <c r="C147" s="311"/>
      <c r="D147" s="354"/>
      <c r="E147" s="313"/>
    </row>
    <row r="148" spans="1:5" s="309" customFormat="1" ht="12" customHeight="1" thickBot="1" x14ac:dyDescent="0.35">
      <c r="A148" s="345" t="s">
        <v>218</v>
      </c>
      <c r="B148" s="358" t="s">
        <v>107</v>
      </c>
      <c r="C148" s="311"/>
      <c r="D148" s="354"/>
      <c r="E148" s="313"/>
    </row>
    <row r="149" spans="1:5" s="309" customFormat="1" ht="12" customHeight="1" thickBot="1" x14ac:dyDescent="0.35">
      <c r="A149" s="300" t="s">
        <v>32</v>
      </c>
      <c r="B149" s="301" t="s">
        <v>351</v>
      </c>
      <c r="C149" s="230"/>
      <c r="D149" s="231"/>
      <c r="E149" s="232"/>
    </row>
    <row r="150" spans="1:5" s="309" customFormat="1" ht="12" customHeight="1" x14ac:dyDescent="0.3">
      <c r="A150" s="305" t="s">
        <v>222</v>
      </c>
      <c r="B150" s="357" t="s">
        <v>352</v>
      </c>
      <c r="C150" s="311">
        <v>3700000</v>
      </c>
      <c r="D150" s="354"/>
      <c r="E150" s="313"/>
    </row>
    <row r="151" spans="1:5" s="309" customFormat="1" ht="12" customHeight="1" x14ac:dyDescent="0.3">
      <c r="A151" s="305" t="s">
        <v>224</v>
      </c>
      <c r="B151" s="357" t="s">
        <v>353</v>
      </c>
      <c r="C151" s="311"/>
      <c r="D151" s="354"/>
      <c r="E151" s="313"/>
    </row>
    <row r="152" spans="1:5" s="309" customFormat="1" ht="12" customHeight="1" x14ac:dyDescent="0.3">
      <c r="A152" s="305" t="s">
        <v>226</v>
      </c>
      <c r="B152" s="357" t="s">
        <v>354</v>
      </c>
      <c r="C152" s="311"/>
      <c r="D152" s="354"/>
      <c r="E152" s="313"/>
    </row>
    <row r="153" spans="1:5" s="309" customFormat="1" ht="12" customHeight="1" x14ac:dyDescent="0.3">
      <c r="A153" s="305" t="s">
        <v>228</v>
      </c>
      <c r="B153" s="357" t="s">
        <v>355</v>
      </c>
      <c r="C153" s="311"/>
      <c r="D153" s="354"/>
      <c r="E153" s="313"/>
    </row>
    <row r="154" spans="1:5" ht="12.75" customHeight="1" thickBot="1" x14ac:dyDescent="0.35">
      <c r="A154" s="345" t="s">
        <v>356</v>
      </c>
      <c r="B154" s="358" t="s">
        <v>357</v>
      </c>
      <c r="C154" s="316"/>
      <c r="D154" s="356"/>
      <c r="E154" s="317"/>
    </row>
    <row r="155" spans="1:5" ht="12.75" customHeight="1" thickBot="1" x14ac:dyDescent="0.35">
      <c r="A155" s="360" t="s">
        <v>34</v>
      </c>
      <c r="B155" s="301" t="s">
        <v>65</v>
      </c>
      <c r="C155" s="233"/>
      <c r="D155" s="234"/>
      <c r="E155" s="232"/>
    </row>
    <row r="156" spans="1:5" ht="12.75" customHeight="1" thickBot="1" x14ac:dyDescent="0.35">
      <c r="A156" s="360" t="s">
        <v>35</v>
      </c>
      <c r="B156" s="301" t="s">
        <v>68</v>
      </c>
      <c r="C156" s="233"/>
      <c r="D156" s="234"/>
      <c r="E156" s="232"/>
    </row>
    <row r="157" spans="1:5" ht="12" customHeight="1" thickBot="1" x14ac:dyDescent="0.35">
      <c r="A157" s="300" t="s">
        <v>36</v>
      </c>
      <c r="B157" s="301" t="s">
        <v>358</v>
      </c>
      <c r="C157" s="235">
        <f>SUM(C132+C136+C143+C149)</f>
        <v>133056392</v>
      </c>
      <c r="D157" s="236">
        <f>+E157-C157</f>
        <v>34053288</v>
      </c>
      <c r="E157" s="237">
        <f>SUM(E132+E136+E143+E149)</f>
        <v>167109680</v>
      </c>
    </row>
    <row r="158" spans="1:5" ht="15" customHeight="1" thickBot="1" x14ac:dyDescent="0.35">
      <c r="A158" s="25" t="s">
        <v>37</v>
      </c>
      <c r="B158" s="26" t="s">
        <v>359</v>
      </c>
      <c r="C158" s="235">
        <f>SUM(C131+C157)</f>
        <v>550457576</v>
      </c>
      <c r="D158" s="236">
        <f>+E158-C158</f>
        <v>192640941</v>
      </c>
      <c r="E158" s="237">
        <f>SUM(E131+E157)</f>
        <v>743098517</v>
      </c>
    </row>
    <row r="159" spans="1:5" ht="13.8" thickBot="1" x14ac:dyDescent="0.35">
      <c r="D159" s="363"/>
      <c r="E159" s="363"/>
    </row>
    <row r="160" spans="1:5" ht="15" customHeight="1" thickBot="1" x14ac:dyDescent="0.35">
      <c r="A160" s="364" t="s">
        <v>360</v>
      </c>
      <c r="B160" s="365"/>
      <c r="C160" s="366">
        <v>42</v>
      </c>
      <c r="D160" s="366">
        <v>-1</v>
      </c>
      <c r="E160" s="367">
        <v>41</v>
      </c>
    </row>
    <row r="161" spans="1:5" ht="14.25" customHeight="1" thickBot="1" x14ac:dyDescent="0.35">
      <c r="A161" s="364" t="s">
        <v>361</v>
      </c>
      <c r="B161" s="365"/>
      <c r="C161" s="366">
        <v>30</v>
      </c>
      <c r="D161" s="366">
        <v>-7</v>
      </c>
      <c r="E161" s="367">
        <v>23</v>
      </c>
    </row>
  </sheetData>
  <mergeCells count="5">
    <mergeCell ref="B2:D2"/>
    <mergeCell ref="B3:D3"/>
    <mergeCell ref="A7:E7"/>
    <mergeCell ref="A95:E95"/>
    <mergeCell ref="C1:E1"/>
  </mergeCells>
  <pageMargins left="0.70866141732283472" right="0.70866141732283472" top="0.35433070866141736" bottom="0.35433070866141736" header="0.31496062992125984" footer="0.31496062992125984"/>
  <pageSetup paperSize="8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N159"/>
  <sheetViews>
    <sheetView workbookViewId="0">
      <selection activeCell="L1" sqref="L1:N1"/>
    </sheetView>
  </sheetViews>
  <sheetFormatPr defaultRowHeight="13.8" x14ac:dyDescent="0.3"/>
  <cols>
    <col min="1" max="1" width="13.88671875" style="491" customWidth="1"/>
    <col min="2" max="2" width="54.33203125" style="492" customWidth="1"/>
    <col min="3" max="3" width="12.109375" style="493" customWidth="1"/>
    <col min="4" max="5" width="12.109375" style="398" customWidth="1"/>
    <col min="6" max="6" width="12.109375" style="493" customWidth="1"/>
    <col min="7" max="8" width="12.109375" style="398" customWidth="1"/>
    <col min="9" max="9" width="12.109375" style="493" customWidth="1"/>
    <col min="10" max="10" width="12.6640625" style="398" bestFit="1" customWidth="1"/>
    <col min="11" max="11" width="12.109375" style="398" customWidth="1"/>
    <col min="12" max="12" width="12.109375" style="493" customWidth="1"/>
    <col min="13" max="13" width="12.6640625" style="398" bestFit="1" customWidth="1"/>
    <col min="14" max="14" width="12.109375" style="398" customWidth="1"/>
    <col min="15" max="256" width="9.109375" style="398"/>
    <col min="257" max="257" width="13.88671875" style="398" customWidth="1"/>
    <col min="258" max="258" width="53.109375" style="398" customWidth="1"/>
    <col min="259" max="270" width="12.109375" style="398" customWidth="1"/>
    <col min="271" max="512" width="9.109375" style="398"/>
    <col min="513" max="513" width="13.88671875" style="398" customWidth="1"/>
    <col min="514" max="514" width="53.109375" style="398" customWidth="1"/>
    <col min="515" max="526" width="12.109375" style="398" customWidth="1"/>
    <col min="527" max="768" width="9.109375" style="398"/>
    <col min="769" max="769" width="13.88671875" style="398" customWidth="1"/>
    <col min="770" max="770" width="53.109375" style="398" customWidth="1"/>
    <col min="771" max="782" width="12.109375" style="398" customWidth="1"/>
    <col min="783" max="1024" width="9.109375" style="398"/>
    <col min="1025" max="1025" width="13.88671875" style="398" customWidth="1"/>
    <col min="1026" max="1026" width="53.109375" style="398" customWidth="1"/>
    <col min="1027" max="1038" width="12.109375" style="398" customWidth="1"/>
    <col min="1039" max="1280" width="9.109375" style="398"/>
    <col min="1281" max="1281" width="13.88671875" style="398" customWidth="1"/>
    <col min="1282" max="1282" width="53.109375" style="398" customWidth="1"/>
    <col min="1283" max="1294" width="12.109375" style="398" customWidth="1"/>
    <col min="1295" max="1536" width="9.109375" style="398"/>
    <col min="1537" max="1537" width="13.88671875" style="398" customWidth="1"/>
    <col min="1538" max="1538" width="53.109375" style="398" customWidth="1"/>
    <col min="1539" max="1550" width="12.109375" style="398" customWidth="1"/>
    <col min="1551" max="1792" width="9.109375" style="398"/>
    <col min="1793" max="1793" width="13.88671875" style="398" customWidth="1"/>
    <col min="1794" max="1794" width="53.109375" style="398" customWidth="1"/>
    <col min="1795" max="1806" width="12.109375" style="398" customWidth="1"/>
    <col min="1807" max="2048" width="9.109375" style="398"/>
    <col min="2049" max="2049" width="13.88671875" style="398" customWidth="1"/>
    <col min="2050" max="2050" width="53.109375" style="398" customWidth="1"/>
    <col min="2051" max="2062" width="12.109375" style="398" customWidth="1"/>
    <col min="2063" max="2304" width="9.109375" style="398"/>
    <col min="2305" max="2305" width="13.88671875" style="398" customWidth="1"/>
    <col min="2306" max="2306" width="53.109375" style="398" customWidth="1"/>
    <col min="2307" max="2318" width="12.109375" style="398" customWidth="1"/>
    <col min="2319" max="2560" width="9.109375" style="398"/>
    <col min="2561" max="2561" width="13.88671875" style="398" customWidth="1"/>
    <col min="2562" max="2562" width="53.109375" style="398" customWidth="1"/>
    <col min="2563" max="2574" width="12.109375" style="398" customWidth="1"/>
    <col min="2575" max="2816" width="9.109375" style="398"/>
    <col min="2817" max="2817" width="13.88671875" style="398" customWidth="1"/>
    <col min="2818" max="2818" width="53.109375" style="398" customWidth="1"/>
    <col min="2819" max="2830" width="12.109375" style="398" customWidth="1"/>
    <col min="2831" max="3072" width="9.109375" style="398"/>
    <col min="3073" max="3073" width="13.88671875" style="398" customWidth="1"/>
    <col min="3074" max="3074" width="53.109375" style="398" customWidth="1"/>
    <col min="3075" max="3086" width="12.109375" style="398" customWidth="1"/>
    <col min="3087" max="3328" width="9.109375" style="398"/>
    <col min="3329" max="3329" width="13.88671875" style="398" customWidth="1"/>
    <col min="3330" max="3330" width="53.109375" style="398" customWidth="1"/>
    <col min="3331" max="3342" width="12.109375" style="398" customWidth="1"/>
    <col min="3343" max="3584" width="9.109375" style="398"/>
    <col min="3585" max="3585" width="13.88671875" style="398" customWidth="1"/>
    <col min="3586" max="3586" width="53.109375" style="398" customWidth="1"/>
    <col min="3587" max="3598" width="12.109375" style="398" customWidth="1"/>
    <col min="3599" max="3840" width="9.109375" style="398"/>
    <col min="3841" max="3841" width="13.88671875" style="398" customWidth="1"/>
    <col min="3842" max="3842" width="53.109375" style="398" customWidth="1"/>
    <col min="3843" max="3854" width="12.109375" style="398" customWidth="1"/>
    <col min="3855" max="4096" width="9.109375" style="398"/>
    <col min="4097" max="4097" width="13.88671875" style="398" customWidth="1"/>
    <col min="4098" max="4098" width="53.109375" style="398" customWidth="1"/>
    <col min="4099" max="4110" width="12.109375" style="398" customWidth="1"/>
    <col min="4111" max="4352" width="9.109375" style="398"/>
    <col min="4353" max="4353" width="13.88671875" style="398" customWidth="1"/>
    <col min="4354" max="4354" width="53.109375" style="398" customWidth="1"/>
    <col min="4355" max="4366" width="12.109375" style="398" customWidth="1"/>
    <col min="4367" max="4608" width="9.109375" style="398"/>
    <col min="4609" max="4609" width="13.88671875" style="398" customWidth="1"/>
    <col min="4610" max="4610" width="53.109375" style="398" customWidth="1"/>
    <col min="4611" max="4622" width="12.109375" style="398" customWidth="1"/>
    <col min="4623" max="4864" width="9.109375" style="398"/>
    <col min="4865" max="4865" width="13.88671875" style="398" customWidth="1"/>
    <col min="4866" max="4866" width="53.109375" style="398" customWidth="1"/>
    <col min="4867" max="4878" width="12.109375" style="398" customWidth="1"/>
    <col min="4879" max="5120" width="9.109375" style="398"/>
    <col min="5121" max="5121" width="13.88671875" style="398" customWidth="1"/>
    <col min="5122" max="5122" width="53.109375" style="398" customWidth="1"/>
    <col min="5123" max="5134" width="12.109375" style="398" customWidth="1"/>
    <col min="5135" max="5376" width="9.109375" style="398"/>
    <col min="5377" max="5377" width="13.88671875" style="398" customWidth="1"/>
    <col min="5378" max="5378" width="53.109375" style="398" customWidth="1"/>
    <col min="5379" max="5390" width="12.109375" style="398" customWidth="1"/>
    <col min="5391" max="5632" width="9.109375" style="398"/>
    <col min="5633" max="5633" width="13.88671875" style="398" customWidth="1"/>
    <col min="5634" max="5634" width="53.109375" style="398" customWidth="1"/>
    <col min="5635" max="5646" width="12.109375" style="398" customWidth="1"/>
    <col min="5647" max="5888" width="9.109375" style="398"/>
    <col min="5889" max="5889" width="13.88671875" style="398" customWidth="1"/>
    <col min="5890" max="5890" width="53.109375" style="398" customWidth="1"/>
    <col min="5891" max="5902" width="12.109375" style="398" customWidth="1"/>
    <col min="5903" max="6144" width="9.109375" style="398"/>
    <col min="6145" max="6145" width="13.88671875" style="398" customWidth="1"/>
    <col min="6146" max="6146" width="53.109375" style="398" customWidth="1"/>
    <col min="6147" max="6158" width="12.109375" style="398" customWidth="1"/>
    <col min="6159" max="6400" width="9.109375" style="398"/>
    <col min="6401" max="6401" width="13.88671875" style="398" customWidth="1"/>
    <col min="6402" max="6402" width="53.109375" style="398" customWidth="1"/>
    <col min="6403" max="6414" width="12.109375" style="398" customWidth="1"/>
    <col min="6415" max="6656" width="9.109375" style="398"/>
    <col min="6657" max="6657" width="13.88671875" style="398" customWidth="1"/>
    <col min="6658" max="6658" width="53.109375" style="398" customWidth="1"/>
    <col min="6659" max="6670" width="12.109375" style="398" customWidth="1"/>
    <col min="6671" max="6912" width="9.109375" style="398"/>
    <col min="6913" max="6913" width="13.88671875" style="398" customWidth="1"/>
    <col min="6914" max="6914" width="53.109375" style="398" customWidth="1"/>
    <col min="6915" max="6926" width="12.109375" style="398" customWidth="1"/>
    <col min="6927" max="7168" width="9.109375" style="398"/>
    <col min="7169" max="7169" width="13.88671875" style="398" customWidth="1"/>
    <col min="7170" max="7170" width="53.109375" style="398" customWidth="1"/>
    <col min="7171" max="7182" width="12.109375" style="398" customWidth="1"/>
    <col min="7183" max="7424" width="9.109375" style="398"/>
    <col min="7425" max="7425" width="13.88671875" style="398" customWidth="1"/>
    <col min="7426" max="7426" width="53.109375" style="398" customWidth="1"/>
    <col min="7427" max="7438" width="12.109375" style="398" customWidth="1"/>
    <col min="7439" max="7680" width="9.109375" style="398"/>
    <col min="7681" max="7681" width="13.88671875" style="398" customWidth="1"/>
    <col min="7682" max="7682" width="53.109375" style="398" customWidth="1"/>
    <col min="7683" max="7694" width="12.109375" style="398" customWidth="1"/>
    <col min="7695" max="7936" width="9.109375" style="398"/>
    <col min="7937" max="7937" width="13.88671875" style="398" customWidth="1"/>
    <col min="7938" max="7938" width="53.109375" style="398" customWidth="1"/>
    <col min="7939" max="7950" width="12.109375" style="398" customWidth="1"/>
    <col min="7951" max="8192" width="9.109375" style="398"/>
    <col min="8193" max="8193" width="13.88671875" style="398" customWidth="1"/>
    <col min="8194" max="8194" width="53.109375" style="398" customWidth="1"/>
    <col min="8195" max="8206" width="12.109375" style="398" customWidth="1"/>
    <col min="8207" max="8448" width="9.109375" style="398"/>
    <col min="8449" max="8449" width="13.88671875" style="398" customWidth="1"/>
    <col min="8450" max="8450" width="53.109375" style="398" customWidth="1"/>
    <col min="8451" max="8462" width="12.109375" style="398" customWidth="1"/>
    <col min="8463" max="8704" width="9.109375" style="398"/>
    <col min="8705" max="8705" width="13.88671875" style="398" customWidth="1"/>
    <col min="8706" max="8706" width="53.109375" style="398" customWidth="1"/>
    <col min="8707" max="8718" width="12.109375" style="398" customWidth="1"/>
    <col min="8719" max="8960" width="9.109375" style="398"/>
    <col min="8961" max="8961" width="13.88671875" style="398" customWidth="1"/>
    <col min="8962" max="8962" width="53.109375" style="398" customWidth="1"/>
    <col min="8963" max="8974" width="12.109375" style="398" customWidth="1"/>
    <col min="8975" max="9216" width="9.109375" style="398"/>
    <col min="9217" max="9217" width="13.88671875" style="398" customWidth="1"/>
    <col min="9218" max="9218" width="53.109375" style="398" customWidth="1"/>
    <col min="9219" max="9230" width="12.109375" style="398" customWidth="1"/>
    <col min="9231" max="9472" width="9.109375" style="398"/>
    <col min="9473" max="9473" width="13.88671875" style="398" customWidth="1"/>
    <col min="9474" max="9474" width="53.109375" style="398" customWidth="1"/>
    <col min="9475" max="9486" width="12.109375" style="398" customWidth="1"/>
    <col min="9487" max="9728" width="9.109375" style="398"/>
    <col min="9729" max="9729" width="13.88671875" style="398" customWidth="1"/>
    <col min="9730" max="9730" width="53.109375" style="398" customWidth="1"/>
    <col min="9731" max="9742" width="12.109375" style="398" customWidth="1"/>
    <col min="9743" max="9984" width="9.109375" style="398"/>
    <col min="9985" max="9985" width="13.88671875" style="398" customWidth="1"/>
    <col min="9986" max="9986" width="53.109375" style="398" customWidth="1"/>
    <col min="9987" max="9998" width="12.109375" style="398" customWidth="1"/>
    <col min="9999" max="10240" width="9.109375" style="398"/>
    <col min="10241" max="10241" width="13.88671875" style="398" customWidth="1"/>
    <col min="10242" max="10242" width="53.109375" style="398" customWidth="1"/>
    <col min="10243" max="10254" width="12.109375" style="398" customWidth="1"/>
    <col min="10255" max="10496" width="9.109375" style="398"/>
    <col min="10497" max="10497" width="13.88671875" style="398" customWidth="1"/>
    <col min="10498" max="10498" width="53.109375" style="398" customWidth="1"/>
    <col min="10499" max="10510" width="12.109375" style="398" customWidth="1"/>
    <col min="10511" max="10752" width="9.109375" style="398"/>
    <col min="10753" max="10753" width="13.88671875" style="398" customWidth="1"/>
    <col min="10754" max="10754" width="53.109375" style="398" customWidth="1"/>
    <col min="10755" max="10766" width="12.109375" style="398" customWidth="1"/>
    <col min="10767" max="11008" width="9.109375" style="398"/>
    <col min="11009" max="11009" width="13.88671875" style="398" customWidth="1"/>
    <col min="11010" max="11010" width="53.109375" style="398" customWidth="1"/>
    <col min="11011" max="11022" width="12.109375" style="398" customWidth="1"/>
    <col min="11023" max="11264" width="9.109375" style="398"/>
    <col min="11265" max="11265" width="13.88671875" style="398" customWidth="1"/>
    <col min="11266" max="11266" width="53.109375" style="398" customWidth="1"/>
    <col min="11267" max="11278" width="12.109375" style="398" customWidth="1"/>
    <col min="11279" max="11520" width="9.109375" style="398"/>
    <col min="11521" max="11521" width="13.88671875" style="398" customWidth="1"/>
    <col min="11522" max="11522" width="53.109375" style="398" customWidth="1"/>
    <col min="11523" max="11534" width="12.109375" style="398" customWidth="1"/>
    <col min="11535" max="11776" width="9.109375" style="398"/>
    <col min="11777" max="11777" width="13.88671875" style="398" customWidth="1"/>
    <col min="11778" max="11778" width="53.109375" style="398" customWidth="1"/>
    <col min="11779" max="11790" width="12.109375" style="398" customWidth="1"/>
    <col min="11791" max="12032" width="9.109375" style="398"/>
    <col min="12033" max="12033" width="13.88671875" style="398" customWidth="1"/>
    <col min="12034" max="12034" width="53.109375" style="398" customWidth="1"/>
    <col min="12035" max="12046" width="12.109375" style="398" customWidth="1"/>
    <col min="12047" max="12288" width="9.109375" style="398"/>
    <col min="12289" max="12289" width="13.88671875" style="398" customWidth="1"/>
    <col min="12290" max="12290" width="53.109375" style="398" customWidth="1"/>
    <col min="12291" max="12302" width="12.109375" style="398" customWidth="1"/>
    <col min="12303" max="12544" width="9.109375" style="398"/>
    <col min="12545" max="12545" width="13.88671875" style="398" customWidth="1"/>
    <col min="12546" max="12546" width="53.109375" style="398" customWidth="1"/>
    <col min="12547" max="12558" width="12.109375" style="398" customWidth="1"/>
    <col min="12559" max="12800" width="9.109375" style="398"/>
    <col min="12801" max="12801" width="13.88671875" style="398" customWidth="1"/>
    <col min="12802" max="12802" width="53.109375" style="398" customWidth="1"/>
    <col min="12803" max="12814" width="12.109375" style="398" customWidth="1"/>
    <col min="12815" max="13056" width="9.109375" style="398"/>
    <col min="13057" max="13057" width="13.88671875" style="398" customWidth="1"/>
    <col min="13058" max="13058" width="53.109375" style="398" customWidth="1"/>
    <col min="13059" max="13070" width="12.109375" style="398" customWidth="1"/>
    <col min="13071" max="13312" width="9.109375" style="398"/>
    <col min="13313" max="13313" width="13.88671875" style="398" customWidth="1"/>
    <col min="13314" max="13314" width="53.109375" style="398" customWidth="1"/>
    <col min="13315" max="13326" width="12.109375" style="398" customWidth="1"/>
    <col min="13327" max="13568" width="9.109375" style="398"/>
    <col min="13569" max="13569" width="13.88671875" style="398" customWidth="1"/>
    <col min="13570" max="13570" width="53.109375" style="398" customWidth="1"/>
    <col min="13571" max="13582" width="12.109375" style="398" customWidth="1"/>
    <col min="13583" max="13824" width="9.109375" style="398"/>
    <col min="13825" max="13825" width="13.88671875" style="398" customWidth="1"/>
    <col min="13826" max="13826" width="53.109375" style="398" customWidth="1"/>
    <col min="13827" max="13838" width="12.109375" style="398" customWidth="1"/>
    <col min="13839" max="14080" width="9.109375" style="398"/>
    <col min="14081" max="14081" width="13.88671875" style="398" customWidth="1"/>
    <col min="14082" max="14082" width="53.109375" style="398" customWidth="1"/>
    <col min="14083" max="14094" width="12.109375" style="398" customWidth="1"/>
    <col min="14095" max="14336" width="9.109375" style="398"/>
    <col min="14337" max="14337" width="13.88671875" style="398" customWidth="1"/>
    <col min="14338" max="14338" width="53.109375" style="398" customWidth="1"/>
    <col min="14339" max="14350" width="12.109375" style="398" customWidth="1"/>
    <col min="14351" max="14592" width="9.109375" style="398"/>
    <col min="14593" max="14593" width="13.88671875" style="398" customWidth="1"/>
    <col min="14594" max="14594" width="53.109375" style="398" customWidth="1"/>
    <col min="14595" max="14606" width="12.109375" style="398" customWidth="1"/>
    <col min="14607" max="14848" width="9.109375" style="398"/>
    <col min="14849" max="14849" width="13.88671875" style="398" customWidth="1"/>
    <col min="14850" max="14850" width="53.109375" style="398" customWidth="1"/>
    <col min="14851" max="14862" width="12.109375" style="398" customWidth="1"/>
    <col min="14863" max="15104" width="9.109375" style="398"/>
    <col min="15105" max="15105" width="13.88671875" style="398" customWidth="1"/>
    <col min="15106" max="15106" width="53.109375" style="398" customWidth="1"/>
    <col min="15107" max="15118" width="12.109375" style="398" customWidth="1"/>
    <col min="15119" max="15360" width="9.109375" style="398"/>
    <col min="15361" max="15361" width="13.88671875" style="398" customWidth="1"/>
    <col min="15362" max="15362" width="53.109375" style="398" customWidth="1"/>
    <col min="15363" max="15374" width="12.109375" style="398" customWidth="1"/>
    <col min="15375" max="15616" width="9.109375" style="398"/>
    <col min="15617" max="15617" width="13.88671875" style="398" customWidth="1"/>
    <col min="15618" max="15618" width="53.109375" style="398" customWidth="1"/>
    <col min="15619" max="15630" width="12.109375" style="398" customWidth="1"/>
    <col min="15631" max="15872" width="9.109375" style="398"/>
    <col min="15873" max="15873" width="13.88671875" style="398" customWidth="1"/>
    <col min="15874" max="15874" width="53.109375" style="398" customWidth="1"/>
    <col min="15875" max="15886" width="12.109375" style="398" customWidth="1"/>
    <col min="15887" max="16128" width="9.109375" style="398"/>
    <col min="16129" max="16129" width="13.88671875" style="398" customWidth="1"/>
    <col min="16130" max="16130" width="53.109375" style="398" customWidth="1"/>
    <col min="16131" max="16142" width="12.109375" style="398" customWidth="1"/>
    <col min="16143" max="16384" width="9.109375" style="398"/>
  </cols>
  <sheetData>
    <row r="1" spans="1:14" s="389" customFormat="1" ht="27.75" customHeight="1" thickBot="1" x14ac:dyDescent="0.35">
      <c r="A1" s="387" t="s">
        <v>419</v>
      </c>
      <c r="B1" s="388"/>
      <c r="E1" s="390"/>
      <c r="H1" s="390"/>
      <c r="K1" s="390"/>
      <c r="L1" s="580" t="s">
        <v>475</v>
      </c>
      <c r="M1" s="580"/>
      <c r="N1" s="580"/>
    </row>
    <row r="2" spans="1:14" s="391" customFormat="1" ht="21" customHeight="1" x14ac:dyDescent="0.3">
      <c r="A2" s="570" t="s">
        <v>126</v>
      </c>
      <c r="B2" s="572" t="s">
        <v>127</v>
      </c>
      <c r="C2" s="574" t="s">
        <v>362</v>
      </c>
      <c r="D2" s="575"/>
      <c r="E2" s="576"/>
      <c r="F2" s="574" t="s">
        <v>363</v>
      </c>
      <c r="G2" s="575"/>
      <c r="H2" s="576"/>
      <c r="I2" s="574" t="s">
        <v>125</v>
      </c>
      <c r="J2" s="575"/>
      <c r="K2" s="576"/>
      <c r="L2" s="574" t="s">
        <v>364</v>
      </c>
      <c r="M2" s="575"/>
      <c r="N2" s="576"/>
    </row>
    <row r="3" spans="1:14" s="391" customFormat="1" thickBot="1" x14ac:dyDescent="0.35">
      <c r="A3" s="571"/>
      <c r="B3" s="573"/>
      <c r="C3" s="577"/>
      <c r="D3" s="578"/>
      <c r="E3" s="579"/>
      <c r="F3" s="577"/>
      <c r="G3" s="578"/>
      <c r="H3" s="579"/>
      <c r="I3" s="577"/>
      <c r="J3" s="578"/>
      <c r="K3" s="579"/>
      <c r="L3" s="577"/>
      <c r="M3" s="578"/>
      <c r="N3" s="579"/>
    </row>
    <row r="4" spans="1:14" s="391" customFormat="1" ht="15.9" customHeight="1" thickBot="1" x14ac:dyDescent="0.35">
      <c r="A4" s="392"/>
      <c r="B4" s="392"/>
      <c r="C4" s="393"/>
      <c r="E4" s="393"/>
      <c r="F4" s="393"/>
      <c r="H4" s="393"/>
      <c r="I4" s="393"/>
      <c r="K4" s="393"/>
      <c r="L4" s="393"/>
      <c r="N4" s="393" t="s">
        <v>416</v>
      </c>
    </row>
    <row r="5" spans="1:14" ht="40.200000000000003" thickBot="1" x14ac:dyDescent="0.35">
      <c r="A5" s="394" t="s">
        <v>128</v>
      </c>
      <c r="B5" s="395" t="s">
        <v>129</v>
      </c>
      <c r="C5" s="396" t="s">
        <v>130</v>
      </c>
      <c r="D5" s="396" t="s">
        <v>365</v>
      </c>
      <c r="E5" s="397" t="s">
        <v>426</v>
      </c>
      <c r="F5" s="396" t="s">
        <v>130</v>
      </c>
      <c r="G5" s="396" t="s">
        <v>365</v>
      </c>
      <c r="H5" s="397" t="s">
        <v>426</v>
      </c>
      <c r="I5" s="396" t="s">
        <v>130</v>
      </c>
      <c r="J5" s="396" t="s">
        <v>365</v>
      </c>
      <c r="K5" s="397" t="s">
        <v>426</v>
      </c>
      <c r="L5" s="396" t="s">
        <v>130</v>
      </c>
      <c r="M5" s="396" t="s">
        <v>365</v>
      </c>
      <c r="N5" s="397" t="s">
        <v>426</v>
      </c>
    </row>
    <row r="6" spans="1:14" s="403" customFormat="1" ht="12.9" customHeight="1" thickBot="1" x14ac:dyDescent="0.35">
      <c r="A6" s="399" t="s">
        <v>5</v>
      </c>
      <c r="B6" s="400" t="s">
        <v>6</v>
      </c>
      <c r="C6" s="400" t="s">
        <v>7</v>
      </c>
      <c r="D6" s="401" t="s">
        <v>8</v>
      </c>
      <c r="E6" s="402" t="s">
        <v>9</v>
      </c>
      <c r="F6" s="400" t="s">
        <v>121</v>
      </c>
      <c r="G6" s="401" t="s">
        <v>11</v>
      </c>
      <c r="H6" s="402" t="s">
        <v>366</v>
      </c>
      <c r="I6" s="400" t="s">
        <v>367</v>
      </c>
      <c r="J6" s="401" t="s">
        <v>368</v>
      </c>
      <c r="K6" s="402" t="s">
        <v>369</v>
      </c>
      <c r="L6" s="400" t="s">
        <v>370</v>
      </c>
      <c r="M6" s="401" t="s">
        <v>371</v>
      </c>
      <c r="N6" s="402" t="s">
        <v>372</v>
      </c>
    </row>
    <row r="7" spans="1:14" s="403" customFormat="1" ht="15.9" customHeight="1" thickBot="1" x14ac:dyDescent="0.35">
      <c r="A7" s="581" t="s">
        <v>2</v>
      </c>
      <c r="B7" s="581"/>
      <c r="C7" s="401"/>
      <c r="D7" s="401"/>
      <c r="E7" s="401"/>
    </row>
    <row r="8" spans="1:14" s="403" customFormat="1" ht="12" customHeight="1" thickBot="1" x14ac:dyDescent="0.35">
      <c r="A8" s="404" t="s">
        <v>14</v>
      </c>
      <c r="B8" s="405" t="s">
        <v>131</v>
      </c>
      <c r="C8" s="406">
        <v>0</v>
      </c>
      <c r="D8" s="407">
        <f t="shared" ref="D8:G8" si="0">+D9+D10+D11+D12+D13+D14</f>
        <v>0</v>
      </c>
      <c r="E8" s="408"/>
      <c r="F8" s="406">
        <v>0</v>
      </c>
      <c r="G8" s="407">
        <f t="shared" si="0"/>
        <v>0</v>
      </c>
      <c r="H8" s="409">
        <v>0</v>
      </c>
      <c r="I8" s="406">
        <v>145424734</v>
      </c>
      <c r="J8" s="407">
        <f t="shared" ref="J8:J15" si="1">+K8-I8</f>
        <v>11448230</v>
      </c>
      <c r="K8" s="409">
        <v>156872964</v>
      </c>
      <c r="L8" s="406">
        <v>145424734</v>
      </c>
      <c r="M8" s="407">
        <f>+N8-L8</f>
        <v>11448230</v>
      </c>
      <c r="N8" s="409">
        <v>156872964</v>
      </c>
    </row>
    <row r="9" spans="1:14" s="415" customFormat="1" ht="12" customHeight="1" x14ac:dyDescent="0.3">
      <c r="A9" s="410" t="s">
        <v>132</v>
      </c>
      <c r="B9" s="411" t="s">
        <v>133</v>
      </c>
      <c r="C9" s="412"/>
      <c r="D9" s="413"/>
      <c r="E9" s="414"/>
      <c r="F9" s="412"/>
      <c r="G9" s="413"/>
      <c r="H9" s="414"/>
      <c r="I9" s="412">
        <v>53938173</v>
      </c>
      <c r="J9" s="413">
        <f t="shared" si="1"/>
        <v>1101473</v>
      </c>
      <c r="K9" s="414">
        <v>55039646</v>
      </c>
      <c r="L9" s="412">
        <v>53938173</v>
      </c>
      <c r="M9" s="413">
        <f t="shared" ref="M9:M72" si="2">+N9-L9</f>
        <v>1101473</v>
      </c>
      <c r="N9" s="414">
        <v>55039646</v>
      </c>
    </row>
    <row r="10" spans="1:14" s="421" customFormat="1" ht="12" customHeight="1" x14ac:dyDescent="0.3">
      <c r="A10" s="416" t="s">
        <v>134</v>
      </c>
      <c r="B10" s="417" t="s">
        <v>135</v>
      </c>
      <c r="C10" s="418"/>
      <c r="D10" s="419"/>
      <c r="E10" s="420"/>
      <c r="F10" s="418"/>
      <c r="G10" s="419"/>
      <c r="H10" s="420"/>
      <c r="I10" s="418">
        <v>54336157</v>
      </c>
      <c r="J10" s="419">
        <f t="shared" si="1"/>
        <v>795583</v>
      </c>
      <c r="K10" s="420">
        <v>55131740</v>
      </c>
      <c r="L10" s="418">
        <v>54336157</v>
      </c>
      <c r="M10" s="419">
        <f t="shared" si="2"/>
        <v>795583</v>
      </c>
      <c r="N10" s="420">
        <v>55131740</v>
      </c>
    </row>
    <row r="11" spans="1:14" s="421" customFormat="1" ht="12" customHeight="1" x14ac:dyDescent="0.3">
      <c r="A11" s="416" t="s">
        <v>136</v>
      </c>
      <c r="B11" s="417" t="s">
        <v>137</v>
      </c>
      <c r="C11" s="418"/>
      <c r="D11" s="419"/>
      <c r="E11" s="420"/>
      <c r="F11" s="418"/>
      <c r="G11" s="419"/>
      <c r="H11" s="420"/>
      <c r="I11" s="418">
        <v>33676824</v>
      </c>
      <c r="J11" s="419">
        <f t="shared" si="1"/>
        <v>29328</v>
      </c>
      <c r="K11" s="420">
        <v>33706152</v>
      </c>
      <c r="L11" s="418">
        <v>33676824</v>
      </c>
      <c r="M11" s="419">
        <f t="shared" si="2"/>
        <v>29328</v>
      </c>
      <c r="N11" s="420">
        <v>33706152</v>
      </c>
    </row>
    <row r="12" spans="1:14" s="421" customFormat="1" ht="12" customHeight="1" x14ac:dyDescent="0.3">
      <c r="A12" s="416" t="s">
        <v>138</v>
      </c>
      <c r="B12" s="417" t="s">
        <v>139</v>
      </c>
      <c r="C12" s="418"/>
      <c r="D12" s="419"/>
      <c r="E12" s="420"/>
      <c r="F12" s="418"/>
      <c r="G12" s="419"/>
      <c r="H12" s="420"/>
      <c r="I12" s="418">
        <v>3473580</v>
      </c>
      <c r="J12" s="419">
        <f t="shared" si="1"/>
        <v>0</v>
      </c>
      <c r="K12" s="420">
        <v>3473580</v>
      </c>
      <c r="L12" s="418">
        <v>3473580</v>
      </c>
      <c r="M12" s="419">
        <f t="shared" si="2"/>
        <v>0</v>
      </c>
      <c r="N12" s="420">
        <v>3473580</v>
      </c>
    </row>
    <row r="13" spans="1:14" s="421" customFormat="1" ht="12" customHeight="1" x14ac:dyDescent="0.3">
      <c r="A13" s="416" t="s">
        <v>140</v>
      </c>
      <c r="B13" s="417" t="s">
        <v>141</v>
      </c>
      <c r="C13" s="418"/>
      <c r="D13" s="419"/>
      <c r="E13" s="420"/>
      <c r="F13" s="418"/>
      <c r="G13" s="419"/>
      <c r="H13" s="420"/>
      <c r="I13" s="418"/>
      <c r="J13" s="419">
        <f t="shared" si="1"/>
        <v>9342326</v>
      </c>
      <c r="K13" s="420">
        <v>9342326</v>
      </c>
      <c r="L13" s="418">
        <v>0</v>
      </c>
      <c r="M13" s="419">
        <f t="shared" si="2"/>
        <v>9342326</v>
      </c>
      <c r="N13" s="420">
        <v>9342326</v>
      </c>
    </row>
    <row r="14" spans="1:14" s="415" customFormat="1" ht="12" customHeight="1" thickBot="1" x14ac:dyDescent="0.35">
      <c r="A14" s="422" t="s">
        <v>142</v>
      </c>
      <c r="B14" s="423" t="s">
        <v>143</v>
      </c>
      <c r="C14" s="418"/>
      <c r="D14" s="419"/>
      <c r="E14" s="420"/>
      <c r="F14" s="418"/>
      <c r="G14" s="419"/>
      <c r="H14" s="420"/>
      <c r="I14" s="418"/>
      <c r="J14" s="419">
        <f t="shared" si="1"/>
        <v>179520</v>
      </c>
      <c r="K14" s="420">
        <v>179520</v>
      </c>
      <c r="L14" s="418">
        <v>0</v>
      </c>
      <c r="M14" s="419">
        <f t="shared" si="2"/>
        <v>179520</v>
      </c>
      <c r="N14" s="420">
        <v>179520</v>
      </c>
    </row>
    <row r="15" spans="1:14" s="415" customFormat="1" ht="12" customHeight="1" thickBot="1" x14ac:dyDescent="0.35">
      <c r="A15" s="424" t="s">
        <v>17</v>
      </c>
      <c r="B15" s="425" t="s">
        <v>144</v>
      </c>
      <c r="C15" s="406">
        <v>0</v>
      </c>
      <c r="D15" s="407">
        <f>+E15-C15</f>
        <v>0</v>
      </c>
      <c r="E15" s="409">
        <v>0</v>
      </c>
      <c r="F15" s="406">
        <v>0</v>
      </c>
      <c r="G15" s="407">
        <f t="shared" ref="G15" si="3">+G16+G17+G18+G19+G20</f>
        <v>0</v>
      </c>
      <c r="H15" s="409"/>
      <c r="I15" s="406">
        <v>40000000</v>
      </c>
      <c r="J15" s="407">
        <f t="shared" si="1"/>
        <v>1017000</v>
      </c>
      <c r="K15" s="409">
        <v>41017000</v>
      </c>
      <c r="L15" s="406">
        <v>40000000</v>
      </c>
      <c r="M15" s="407">
        <f t="shared" si="2"/>
        <v>1017000</v>
      </c>
      <c r="N15" s="409">
        <v>41017000</v>
      </c>
    </row>
    <row r="16" spans="1:14" s="415" customFormat="1" ht="12" customHeight="1" x14ac:dyDescent="0.3">
      <c r="A16" s="410" t="s">
        <v>145</v>
      </c>
      <c r="B16" s="411" t="s">
        <v>146</v>
      </c>
      <c r="C16" s="412"/>
      <c r="D16" s="413"/>
      <c r="E16" s="414"/>
      <c r="F16" s="412"/>
      <c r="G16" s="413"/>
      <c r="H16" s="414"/>
      <c r="I16" s="412"/>
      <c r="J16" s="413"/>
      <c r="K16" s="414"/>
      <c r="L16" s="412"/>
      <c r="M16" s="413">
        <f t="shared" si="2"/>
        <v>0</v>
      </c>
      <c r="N16" s="414"/>
    </row>
    <row r="17" spans="1:14" s="415" customFormat="1" ht="12" customHeight="1" x14ac:dyDescent="0.3">
      <c r="A17" s="416" t="s">
        <v>147</v>
      </c>
      <c r="B17" s="417" t="s">
        <v>148</v>
      </c>
      <c r="C17" s="418"/>
      <c r="D17" s="419"/>
      <c r="E17" s="420"/>
      <c r="F17" s="418"/>
      <c r="G17" s="419"/>
      <c r="H17" s="420"/>
      <c r="I17" s="418"/>
      <c r="J17" s="419"/>
      <c r="K17" s="420"/>
      <c r="L17" s="418"/>
      <c r="M17" s="419">
        <f t="shared" si="2"/>
        <v>0</v>
      </c>
      <c r="N17" s="420"/>
    </row>
    <row r="18" spans="1:14" s="415" customFormat="1" ht="12" customHeight="1" x14ac:dyDescent="0.3">
      <c r="A18" s="416" t="s">
        <v>149</v>
      </c>
      <c r="B18" s="417" t="s">
        <v>150</v>
      </c>
      <c r="C18" s="418"/>
      <c r="D18" s="419"/>
      <c r="E18" s="420"/>
      <c r="F18" s="418"/>
      <c r="G18" s="419"/>
      <c r="H18" s="420"/>
      <c r="I18" s="418"/>
      <c r="J18" s="419"/>
      <c r="K18" s="420"/>
      <c r="L18" s="418"/>
      <c r="M18" s="419">
        <f t="shared" si="2"/>
        <v>0</v>
      </c>
      <c r="N18" s="420"/>
    </row>
    <row r="19" spans="1:14" s="415" customFormat="1" ht="12" customHeight="1" x14ac:dyDescent="0.3">
      <c r="A19" s="416" t="s">
        <v>151</v>
      </c>
      <c r="B19" s="417" t="s">
        <v>152</v>
      </c>
      <c r="C19" s="418"/>
      <c r="D19" s="419"/>
      <c r="E19" s="420"/>
      <c r="F19" s="418"/>
      <c r="G19" s="419"/>
      <c r="H19" s="420"/>
      <c r="I19" s="418"/>
      <c r="J19" s="419"/>
      <c r="K19" s="420"/>
      <c r="L19" s="418"/>
      <c r="M19" s="419">
        <f t="shared" si="2"/>
        <v>0</v>
      </c>
      <c r="N19" s="420"/>
    </row>
    <row r="20" spans="1:14" s="415" customFormat="1" ht="12" customHeight="1" x14ac:dyDescent="0.3">
      <c r="A20" s="416" t="s">
        <v>153</v>
      </c>
      <c r="B20" s="417" t="s">
        <v>154</v>
      </c>
      <c r="C20" s="418"/>
      <c r="D20" s="419">
        <f>+E20-C20</f>
        <v>0</v>
      </c>
      <c r="E20" s="420"/>
      <c r="F20" s="418"/>
      <c r="G20" s="419"/>
      <c r="H20" s="420"/>
      <c r="I20" s="418">
        <v>40000000</v>
      </c>
      <c r="J20" s="419">
        <f>+K20-I20</f>
        <v>1017000</v>
      </c>
      <c r="K20" s="420">
        <v>41017000</v>
      </c>
      <c r="L20" s="418">
        <v>40000000</v>
      </c>
      <c r="M20" s="419">
        <f t="shared" si="2"/>
        <v>1017000</v>
      </c>
      <c r="N20" s="420">
        <v>41017000</v>
      </c>
    </row>
    <row r="21" spans="1:14" s="421" customFormat="1" ht="12" customHeight="1" thickBot="1" x14ac:dyDescent="0.35">
      <c r="A21" s="422" t="s">
        <v>155</v>
      </c>
      <c r="B21" s="423" t="s">
        <v>156</v>
      </c>
      <c r="C21" s="426"/>
      <c r="D21" s="427"/>
      <c r="E21" s="428"/>
      <c r="F21" s="426"/>
      <c r="G21" s="427"/>
      <c r="H21" s="428"/>
      <c r="I21" s="426"/>
      <c r="J21" s="427"/>
      <c r="K21" s="428"/>
      <c r="L21" s="426"/>
      <c r="M21" s="427">
        <f t="shared" si="2"/>
        <v>0</v>
      </c>
      <c r="N21" s="428"/>
    </row>
    <row r="22" spans="1:14" s="421" customFormat="1" ht="12" customHeight="1" thickBot="1" x14ac:dyDescent="0.35">
      <c r="A22" s="424" t="s">
        <v>20</v>
      </c>
      <c r="B22" s="429" t="s">
        <v>157</v>
      </c>
      <c r="C22" s="406">
        <v>0</v>
      </c>
      <c r="D22" s="407">
        <f t="shared" ref="D22:G22" si="4">+D23+D24+D25+D26+D27</f>
        <v>0</v>
      </c>
      <c r="E22" s="409"/>
      <c r="F22" s="406">
        <v>0</v>
      </c>
      <c r="G22" s="407">
        <f t="shared" si="4"/>
        <v>0</v>
      </c>
      <c r="H22" s="409"/>
      <c r="I22" s="406">
        <v>5000000</v>
      </c>
      <c r="J22" s="407">
        <f>+K22-I22</f>
        <v>194407219</v>
      </c>
      <c r="K22" s="409">
        <v>199407219</v>
      </c>
      <c r="L22" s="406">
        <v>5000000</v>
      </c>
      <c r="M22" s="407">
        <f t="shared" si="2"/>
        <v>194407219</v>
      </c>
      <c r="N22" s="409">
        <v>199407219</v>
      </c>
    </row>
    <row r="23" spans="1:14" s="421" customFormat="1" ht="12" customHeight="1" x14ac:dyDescent="0.3">
      <c r="A23" s="410" t="s">
        <v>158</v>
      </c>
      <c r="B23" s="411" t="s">
        <v>159</v>
      </c>
      <c r="C23" s="412"/>
      <c r="D23" s="413"/>
      <c r="E23" s="414"/>
      <c r="F23" s="412"/>
      <c r="G23" s="413"/>
      <c r="H23" s="414"/>
      <c r="I23" s="412"/>
      <c r="J23" s="413">
        <f t="shared" ref="J23:J28" si="5">+K23-I23</f>
        <v>20394000</v>
      </c>
      <c r="K23" s="414">
        <v>20394000</v>
      </c>
      <c r="L23" s="412">
        <v>0</v>
      </c>
      <c r="M23" s="413">
        <f t="shared" si="2"/>
        <v>20394000</v>
      </c>
      <c r="N23" s="414">
        <v>20394000</v>
      </c>
    </row>
    <row r="24" spans="1:14" s="415" customFormat="1" ht="12" customHeight="1" x14ac:dyDescent="0.3">
      <c r="A24" s="416" t="s">
        <v>160</v>
      </c>
      <c r="B24" s="417" t="s">
        <v>161</v>
      </c>
      <c r="C24" s="418"/>
      <c r="D24" s="419"/>
      <c r="E24" s="420"/>
      <c r="F24" s="418"/>
      <c r="G24" s="419"/>
      <c r="H24" s="420"/>
      <c r="I24" s="418"/>
      <c r="J24" s="419">
        <f t="shared" si="5"/>
        <v>0</v>
      </c>
      <c r="K24" s="420"/>
      <c r="L24" s="418">
        <v>0</v>
      </c>
      <c r="M24" s="419">
        <f t="shared" si="2"/>
        <v>0</v>
      </c>
      <c r="N24" s="420">
        <v>0</v>
      </c>
    </row>
    <row r="25" spans="1:14" s="421" customFormat="1" ht="12" customHeight="1" x14ac:dyDescent="0.3">
      <c r="A25" s="416" t="s">
        <v>162</v>
      </c>
      <c r="B25" s="417" t="s">
        <v>163</v>
      </c>
      <c r="C25" s="418"/>
      <c r="D25" s="419"/>
      <c r="E25" s="420"/>
      <c r="F25" s="418"/>
      <c r="G25" s="419"/>
      <c r="H25" s="420"/>
      <c r="I25" s="418"/>
      <c r="J25" s="419">
        <f t="shared" si="5"/>
        <v>0</v>
      </c>
      <c r="K25" s="420"/>
      <c r="L25" s="418">
        <v>0</v>
      </c>
      <c r="M25" s="419">
        <f t="shared" si="2"/>
        <v>0</v>
      </c>
      <c r="N25" s="420">
        <v>0</v>
      </c>
    </row>
    <row r="26" spans="1:14" s="421" customFormat="1" ht="12" customHeight="1" x14ac:dyDescent="0.3">
      <c r="A26" s="416" t="s">
        <v>164</v>
      </c>
      <c r="B26" s="417" t="s">
        <v>165</v>
      </c>
      <c r="C26" s="418"/>
      <c r="D26" s="419"/>
      <c r="E26" s="420"/>
      <c r="F26" s="418"/>
      <c r="G26" s="419"/>
      <c r="H26" s="420"/>
      <c r="I26" s="418"/>
      <c r="J26" s="419">
        <f t="shared" si="5"/>
        <v>0</v>
      </c>
      <c r="K26" s="420"/>
      <c r="L26" s="418">
        <v>0</v>
      </c>
      <c r="M26" s="419">
        <f t="shared" si="2"/>
        <v>0</v>
      </c>
      <c r="N26" s="420">
        <v>0</v>
      </c>
    </row>
    <row r="27" spans="1:14" s="421" customFormat="1" ht="12" customHeight="1" x14ac:dyDescent="0.3">
      <c r="A27" s="416" t="s">
        <v>166</v>
      </c>
      <c r="B27" s="417" t="s">
        <v>167</v>
      </c>
      <c r="C27" s="418"/>
      <c r="D27" s="419"/>
      <c r="E27" s="420"/>
      <c r="F27" s="418"/>
      <c r="G27" s="419"/>
      <c r="H27" s="420"/>
      <c r="I27" s="418">
        <v>5000000</v>
      </c>
      <c r="J27" s="419">
        <f t="shared" si="5"/>
        <v>174013219</v>
      </c>
      <c r="K27" s="420">
        <v>179013219</v>
      </c>
      <c r="L27" s="418">
        <v>5000000</v>
      </c>
      <c r="M27" s="419">
        <f t="shared" si="2"/>
        <v>174013219</v>
      </c>
      <c r="N27" s="420">
        <v>179013219</v>
      </c>
    </row>
    <row r="28" spans="1:14" s="421" customFormat="1" ht="12" customHeight="1" thickBot="1" x14ac:dyDescent="0.35">
      <c r="A28" s="422" t="s">
        <v>168</v>
      </c>
      <c r="B28" s="423" t="s">
        <v>169</v>
      </c>
      <c r="C28" s="426"/>
      <c r="D28" s="427"/>
      <c r="E28" s="428"/>
      <c r="F28" s="426"/>
      <c r="G28" s="427"/>
      <c r="H28" s="428"/>
      <c r="I28" s="426"/>
      <c r="J28" s="427">
        <f t="shared" si="5"/>
        <v>174013219</v>
      </c>
      <c r="K28" s="428">
        <v>174013219</v>
      </c>
      <c r="L28" s="426">
        <v>0</v>
      </c>
      <c r="M28" s="427">
        <f t="shared" si="2"/>
        <v>174013219</v>
      </c>
      <c r="N28" s="428">
        <v>174013219</v>
      </c>
    </row>
    <row r="29" spans="1:14" s="421" customFormat="1" ht="12" customHeight="1" thickBot="1" x14ac:dyDescent="0.35">
      <c r="A29" s="424" t="s">
        <v>170</v>
      </c>
      <c r="B29" s="430" t="s">
        <v>171</v>
      </c>
      <c r="C29" s="406">
        <v>0</v>
      </c>
      <c r="D29" s="431">
        <f t="shared" ref="D29:G29" si="6">+D30+D31+D32+D33+D34+D35+D36</f>
        <v>0</v>
      </c>
      <c r="E29" s="409"/>
      <c r="F29" s="406">
        <v>0</v>
      </c>
      <c r="G29" s="431">
        <f t="shared" si="6"/>
        <v>0</v>
      </c>
      <c r="H29" s="409"/>
      <c r="I29" s="406">
        <v>64700000</v>
      </c>
      <c r="J29" s="431">
        <f>+K29-I29</f>
        <v>21838000</v>
      </c>
      <c r="K29" s="409">
        <v>86538000</v>
      </c>
      <c r="L29" s="406">
        <v>64700000</v>
      </c>
      <c r="M29" s="406">
        <f t="shared" si="2"/>
        <v>21838000</v>
      </c>
      <c r="N29" s="409">
        <v>86538000</v>
      </c>
    </row>
    <row r="30" spans="1:14" s="421" customFormat="1" ht="12" customHeight="1" x14ac:dyDescent="0.3">
      <c r="A30" s="410" t="s">
        <v>172</v>
      </c>
      <c r="B30" s="411" t="s">
        <v>173</v>
      </c>
      <c r="C30" s="412"/>
      <c r="D30" s="412"/>
      <c r="E30" s="414"/>
      <c r="F30" s="412"/>
      <c r="G30" s="412"/>
      <c r="H30" s="414"/>
      <c r="I30" s="412">
        <v>7200000</v>
      </c>
      <c r="J30" s="412">
        <f>+K30-I30</f>
        <v>0</v>
      </c>
      <c r="K30" s="414">
        <v>7200000</v>
      </c>
      <c r="L30" s="412">
        <v>7200000</v>
      </c>
      <c r="M30" s="412">
        <f t="shared" si="2"/>
        <v>0</v>
      </c>
      <c r="N30" s="414">
        <v>7200000</v>
      </c>
    </row>
    <row r="31" spans="1:14" s="421" customFormat="1" ht="12" customHeight="1" x14ac:dyDescent="0.3">
      <c r="A31" s="416" t="s">
        <v>174</v>
      </c>
      <c r="B31" s="417" t="s">
        <v>175</v>
      </c>
      <c r="C31" s="418"/>
      <c r="D31" s="418"/>
      <c r="E31" s="420"/>
      <c r="F31" s="418"/>
      <c r="G31" s="418"/>
      <c r="H31" s="420"/>
      <c r="I31" s="418"/>
      <c r="J31" s="418"/>
      <c r="K31" s="420"/>
      <c r="L31" s="418">
        <v>0</v>
      </c>
      <c r="M31" s="418">
        <f t="shared" si="2"/>
        <v>0</v>
      </c>
      <c r="N31" s="420">
        <v>0</v>
      </c>
    </row>
    <row r="32" spans="1:14" s="421" customFormat="1" ht="12" customHeight="1" x14ac:dyDescent="0.3">
      <c r="A32" s="416" t="s">
        <v>176</v>
      </c>
      <c r="B32" s="417" t="s">
        <v>177</v>
      </c>
      <c r="C32" s="418"/>
      <c r="D32" s="418"/>
      <c r="E32" s="420"/>
      <c r="F32" s="418"/>
      <c r="G32" s="418"/>
      <c r="H32" s="420"/>
      <c r="I32" s="418">
        <v>52000000</v>
      </c>
      <c r="J32" s="418">
        <f>+K32-I32</f>
        <v>20500000</v>
      </c>
      <c r="K32" s="420">
        <v>72500000</v>
      </c>
      <c r="L32" s="418">
        <v>52000000</v>
      </c>
      <c r="M32" s="418">
        <f t="shared" si="2"/>
        <v>20500000</v>
      </c>
      <c r="N32" s="420">
        <v>72500000</v>
      </c>
    </row>
    <row r="33" spans="1:14" s="421" customFormat="1" ht="12" customHeight="1" x14ac:dyDescent="0.3">
      <c r="A33" s="416" t="s">
        <v>178</v>
      </c>
      <c r="B33" s="417" t="s">
        <v>179</v>
      </c>
      <c r="C33" s="418"/>
      <c r="D33" s="418"/>
      <c r="E33" s="420"/>
      <c r="F33" s="418"/>
      <c r="G33" s="418"/>
      <c r="H33" s="420"/>
      <c r="I33" s="418"/>
      <c r="J33" s="418"/>
      <c r="K33" s="420"/>
      <c r="L33" s="418">
        <v>0</v>
      </c>
      <c r="M33" s="418">
        <f t="shared" si="2"/>
        <v>0</v>
      </c>
      <c r="N33" s="420">
        <v>0</v>
      </c>
    </row>
    <row r="34" spans="1:14" s="421" customFormat="1" ht="12" customHeight="1" x14ac:dyDescent="0.3">
      <c r="A34" s="416" t="s">
        <v>180</v>
      </c>
      <c r="B34" s="417" t="s">
        <v>181</v>
      </c>
      <c r="C34" s="418"/>
      <c r="D34" s="418"/>
      <c r="E34" s="420"/>
      <c r="F34" s="418"/>
      <c r="G34" s="418"/>
      <c r="H34" s="420"/>
      <c r="I34" s="418">
        <v>4500000</v>
      </c>
      <c r="J34" s="418">
        <f>+K34-I34</f>
        <v>1338000</v>
      </c>
      <c r="K34" s="420">
        <v>5838000</v>
      </c>
      <c r="L34" s="418">
        <v>4500000</v>
      </c>
      <c r="M34" s="418">
        <f t="shared" si="2"/>
        <v>1338000</v>
      </c>
      <c r="N34" s="420">
        <v>5838000</v>
      </c>
    </row>
    <row r="35" spans="1:14" s="421" customFormat="1" ht="12" customHeight="1" x14ac:dyDescent="0.3">
      <c r="A35" s="416" t="s">
        <v>182</v>
      </c>
      <c r="B35" s="417" t="s">
        <v>183</v>
      </c>
      <c r="C35" s="418"/>
      <c r="D35" s="418"/>
      <c r="E35" s="420"/>
      <c r="F35" s="418"/>
      <c r="G35" s="418"/>
      <c r="H35" s="420"/>
      <c r="I35" s="418"/>
      <c r="J35" s="418"/>
      <c r="K35" s="420"/>
      <c r="L35" s="418">
        <v>0</v>
      </c>
      <c r="M35" s="418">
        <f t="shared" si="2"/>
        <v>0</v>
      </c>
      <c r="N35" s="420">
        <v>0</v>
      </c>
    </row>
    <row r="36" spans="1:14" s="421" customFormat="1" ht="12" customHeight="1" thickBot="1" x14ac:dyDescent="0.35">
      <c r="A36" s="422" t="s">
        <v>184</v>
      </c>
      <c r="B36" s="423" t="s">
        <v>185</v>
      </c>
      <c r="C36" s="426"/>
      <c r="D36" s="426"/>
      <c r="E36" s="428"/>
      <c r="F36" s="426"/>
      <c r="G36" s="426"/>
      <c r="H36" s="428"/>
      <c r="I36" s="426">
        <v>1000000</v>
      </c>
      <c r="J36" s="426">
        <f t="shared" ref="J36:J41" si="7">+K36-I36</f>
        <v>0</v>
      </c>
      <c r="K36" s="428">
        <v>1000000</v>
      </c>
      <c r="L36" s="426">
        <v>1000000</v>
      </c>
      <c r="M36" s="426">
        <f t="shared" si="2"/>
        <v>0</v>
      </c>
      <c r="N36" s="428">
        <v>1000000</v>
      </c>
    </row>
    <row r="37" spans="1:14" s="421" customFormat="1" ht="12" customHeight="1" thickBot="1" x14ac:dyDescent="0.35">
      <c r="A37" s="424" t="s">
        <v>26</v>
      </c>
      <c r="B37" s="430" t="s">
        <v>186</v>
      </c>
      <c r="C37" s="406"/>
      <c r="D37" s="407">
        <f>+E37-C37</f>
        <v>0</v>
      </c>
      <c r="E37" s="409"/>
      <c r="F37" s="406">
        <v>5246000</v>
      </c>
      <c r="G37" s="432">
        <f>+H37-F37</f>
        <v>-3600000</v>
      </c>
      <c r="H37" s="409">
        <v>1646000</v>
      </c>
      <c r="I37" s="406">
        <v>5600000</v>
      </c>
      <c r="J37" s="407">
        <f t="shared" si="7"/>
        <v>1812999</v>
      </c>
      <c r="K37" s="409">
        <v>7412999</v>
      </c>
      <c r="L37" s="406">
        <v>10846000</v>
      </c>
      <c r="M37" s="407">
        <f t="shared" si="2"/>
        <v>-1787001</v>
      </c>
      <c r="N37" s="409">
        <v>9058999</v>
      </c>
    </row>
    <row r="38" spans="1:14" s="421" customFormat="1" ht="12" customHeight="1" x14ac:dyDescent="0.3">
      <c r="A38" s="410" t="s">
        <v>187</v>
      </c>
      <c r="B38" s="411" t="s">
        <v>188</v>
      </c>
      <c r="C38" s="412"/>
      <c r="D38" s="413"/>
      <c r="E38" s="414"/>
      <c r="F38" s="412"/>
      <c r="G38" s="413"/>
      <c r="H38" s="414"/>
      <c r="I38" s="412"/>
      <c r="J38" s="413"/>
      <c r="K38" s="414"/>
      <c r="L38" s="412">
        <v>0</v>
      </c>
      <c r="M38" s="413">
        <f t="shared" si="2"/>
        <v>0</v>
      </c>
      <c r="N38" s="414">
        <v>0</v>
      </c>
    </row>
    <row r="39" spans="1:14" s="421" customFormat="1" ht="12" customHeight="1" x14ac:dyDescent="0.3">
      <c r="A39" s="416" t="s">
        <v>189</v>
      </c>
      <c r="B39" s="417" t="s">
        <v>190</v>
      </c>
      <c r="C39" s="418"/>
      <c r="D39" s="419"/>
      <c r="E39" s="420"/>
      <c r="F39" s="418">
        <v>420000</v>
      </c>
      <c r="G39" s="419">
        <f>+H39-F39</f>
        <v>0</v>
      </c>
      <c r="H39" s="420">
        <v>420000</v>
      </c>
      <c r="I39" s="418"/>
      <c r="J39" s="419"/>
      <c r="K39" s="420"/>
      <c r="L39" s="418">
        <v>420000</v>
      </c>
      <c r="M39" s="419">
        <f t="shared" si="2"/>
        <v>0</v>
      </c>
      <c r="N39" s="420">
        <v>420000</v>
      </c>
    </row>
    <row r="40" spans="1:14" s="421" customFormat="1" ht="12" customHeight="1" x14ac:dyDescent="0.3">
      <c r="A40" s="416" t="s">
        <v>191</v>
      </c>
      <c r="B40" s="417" t="s">
        <v>192</v>
      </c>
      <c r="C40" s="418"/>
      <c r="D40" s="419"/>
      <c r="E40" s="420"/>
      <c r="F40" s="418"/>
      <c r="G40" s="419"/>
      <c r="H40" s="420"/>
      <c r="I40" s="418"/>
      <c r="J40" s="419">
        <f t="shared" si="7"/>
        <v>0</v>
      </c>
      <c r="K40" s="420"/>
      <c r="L40" s="418">
        <v>0</v>
      </c>
      <c r="M40" s="419">
        <f t="shared" si="2"/>
        <v>0</v>
      </c>
      <c r="N40" s="420">
        <v>0</v>
      </c>
    </row>
    <row r="41" spans="1:14" s="421" customFormat="1" ht="12" customHeight="1" x14ac:dyDescent="0.3">
      <c r="A41" s="416" t="s">
        <v>193</v>
      </c>
      <c r="B41" s="417" t="s">
        <v>194</v>
      </c>
      <c r="C41" s="418"/>
      <c r="D41" s="419"/>
      <c r="E41" s="420"/>
      <c r="F41" s="418"/>
      <c r="G41" s="419"/>
      <c r="H41" s="420"/>
      <c r="I41" s="418">
        <v>2500000</v>
      </c>
      <c r="J41" s="419">
        <f t="shared" si="7"/>
        <v>1812999</v>
      </c>
      <c r="K41" s="420">
        <v>4312999</v>
      </c>
      <c r="L41" s="418">
        <v>2500000</v>
      </c>
      <c r="M41" s="419">
        <f t="shared" si="2"/>
        <v>1812999</v>
      </c>
      <c r="N41" s="420">
        <v>4312999</v>
      </c>
    </row>
    <row r="42" spans="1:14" s="421" customFormat="1" ht="12" customHeight="1" x14ac:dyDescent="0.3">
      <c r="A42" s="416" t="s">
        <v>195</v>
      </c>
      <c r="B42" s="417" t="s">
        <v>196</v>
      </c>
      <c r="C42" s="418"/>
      <c r="D42" s="419"/>
      <c r="E42" s="420"/>
      <c r="F42" s="418">
        <v>3800000</v>
      </c>
      <c r="G42" s="419">
        <f>+H42-F42</f>
        <v>-3000000</v>
      </c>
      <c r="H42" s="420">
        <v>800000</v>
      </c>
      <c r="I42" s="418"/>
      <c r="J42" s="419"/>
      <c r="K42" s="420"/>
      <c r="L42" s="418">
        <v>3800000</v>
      </c>
      <c r="M42" s="419">
        <f t="shared" si="2"/>
        <v>-3000000</v>
      </c>
      <c r="N42" s="420">
        <v>800000</v>
      </c>
    </row>
    <row r="43" spans="1:14" s="421" customFormat="1" ht="12" customHeight="1" x14ac:dyDescent="0.3">
      <c r="A43" s="416" t="s">
        <v>197</v>
      </c>
      <c r="B43" s="417" t="s">
        <v>198</v>
      </c>
      <c r="C43" s="418"/>
      <c r="D43" s="419"/>
      <c r="E43" s="420"/>
      <c r="F43" s="418">
        <v>1026000</v>
      </c>
      <c r="G43" s="419">
        <f>+H43-F43</f>
        <v>-600000</v>
      </c>
      <c r="H43" s="420">
        <v>426000</v>
      </c>
      <c r="I43" s="418"/>
      <c r="J43" s="419">
        <f>+K43-I43</f>
        <v>0</v>
      </c>
      <c r="K43" s="420"/>
      <c r="L43" s="418">
        <v>1026000</v>
      </c>
      <c r="M43" s="419">
        <f t="shared" si="2"/>
        <v>-600000</v>
      </c>
      <c r="N43" s="420">
        <v>426000</v>
      </c>
    </row>
    <row r="44" spans="1:14" s="421" customFormat="1" ht="12" customHeight="1" x14ac:dyDescent="0.3">
      <c r="A44" s="416" t="s">
        <v>199</v>
      </c>
      <c r="B44" s="417" t="s">
        <v>200</v>
      </c>
      <c r="C44" s="418"/>
      <c r="D44" s="419"/>
      <c r="E44" s="420"/>
      <c r="F44" s="418"/>
      <c r="G44" s="419"/>
      <c r="H44" s="420"/>
      <c r="I44" s="418"/>
      <c r="J44" s="419">
        <f>+K44-I44</f>
        <v>0</v>
      </c>
      <c r="K44" s="420"/>
      <c r="L44" s="418">
        <v>0</v>
      </c>
      <c r="M44" s="419">
        <f t="shared" si="2"/>
        <v>0</v>
      </c>
      <c r="N44" s="420">
        <v>0</v>
      </c>
    </row>
    <row r="45" spans="1:14" s="421" customFormat="1" ht="12" customHeight="1" x14ac:dyDescent="0.3">
      <c r="A45" s="416" t="s">
        <v>201</v>
      </c>
      <c r="B45" s="417" t="s">
        <v>202</v>
      </c>
      <c r="C45" s="418"/>
      <c r="D45" s="419">
        <f>+E45-C45</f>
        <v>0</v>
      </c>
      <c r="E45" s="420"/>
      <c r="F45" s="418"/>
      <c r="G45" s="419">
        <f>+H45-F45</f>
        <v>0</v>
      </c>
      <c r="H45" s="420"/>
      <c r="I45" s="418"/>
      <c r="J45" s="419">
        <f>+K45-I45</f>
        <v>0</v>
      </c>
      <c r="K45" s="420"/>
      <c r="L45" s="418">
        <v>0</v>
      </c>
      <c r="M45" s="419">
        <f t="shared" si="2"/>
        <v>0</v>
      </c>
      <c r="N45" s="420">
        <v>0</v>
      </c>
    </row>
    <row r="46" spans="1:14" s="421" customFormat="1" ht="12" customHeight="1" x14ac:dyDescent="0.3">
      <c r="A46" s="416" t="s">
        <v>203</v>
      </c>
      <c r="B46" s="417" t="s">
        <v>204</v>
      </c>
      <c r="C46" s="418"/>
      <c r="D46" s="433"/>
      <c r="E46" s="420"/>
      <c r="F46" s="418"/>
      <c r="G46" s="433"/>
      <c r="H46" s="420"/>
      <c r="I46" s="418"/>
      <c r="J46" s="433"/>
      <c r="K46" s="420"/>
      <c r="L46" s="418">
        <v>0</v>
      </c>
      <c r="M46" s="419">
        <f t="shared" si="2"/>
        <v>0</v>
      </c>
      <c r="N46" s="420">
        <v>0</v>
      </c>
    </row>
    <row r="47" spans="1:14" s="421" customFormat="1" ht="12" customHeight="1" x14ac:dyDescent="0.3">
      <c r="A47" s="422" t="s">
        <v>205</v>
      </c>
      <c r="B47" s="423" t="s">
        <v>206</v>
      </c>
      <c r="C47" s="426"/>
      <c r="D47" s="434"/>
      <c r="E47" s="428"/>
      <c r="F47" s="426"/>
      <c r="G47" s="434"/>
      <c r="H47" s="428"/>
      <c r="I47" s="426"/>
      <c r="J47" s="434">
        <f>+K47-I47</f>
        <v>0</v>
      </c>
      <c r="K47" s="428"/>
      <c r="L47" s="426">
        <v>0</v>
      </c>
      <c r="M47" s="427">
        <f t="shared" si="2"/>
        <v>0</v>
      </c>
      <c r="N47" s="428">
        <v>0</v>
      </c>
    </row>
    <row r="48" spans="1:14" s="421" customFormat="1" ht="12" customHeight="1" thickBot="1" x14ac:dyDescent="0.35">
      <c r="A48" s="422" t="s">
        <v>207</v>
      </c>
      <c r="B48" s="423" t="s">
        <v>208</v>
      </c>
      <c r="C48" s="426"/>
      <c r="D48" s="434">
        <f>+E48-C48</f>
        <v>0</v>
      </c>
      <c r="E48" s="428"/>
      <c r="F48" s="426"/>
      <c r="G48" s="434"/>
      <c r="H48" s="428"/>
      <c r="I48" s="426">
        <v>3100000</v>
      </c>
      <c r="J48" s="434">
        <f>+K48-I48</f>
        <v>0</v>
      </c>
      <c r="K48" s="428">
        <v>3100000</v>
      </c>
      <c r="L48" s="426">
        <v>3100000</v>
      </c>
      <c r="M48" s="427">
        <f t="shared" si="2"/>
        <v>0</v>
      </c>
      <c r="N48" s="428">
        <v>3100000</v>
      </c>
    </row>
    <row r="49" spans="1:14" s="421" customFormat="1" ht="12" customHeight="1" thickBot="1" x14ac:dyDescent="0.35">
      <c r="A49" s="424" t="s">
        <v>29</v>
      </c>
      <c r="B49" s="430" t="s">
        <v>209</v>
      </c>
      <c r="C49" s="406">
        <v>0</v>
      </c>
      <c r="D49" s="407">
        <f t="shared" ref="D49:J49" si="8">SUM(D50:D54)</f>
        <v>0</v>
      </c>
      <c r="E49" s="409"/>
      <c r="F49" s="406">
        <v>0</v>
      </c>
      <c r="G49" s="407">
        <f t="shared" si="8"/>
        <v>0</v>
      </c>
      <c r="H49" s="409"/>
      <c r="I49" s="406">
        <v>7500000</v>
      </c>
      <c r="J49" s="407">
        <f t="shared" si="8"/>
        <v>0</v>
      </c>
      <c r="K49" s="409">
        <v>7920000</v>
      </c>
      <c r="L49" s="406">
        <v>7500000</v>
      </c>
      <c r="M49" s="407">
        <f t="shared" si="2"/>
        <v>420000</v>
      </c>
      <c r="N49" s="409">
        <v>7920000</v>
      </c>
    </row>
    <row r="50" spans="1:14" s="421" customFormat="1" ht="12" customHeight="1" x14ac:dyDescent="0.3">
      <c r="A50" s="410" t="s">
        <v>210</v>
      </c>
      <c r="B50" s="411" t="s">
        <v>211</v>
      </c>
      <c r="C50" s="412"/>
      <c r="D50" s="435"/>
      <c r="E50" s="414"/>
      <c r="F50" s="412"/>
      <c r="G50" s="435"/>
      <c r="H50" s="414"/>
      <c r="I50" s="412"/>
      <c r="J50" s="435"/>
      <c r="K50" s="414"/>
      <c r="L50" s="412">
        <v>0</v>
      </c>
      <c r="M50" s="413">
        <f t="shared" si="2"/>
        <v>0</v>
      </c>
      <c r="N50" s="414">
        <v>0</v>
      </c>
    </row>
    <row r="51" spans="1:14" s="421" customFormat="1" ht="12" customHeight="1" x14ac:dyDescent="0.3">
      <c r="A51" s="416" t="s">
        <v>418</v>
      </c>
      <c r="B51" s="417" t="s">
        <v>213</v>
      </c>
      <c r="C51" s="418"/>
      <c r="D51" s="433"/>
      <c r="E51" s="420"/>
      <c r="F51" s="418"/>
      <c r="G51" s="433"/>
      <c r="H51" s="420"/>
      <c r="I51" s="418">
        <v>7500000</v>
      </c>
      <c r="J51" s="433"/>
      <c r="K51" s="420">
        <v>7500000</v>
      </c>
      <c r="L51" s="418">
        <v>7500000</v>
      </c>
      <c r="M51" s="419">
        <f t="shared" si="2"/>
        <v>0</v>
      </c>
      <c r="N51" s="420">
        <v>7500000</v>
      </c>
    </row>
    <row r="52" spans="1:14" s="421" customFormat="1" ht="12" customHeight="1" x14ac:dyDescent="0.3">
      <c r="A52" s="416" t="s">
        <v>214</v>
      </c>
      <c r="B52" s="417" t="s">
        <v>215</v>
      </c>
      <c r="C52" s="418"/>
      <c r="D52" s="433"/>
      <c r="E52" s="420"/>
      <c r="F52" s="418"/>
      <c r="G52" s="433"/>
      <c r="H52" s="420"/>
      <c r="I52" s="418"/>
      <c r="J52" s="433"/>
      <c r="K52" s="420">
        <v>420000</v>
      </c>
      <c r="L52" s="418">
        <v>0</v>
      </c>
      <c r="M52" s="419">
        <f t="shared" si="2"/>
        <v>420000</v>
      </c>
      <c r="N52" s="420">
        <v>420000</v>
      </c>
    </row>
    <row r="53" spans="1:14" s="421" customFormat="1" ht="12" customHeight="1" x14ac:dyDescent="0.3">
      <c r="A53" s="416" t="s">
        <v>216</v>
      </c>
      <c r="B53" s="417" t="s">
        <v>217</v>
      </c>
      <c r="C53" s="418"/>
      <c r="D53" s="433"/>
      <c r="E53" s="420"/>
      <c r="F53" s="418"/>
      <c r="G53" s="433"/>
      <c r="H53" s="420"/>
      <c r="I53" s="418"/>
      <c r="J53" s="433"/>
      <c r="K53" s="420"/>
      <c r="L53" s="418">
        <v>0</v>
      </c>
      <c r="M53" s="419">
        <f t="shared" si="2"/>
        <v>0</v>
      </c>
      <c r="N53" s="420">
        <v>0</v>
      </c>
    </row>
    <row r="54" spans="1:14" s="421" customFormat="1" ht="12" customHeight="1" thickBot="1" x14ac:dyDescent="0.35">
      <c r="A54" s="422" t="s">
        <v>218</v>
      </c>
      <c r="B54" s="423" t="s">
        <v>219</v>
      </c>
      <c r="C54" s="426"/>
      <c r="D54" s="434"/>
      <c r="E54" s="428"/>
      <c r="F54" s="426"/>
      <c r="G54" s="434"/>
      <c r="H54" s="428"/>
      <c r="I54" s="426"/>
      <c r="J54" s="434"/>
      <c r="K54" s="428"/>
      <c r="L54" s="426">
        <v>0</v>
      </c>
      <c r="M54" s="427">
        <f t="shared" si="2"/>
        <v>0</v>
      </c>
      <c r="N54" s="428">
        <v>0</v>
      </c>
    </row>
    <row r="55" spans="1:14" s="421" customFormat="1" ht="12" customHeight="1" thickBot="1" x14ac:dyDescent="0.35">
      <c r="A55" s="424" t="s">
        <v>220</v>
      </c>
      <c r="B55" s="430" t="s">
        <v>221</v>
      </c>
      <c r="C55" s="406">
        <v>0</v>
      </c>
      <c r="D55" s="407">
        <f t="shared" ref="D55:G55" si="9">SUM(D56:D58)</f>
        <v>0</v>
      </c>
      <c r="E55" s="409"/>
      <c r="F55" s="406">
        <v>0</v>
      </c>
      <c r="G55" s="407">
        <f t="shared" si="9"/>
        <v>0</v>
      </c>
      <c r="H55" s="409"/>
      <c r="I55" s="406"/>
      <c r="J55" s="407">
        <f>+K55-I55</f>
        <v>0</v>
      </c>
      <c r="K55" s="409"/>
      <c r="L55" s="406"/>
      <c r="M55" s="407">
        <f t="shared" si="2"/>
        <v>0</v>
      </c>
      <c r="N55" s="409"/>
    </row>
    <row r="56" spans="1:14" s="421" customFormat="1" ht="12" customHeight="1" x14ac:dyDescent="0.3">
      <c r="A56" s="410" t="s">
        <v>222</v>
      </c>
      <c r="B56" s="411" t="s">
        <v>223</v>
      </c>
      <c r="C56" s="412"/>
      <c r="D56" s="413"/>
      <c r="E56" s="414"/>
      <c r="F56" s="412"/>
      <c r="G56" s="413"/>
      <c r="H56" s="414"/>
      <c r="I56" s="412"/>
      <c r="J56" s="413"/>
      <c r="K56" s="414"/>
      <c r="L56" s="412">
        <v>0</v>
      </c>
      <c r="M56" s="413">
        <f t="shared" si="2"/>
        <v>0</v>
      </c>
      <c r="N56" s="414">
        <v>0</v>
      </c>
    </row>
    <row r="57" spans="1:14" s="421" customFormat="1" ht="12" customHeight="1" x14ac:dyDescent="0.3">
      <c r="A57" s="416" t="s">
        <v>224</v>
      </c>
      <c r="B57" s="417" t="s">
        <v>225</v>
      </c>
      <c r="C57" s="418"/>
      <c r="D57" s="419"/>
      <c r="E57" s="420"/>
      <c r="F57" s="418"/>
      <c r="G57" s="419"/>
      <c r="H57" s="420"/>
      <c r="I57" s="418"/>
      <c r="J57" s="419"/>
      <c r="K57" s="420"/>
      <c r="L57" s="418">
        <v>0</v>
      </c>
      <c r="M57" s="419">
        <f t="shared" si="2"/>
        <v>0</v>
      </c>
      <c r="N57" s="420">
        <v>0</v>
      </c>
    </row>
    <row r="58" spans="1:14" s="421" customFormat="1" ht="12" customHeight="1" x14ac:dyDescent="0.3">
      <c r="A58" s="416" t="s">
        <v>226</v>
      </c>
      <c r="B58" s="417" t="s">
        <v>227</v>
      </c>
      <c r="C58" s="418"/>
      <c r="D58" s="419"/>
      <c r="E58" s="420"/>
      <c r="F58" s="418"/>
      <c r="G58" s="419"/>
      <c r="H58" s="420"/>
      <c r="I58" s="418"/>
      <c r="J58" s="419">
        <f>+K58-I58</f>
        <v>0</v>
      </c>
      <c r="K58" s="420"/>
      <c r="L58" s="418">
        <v>0</v>
      </c>
      <c r="M58" s="419">
        <f t="shared" si="2"/>
        <v>0</v>
      </c>
      <c r="N58" s="420">
        <v>0</v>
      </c>
    </row>
    <row r="59" spans="1:14" s="421" customFormat="1" ht="12" customHeight="1" thickBot="1" x14ac:dyDescent="0.35">
      <c r="A59" s="422" t="s">
        <v>228</v>
      </c>
      <c r="B59" s="423" t="s">
        <v>229</v>
      </c>
      <c r="C59" s="426"/>
      <c r="D59" s="427"/>
      <c r="E59" s="428"/>
      <c r="F59" s="426"/>
      <c r="G59" s="427"/>
      <c r="H59" s="428"/>
      <c r="I59" s="426"/>
      <c r="J59" s="427"/>
      <c r="K59" s="428"/>
      <c r="L59" s="426">
        <v>0</v>
      </c>
      <c r="M59" s="427">
        <f t="shared" si="2"/>
        <v>0</v>
      </c>
      <c r="N59" s="428">
        <v>0</v>
      </c>
    </row>
    <row r="60" spans="1:14" s="421" customFormat="1" ht="12" customHeight="1" thickBot="1" x14ac:dyDescent="0.35">
      <c r="A60" s="424" t="s">
        <v>34</v>
      </c>
      <c r="B60" s="425" t="s">
        <v>230</v>
      </c>
      <c r="C60" s="406">
        <v>0</v>
      </c>
      <c r="D60" s="407">
        <f t="shared" ref="D60:G60" si="10">SUM(D61:D63)</f>
        <v>0</v>
      </c>
      <c r="E60" s="409"/>
      <c r="F60" s="406">
        <v>0</v>
      </c>
      <c r="G60" s="407">
        <f t="shared" si="10"/>
        <v>0</v>
      </c>
      <c r="H60" s="409"/>
      <c r="I60" s="406"/>
      <c r="J60" s="407">
        <f>+K60-I60</f>
        <v>0</v>
      </c>
      <c r="K60" s="409"/>
      <c r="L60" s="406"/>
      <c r="M60" s="407">
        <f t="shared" si="2"/>
        <v>0</v>
      </c>
      <c r="N60" s="409">
        <v>0</v>
      </c>
    </row>
    <row r="61" spans="1:14" s="421" customFormat="1" ht="12" customHeight="1" x14ac:dyDescent="0.3">
      <c r="A61" s="410" t="s">
        <v>231</v>
      </c>
      <c r="B61" s="411" t="s">
        <v>232</v>
      </c>
      <c r="C61" s="418"/>
      <c r="D61" s="433"/>
      <c r="E61" s="420"/>
      <c r="F61" s="418"/>
      <c r="G61" s="433"/>
      <c r="H61" s="420"/>
      <c r="I61" s="418"/>
      <c r="J61" s="433"/>
      <c r="K61" s="420"/>
      <c r="L61" s="418">
        <v>0</v>
      </c>
      <c r="M61" s="419">
        <f t="shared" si="2"/>
        <v>0</v>
      </c>
      <c r="N61" s="420">
        <v>0</v>
      </c>
    </row>
    <row r="62" spans="1:14" s="421" customFormat="1" ht="12" customHeight="1" x14ac:dyDescent="0.3">
      <c r="A62" s="416" t="s">
        <v>233</v>
      </c>
      <c r="B62" s="417" t="s">
        <v>234</v>
      </c>
      <c r="C62" s="418"/>
      <c r="D62" s="433"/>
      <c r="E62" s="420"/>
      <c r="F62" s="418"/>
      <c r="G62" s="433"/>
      <c r="H62" s="420"/>
      <c r="I62" s="418"/>
      <c r="J62" s="433"/>
      <c r="K62" s="420"/>
      <c r="L62" s="418">
        <v>0</v>
      </c>
      <c r="M62" s="419">
        <f t="shared" si="2"/>
        <v>0</v>
      </c>
      <c r="N62" s="420">
        <v>0</v>
      </c>
    </row>
    <row r="63" spans="1:14" s="421" customFormat="1" ht="12" customHeight="1" x14ac:dyDescent="0.3">
      <c r="A63" s="416" t="s">
        <v>235</v>
      </c>
      <c r="B63" s="417" t="s">
        <v>236</v>
      </c>
      <c r="C63" s="418"/>
      <c r="D63" s="433"/>
      <c r="E63" s="420"/>
      <c r="F63" s="418"/>
      <c r="G63" s="433"/>
      <c r="H63" s="420"/>
      <c r="I63" s="418"/>
      <c r="J63" s="433">
        <f>+K63-I63</f>
        <v>0</v>
      </c>
      <c r="K63" s="420"/>
      <c r="L63" s="418">
        <v>0</v>
      </c>
      <c r="M63" s="419">
        <f t="shared" si="2"/>
        <v>0</v>
      </c>
      <c r="N63" s="420">
        <v>0</v>
      </c>
    </row>
    <row r="64" spans="1:14" s="421" customFormat="1" ht="12" customHeight="1" thickBot="1" x14ac:dyDescent="0.35">
      <c r="A64" s="422" t="s">
        <v>237</v>
      </c>
      <c r="B64" s="423" t="s">
        <v>238</v>
      </c>
      <c r="C64" s="418"/>
      <c r="D64" s="433"/>
      <c r="E64" s="420"/>
      <c r="F64" s="418"/>
      <c r="G64" s="433"/>
      <c r="H64" s="420"/>
      <c r="I64" s="418"/>
      <c r="J64" s="433"/>
      <c r="K64" s="420"/>
      <c r="L64" s="418">
        <v>0</v>
      </c>
      <c r="M64" s="419">
        <f t="shared" si="2"/>
        <v>0</v>
      </c>
      <c r="N64" s="420">
        <v>0</v>
      </c>
    </row>
    <row r="65" spans="1:14" s="421" customFormat="1" ht="12" customHeight="1" thickBot="1" x14ac:dyDescent="0.35">
      <c r="A65" s="424" t="s">
        <v>35</v>
      </c>
      <c r="B65" s="430" t="s">
        <v>239</v>
      </c>
      <c r="C65" s="406"/>
      <c r="D65" s="436">
        <f t="shared" ref="D65" si="11">+D8+D15+D22+D29+D37+D49+D55+D60</f>
        <v>0</v>
      </c>
      <c r="E65" s="409"/>
      <c r="F65" s="406">
        <v>5246000</v>
      </c>
      <c r="G65" s="436">
        <f>+H65-F65</f>
        <v>-3600000</v>
      </c>
      <c r="H65" s="409">
        <v>1646000</v>
      </c>
      <c r="I65" s="406">
        <v>268224734</v>
      </c>
      <c r="J65" s="436">
        <f>+K65-I65</f>
        <v>230943448</v>
      </c>
      <c r="K65" s="409">
        <v>499168182</v>
      </c>
      <c r="L65" s="406">
        <v>273470734</v>
      </c>
      <c r="M65" s="407">
        <f t="shared" si="2"/>
        <v>227343448</v>
      </c>
      <c r="N65" s="409">
        <v>500814182</v>
      </c>
    </row>
    <row r="66" spans="1:14" s="421" customFormat="1" ht="12" customHeight="1" thickBot="1" x14ac:dyDescent="0.35">
      <c r="A66" s="437" t="s">
        <v>36</v>
      </c>
      <c r="B66" s="425" t="s">
        <v>241</v>
      </c>
      <c r="C66" s="406">
        <v>0</v>
      </c>
      <c r="D66" s="407">
        <f t="shared" ref="D66:J66" si="12">SUM(D67:D69)</f>
        <v>0</v>
      </c>
      <c r="E66" s="409"/>
      <c r="F66" s="406">
        <v>0</v>
      </c>
      <c r="G66" s="407">
        <f t="shared" si="12"/>
        <v>0</v>
      </c>
      <c r="H66" s="409"/>
      <c r="I66" s="406"/>
      <c r="J66" s="407">
        <f t="shared" si="12"/>
        <v>0</v>
      </c>
      <c r="K66" s="409"/>
      <c r="L66" s="406"/>
      <c r="M66" s="407">
        <f t="shared" si="2"/>
        <v>0</v>
      </c>
      <c r="N66" s="409"/>
    </row>
    <row r="67" spans="1:14" s="421" customFormat="1" ht="12" customHeight="1" x14ac:dyDescent="0.3">
      <c r="A67" s="410" t="s">
        <v>242</v>
      </c>
      <c r="B67" s="411" t="s">
        <v>243</v>
      </c>
      <c r="C67" s="418"/>
      <c r="D67" s="433"/>
      <c r="E67" s="420"/>
      <c r="F67" s="418"/>
      <c r="G67" s="433"/>
      <c r="H67" s="420"/>
      <c r="I67" s="418"/>
      <c r="J67" s="433"/>
      <c r="K67" s="420"/>
      <c r="L67" s="418">
        <v>0</v>
      </c>
      <c r="M67" s="419">
        <f t="shared" si="2"/>
        <v>0</v>
      </c>
      <c r="N67" s="420">
        <v>0</v>
      </c>
    </row>
    <row r="68" spans="1:14" s="421" customFormat="1" ht="12" customHeight="1" x14ac:dyDescent="0.3">
      <c r="A68" s="416" t="s">
        <v>244</v>
      </c>
      <c r="B68" s="417" t="s">
        <v>245</v>
      </c>
      <c r="C68" s="418"/>
      <c r="D68" s="433"/>
      <c r="E68" s="420"/>
      <c r="F68" s="418"/>
      <c r="G68" s="433"/>
      <c r="H68" s="420"/>
      <c r="I68" s="418"/>
      <c r="J68" s="433"/>
      <c r="K68" s="420"/>
      <c r="L68" s="418">
        <v>0</v>
      </c>
      <c r="M68" s="419">
        <f t="shared" si="2"/>
        <v>0</v>
      </c>
      <c r="N68" s="420">
        <v>0</v>
      </c>
    </row>
    <row r="69" spans="1:14" s="421" customFormat="1" ht="12" customHeight="1" thickBot="1" x14ac:dyDescent="0.35">
      <c r="A69" s="422" t="s">
        <v>246</v>
      </c>
      <c r="B69" s="423" t="s">
        <v>373</v>
      </c>
      <c r="C69" s="418"/>
      <c r="D69" s="438"/>
      <c r="E69" s="420"/>
      <c r="F69" s="418"/>
      <c r="G69" s="438"/>
      <c r="H69" s="420"/>
      <c r="I69" s="418"/>
      <c r="J69" s="438"/>
      <c r="K69" s="420"/>
      <c r="L69" s="418">
        <v>0</v>
      </c>
      <c r="M69" s="439">
        <f t="shared" si="2"/>
        <v>0</v>
      </c>
      <c r="N69" s="420">
        <v>0</v>
      </c>
    </row>
    <row r="70" spans="1:14" s="421" customFormat="1" ht="12" customHeight="1" thickBot="1" x14ac:dyDescent="0.35">
      <c r="A70" s="437" t="s">
        <v>37</v>
      </c>
      <c r="B70" s="425" t="s">
        <v>249</v>
      </c>
      <c r="C70" s="406">
        <v>0</v>
      </c>
      <c r="D70" s="406">
        <f t="shared" ref="D70:G70" si="13">SUM(D71:D74)</f>
        <v>0</v>
      </c>
      <c r="E70" s="409">
        <v>0</v>
      </c>
      <c r="F70" s="406">
        <v>0</v>
      </c>
      <c r="G70" s="406">
        <f t="shared" si="13"/>
        <v>0</v>
      </c>
      <c r="H70" s="409">
        <v>0</v>
      </c>
      <c r="I70" s="406">
        <v>44000000</v>
      </c>
      <c r="J70" s="406">
        <f>+K70-I70</f>
        <v>45000000</v>
      </c>
      <c r="K70" s="409">
        <v>89000000</v>
      </c>
      <c r="L70" s="406">
        <v>44000000</v>
      </c>
      <c r="M70" s="406">
        <f>+N70-L70</f>
        <v>45000000</v>
      </c>
      <c r="N70" s="409">
        <v>89000000</v>
      </c>
    </row>
    <row r="71" spans="1:14" s="421" customFormat="1" ht="12" customHeight="1" x14ac:dyDescent="0.3">
      <c r="A71" s="410" t="s">
        <v>250</v>
      </c>
      <c r="B71" s="411" t="s">
        <v>251</v>
      </c>
      <c r="C71" s="418"/>
      <c r="D71" s="440"/>
      <c r="E71" s="420"/>
      <c r="F71" s="418"/>
      <c r="G71" s="440"/>
      <c r="H71" s="420"/>
      <c r="I71" s="418">
        <v>44000000</v>
      </c>
      <c r="J71" s="440">
        <f>+K71-I71</f>
        <v>-44000000</v>
      </c>
      <c r="K71" s="420"/>
      <c r="L71" s="418">
        <v>44000000</v>
      </c>
      <c r="M71" s="418">
        <f t="shared" si="2"/>
        <v>-44000000</v>
      </c>
      <c r="N71" s="420">
        <v>0</v>
      </c>
    </row>
    <row r="72" spans="1:14" s="421" customFormat="1" ht="12" customHeight="1" x14ac:dyDescent="0.3">
      <c r="A72" s="416" t="s">
        <v>252</v>
      </c>
      <c r="B72" s="417" t="s">
        <v>253</v>
      </c>
      <c r="C72" s="418"/>
      <c r="D72" s="440"/>
      <c r="E72" s="420"/>
      <c r="F72" s="418"/>
      <c r="G72" s="440"/>
      <c r="H72" s="420"/>
      <c r="I72" s="418"/>
      <c r="J72" s="440"/>
      <c r="K72" s="420"/>
      <c r="L72" s="418">
        <v>0</v>
      </c>
      <c r="M72" s="418">
        <f t="shared" si="2"/>
        <v>0</v>
      </c>
      <c r="N72" s="420">
        <v>0</v>
      </c>
    </row>
    <row r="73" spans="1:14" s="421" customFormat="1" ht="12" customHeight="1" x14ac:dyDescent="0.3">
      <c r="A73" s="416" t="s">
        <v>254</v>
      </c>
      <c r="B73" s="417" t="s">
        <v>255</v>
      </c>
      <c r="C73" s="418"/>
      <c r="D73" s="440"/>
      <c r="E73" s="420"/>
      <c r="F73" s="418"/>
      <c r="G73" s="440"/>
      <c r="H73" s="420"/>
      <c r="I73" s="418"/>
      <c r="J73" s="440"/>
      <c r="K73" s="420">
        <v>89000000</v>
      </c>
      <c r="L73" s="418">
        <v>0</v>
      </c>
      <c r="M73" s="418">
        <f t="shared" ref="M73:M91" si="14">+N73-L73</f>
        <v>89000000</v>
      </c>
      <c r="N73" s="420">
        <v>89000000</v>
      </c>
    </row>
    <row r="74" spans="1:14" s="421" customFormat="1" ht="12" customHeight="1" thickBot="1" x14ac:dyDescent="0.35">
      <c r="A74" s="422" t="s">
        <v>256</v>
      </c>
      <c r="B74" s="423" t="s">
        <v>257</v>
      </c>
      <c r="C74" s="418"/>
      <c r="D74" s="440"/>
      <c r="E74" s="420"/>
      <c r="F74" s="418"/>
      <c r="G74" s="440"/>
      <c r="H74" s="420"/>
      <c r="I74" s="418"/>
      <c r="J74" s="440"/>
      <c r="K74" s="420"/>
      <c r="L74" s="418">
        <v>0</v>
      </c>
      <c r="M74" s="418">
        <f t="shared" si="14"/>
        <v>0</v>
      </c>
      <c r="N74" s="420">
        <v>0</v>
      </c>
    </row>
    <row r="75" spans="1:14" s="421" customFormat="1" ht="12" customHeight="1" thickBot="1" x14ac:dyDescent="0.35">
      <c r="A75" s="437" t="s">
        <v>38</v>
      </c>
      <c r="B75" s="425" t="s">
        <v>259</v>
      </c>
      <c r="C75" s="406">
        <v>195892</v>
      </c>
      <c r="D75" s="406">
        <f>+E75-C75</f>
        <v>42660</v>
      </c>
      <c r="E75" s="409">
        <v>238552</v>
      </c>
      <c r="F75" s="406">
        <v>171381</v>
      </c>
      <c r="G75" s="406">
        <f>+H75-F75</f>
        <v>330500</v>
      </c>
      <c r="H75" s="409">
        <v>501881</v>
      </c>
      <c r="I75" s="406">
        <v>91545086</v>
      </c>
      <c r="J75" s="406">
        <f>+K75-I75</f>
        <v>-56007492</v>
      </c>
      <c r="K75" s="409">
        <v>35537594</v>
      </c>
      <c r="L75" s="406">
        <v>91912359</v>
      </c>
      <c r="M75" s="406">
        <f t="shared" si="14"/>
        <v>-55634332</v>
      </c>
      <c r="N75" s="409">
        <v>36278027</v>
      </c>
    </row>
    <row r="76" spans="1:14" s="421" customFormat="1" ht="12" customHeight="1" x14ac:dyDescent="0.3">
      <c r="A76" s="410" t="s">
        <v>260</v>
      </c>
      <c r="B76" s="411" t="s">
        <v>261</v>
      </c>
      <c r="C76" s="418">
        <v>195892</v>
      </c>
      <c r="D76" s="440">
        <f>+E76-C76</f>
        <v>42660</v>
      </c>
      <c r="E76" s="420">
        <v>238552</v>
      </c>
      <c r="F76" s="418">
        <v>171381</v>
      </c>
      <c r="G76" s="440">
        <f>+H76-F76</f>
        <v>330500</v>
      </c>
      <c r="H76" s="420">
        <v>501881</v>
      </c>
      <c r="I76" s="418">
        <v>91545086</v>
      </c>
      <c r="J76" s="440">
        <f>+K76-I76</f>
        <v>-56007492</v>
      </c>
      <c r="K76" s="420">
        <v>35537594</v>
      </c>
      <c r="L76" s="418">
        <v>91912359</v>
      </c>
      <c r="M76" s="418">
        <f t="shared" si="14"/>
        <v>-55634332</v>
      </c>
      <c r="N76" s="420">
        <v>36278027</v>
      </c>
    </row>
    <row r="77" spans="1:14" s="421" customFormat="1" ht="12" customHeight="1" thickBot="1" x14ac:dyDescent="0.35">
      <c r="A77" s="422" t="s">
        <v>262</v>
      </c>
      <c r="B77" s="423" t="s">
        <v>263</v>
      </c>
      <c r="C77" s="418"/>
      <c r="D77" s="440"/>
      <c r="E77" s="420"/>
      <c r="F77" s="418"/>
      <c r="G77" s="440"/>
      <c r="H77" s="420"/>
      <c r="I77" s="418"/>
      <c r="J77" s="440"/>
      <c r="K77" s="420"/>
      <c r="L77" s="418">
        <v>0</v>
      </c>
      <c r="M77" s="418">
        <f t="shared" si="14"/>
        <v>0</v>
      </c>
      <c r="N77" s="420">
        <v>0</v>
      </c>
    </row>
    <row r="78" spans="1:14" s="415" customFormat="1" ht="12" customHeight="1" thickBot="1" x14ac:dyDescent="0.35">
      <c r="A78" s="441" t="s">
        <v>39</v>
      </c>
      <c r="B78" s="442" t="s">
        <v>374</v>
      </c>
      <c r="C78" s="407">
        <v>44161750</v>
      </c>
      <c r="D78" s="406">
        <f>+E78-C78</f>
        <v>-4160000</v>
      </c>
      <c r="E78" s="409">
        <v>40001750</v>
      </c>
      <c r="F78" s="406">
        <v>80091270</v>
      </c>
      <c r="G78" s="406">
        <f t="shared" ref="G78" si="15">SUM(G79:G82)</f>
        <v>-3086712</v>
      </c>
      <c r="H78" s="409">
        <v>77004558</v>
      </c>
      <c r="I78" s="406">
        <v>0</v>
      </c>
      <c r="J78" s="406">
        <f>+K78-I78</f>
        <v>0</v>
      </c>
      <c r="K78" s="409">
        <v>0</v>
      </c>
      <c r="L78" s="406">
        <v>124253020</v>
      </c>
      <c r="M78" s="406">
        <f t="shared" si="14"/>
        <v>-7246712</v>
      </c>
      <c r="N78" s="409">
        <v>117006308</v>
      </c>
    </row>
    <row r="79" spans="1:14" s="421" customFormat="1" ht="12" customHeight="1" x14ac:dyDescent="0.3">
      <c r="A79" s="410" t="s">
        <v>266</v>
      </c>
      <c r="B79" s="411" t="s">
        <v>267</v>
      </c>
      <c r="C79" s="418"/>
      <c r="D79" s="440"/>
      <c r="E79" s="420"/>
      <c r="F79" s="418"/>
      <c r="G79" s="440"/>
      <c r="H79" s="420"/>
      <c r="I79" s="418"/>
      <c r="J79" s="440">
        <f>+K79-I79</f>
        <v>0</v>
      </c>
      <c r="K79" s="420"/>
      <c r="L79" s="418">
        <v>0</v>
      </c>
      <c r="M79" s="418">
        <f t="shared" si="14"/>
        <v>0</v>
      </c>
      <c r="N79" s="420">
        <v>0</v>
      </c>
    </row>
    <row r="80" spans="1:14" s="421" customFormat="1" ht="12" customHeight="1" x14ac:dyDescent="0.3">
      <c r="A80" s="416" t="s">
        <v>268</v>
      </c>
      <c r="B80" s="417" t="s">
        <v>269</v>
      </c>
      <c r="C80" s="418"/>
      <c r="D80" s="440"/>
      <c r="E80" s="420"/>
      <c r="F80" s="418"/>
      <c r="G80" s="440"/>
      <c r="H80" s="420"/>
      <c r="I80" s="418"/>
      <c r="J80" s="440"/>
      <c r="K80" s="420"/>
      <c r="L80" s="418">
        <v>0</v>
      </c>
      <c r="M80" s="418">
        <f t="shared" si="14"/>
        <v>0</v>
      </c>
      <c r="N80" s="420">
        <v>0</v>
      </c>
    </row>
    <row r="81" spans="1:14" s="421" customFormat="1" ht="12" customHeight="1" x14ac:dyDescent="0.3">
      <c r="A81" s="416" t="s">
        <v>270</v>
      </c>
      <c r="B81" s="423" t="s">
        <v>271</v>
      </c>
      <c r="C81" s="418"/>
      <c r="D81" s="440"/>
      <c r="E81" s="420"/>
      <c r="F81" s="418"/>
      <c r="G81" s="440"/>
      <c r="H81" s="420"/>
      <c r="I81" s="418"/>
      <c r="J81" s="440"/>
      <c r="K81" s="420"/>
      <c r="L81" s="418">
        <v>0</v>
      </c>
      <c r="M81" s="418">
        <f t="shared" si="14"/>
        <v>0</v>
      </c>
      <c r="N81" s="420">
        <v>0</v>
      </c>
    </row>
    <row r="82" spans="1:14" s="421" customFormat="1" ht="12" customHeight="1" thickBot="1" x14ac:dyDescent="0.35">
      <c r="A82" s="443" t="s">
        <v>375</v>
      </c>
      <c r="B82" s="423" t="s">
        <v>376</v>
      </c>
      <c r="C82" s="444">
        <v>44161750</v>
      </c>
      <c r="D82" s="445">
        <f>+E82-C82</f>
        <v>-4160000</v>
      </c>
      <c r="E82" s="446">
        <v>40001750</v>
      </c>
      <c r="F82" s="447">
        <v>80091270</v>
      </c>
      <c r="G82" s="445">
        <f>+H82-F82</f>
        <v>-3086712</v>
      </c>
      <c r="H82" s="446">
        <v>77004558</v>
      </c>
      <c r="I82" s="447"/>
      <c r="J82" s="445"/>
      <c r="K82" s="446"/>
      <c r="L82" s="447">
        <v>124253020</v>
      </c>
      <c r="M82" s="447">
        <f t="shared" si="14"/>
        <v>-7246712</v>
      </c>
      <c r="N82" s="446">
        <v>117006308</v>
      </c>
    </row>
    <row r="83" spans="1:14" s="421" customFormat="1" ht="12" customHeight="1" thickBot="1" x14ac:dyDescent="0.35">
      <c r="A83" s="441" t="s">
        <v>42</v>
      </c>
      <c r="B83" s="442" t="s">
        <v>273</v>
      </c>
      <c r="C83" s="407">
        <v>0</v>
      </c>
      <c r="D83" s="406">
        <f t="shared" ref="D83:G83" si="16">SUM(D84:D87)</f>
        <v>0</v>
      </c>
      <c r="E83" s="409"/>
      <c r="F83" s="406">
        <v>0</v>
      </c>
      <c r="G83" s="406">
        <f t="shared" si="16"/>
        <v>0</v>
      </c>
      <c r="H83" s="409"/>
      <c r="I83" s="406"/>
      <c r="J83" s="406">
        <f>+K83-I83</f>
        <v>0</v>
      </c>
      <c r="K83" s="409"/>
      <c r="L83" s="406"/>
      <c r="M83" s="406">
        <f t="shared" si="14"/>
        <v>0</v>
      </c>
      <c r="N83" s="409"/>
    </row>
    <row r="84" spans="1:14" s="421" customFormat="1" ht="12" customHeight="1" x14ac:dyDescent="0.3">
      <c r="A84" s="448" t="s">
        <v>377</v>
      </c>
      <c r="B84" s="411" t="s">
        <v>275</v>
      </c>
      <c r="C84" s="418"/>
      <c r="D84" s="440"/>
      <c r="E84" s="420"/>
      <c r="F84" s="418"/>
      <c r="G84" s="440"/>
      <c r="H84" s="420"/>
      <c r="I84" s="418"/>
      <c r="J84" s="440">
        <f>+K84-I84</f>
        <v>0</v>
      </c>
      <c r="K84" s="420"/>
      <c r="L84" s="418">
        <v>0</v>
      </c>
      <c r="M84" s="418">
        <f t="shared" si="14"/>
        <v>0</v>
      </c>
      <c r="N84" s="420">
        <v>0</v>
      </c>
    </row>
    <row r="85" spans="1:14" s="421" customFormat="1" ht="12" customHeight="1" x14ac:dyDescent="0.3">
      <c r="A85" s="449" t="s">
        <v>378</v>
      </c>
      <c r="B85" s="417" t="s">
        <v>277</v>
      </c>
      <c r="C85" s="418"/>
      <c r="D85" s="440"/>
      <c r="E85" s="420"/>
      <c r="F85" s="418"/>
      <c r="G85" s="440"/>
      <c r="H85" s="420"/>
      <c r="I85" s="418"/>
      <c r="J85" s="440"/>
      <c r="K85" s="420"/>
      <c r="L85" s="418">
        <v>0</v>
      </c>
      <c r="M85" s="418">
        <f t="shared" si="14"/>
        <v>0</v>
      </c>
      <c r="N85" s="420">
        <v>0</v>
      </c>
    </row>
    <row r="86" spans="1:14" s="421" customFormat="1" ht="12" customHeight="1" x14ac:dyDescent="0.3">
      <c r="A86" s="449" t="s">
        <v>379</v>
      </c>
      <c r="B86" s="417" t="s">
        <v>279</v>
      </c>
      <c r="C86" s="418"/>
      <c r="D86" s="440"/>
      <c r="E86" s="420"/>
      <c r="F86" s="418"/>
      <c r="G86" s="440"/>
      <c r="H86" s="420"/>
      <c r="I86" s="418"/>
      <c r="J86" s="440"/>
      <c r="K86" s="420"/>
      <c r="L86" s="418">
        <v>0</v>
      </c>
      <c r="M86" s="418">
        <f t="shared" si="14"/>
        <v>0</v>
      </c>
      <c r="N86" s="420">
        <v>0</v>
      </c>
    </row>
    <row r="87" spans="1:14" s="415" customFormat="1" ht="12" customHeight="1" thickBot="1" x14ac:dyDescent="0.35">
      <c r="A87" s="450" t="s">
        <v>380</v>
      </c>
      <c r="B87" s="423" t="s">
        <v>281</v>
      </c>
      <c r="C87" s="418"/>
      <c r="D87" s="440"/>
      <c r="E87" s="420"/>
      <c r="F87" s="418"/>
      <c r="G87" s="440"/>
      <c r="H87" s="420"/>
      <c r="I87" s="418"/>
      <c r="J87" s="440"/>
      <c r="K87" s="420"/>
      <c r="L87" s="418">
        <v>0</v>
      </c>
      <c r="M87" s="418">
        <f t="shared" si="14"/>
        <v>0</v>
      </c>
      <c r="N87" s="420">
        <v>0</v>
      </c>
    </row>
    <row r="88" spans="1:14" s="415" customFormat="1" ht="12" customHeight="1" thickBot="1" x14ac:dyDescent="0.35">
      <c r="A88" s="437" t="s">
        <v>45</v>
      </c>
      <c r="B88" s="425" t="s">
        <v>283</v>
      </c>
      <c r="C88" s="451"/>
      <c r="D88" s="451"/>
      <c r="E88" s="409"/>
      <c r="F88" s="451"/>
      <c r="G88" s="451"/>
      <c r="H88" s="409"/>
      <c r="I88" s="451"/>
      <c r="J88" s="451"/>
      <c r="K88" s="409"/>
      <c r="L88" s="451"/>
      <c r="M88" s="451">
        <f t="shared" si="14"/>
        <v>0</v>
      </c>
      <c r="N88" s="409"/>
    </row>
    <row r="89" spans="1:14" s="415" customFormat="1" ht="12" customHeight="1" thickBot="1" x14ac:dyDescent="0.35">
      <c r="A89" s="437" t="s">
        <v>48</v>
      </c>
      <c r="B89" s="425" t="s">
        <v>70</v>
      </c>
      <c r="C89" s="451"/>
      <c r="D89" s="451"/>
      <c r="E89" s="409"/>
      <c r="F89" s="451"/>
      <c r="G89" s="451"/>
      <c r="H89" s="409"/>
      <c r="I89" s="451"/>
      <c r="J89" s="451"/>
      <c r="K89" s="409"/>
      <c r="L89" s="451"/>
      <c r="M89" s="451">
        <f t="shared" si="14"/>
        <v>0</v>
      </c>
      <c r="N89" s="409"/>
    </row>
    <row r="90" spans="1:14" s="415" customFormat="1" ht="12" customHeight="1" thickBot="1" x14ac:dyDescent="0.35">
      <c r="A90" s="437" t="s">
        <v>51</v>
      </c>
      <c r="B90" s="425" t="s">
        <v>286</v>
      </c>
      <c r="C90" s="406">
        <v>44357642</v>
      </c>
      <c r="D90" s="431">
        <f>+E90-C90</f>
        <v>-4117340</v>
      </c>
      <c r="E90" s="409">
        <v>40240302</v>
      </c>
      <c r="F90" s="406">
        <v>80262651</v>
      </c>
      <c r="G90" s="431">
        <f>+H90-F90</f>
        <v>-2756212</v>
      </c>
      <c r="H90" s="409">
        <v>77506439</v>
      </c>
      <c r="I90" s="406">
        <v>135545086</v>
      </c>
      <c r="J90" s="431">
        <f>+K90-I90</f>
        <v>-11007492</v>
      </c>
      <c r="K90" s="409">
        <v>124537594</v>
      </c>
      <c r="L90" s="406">
        <v>260165379</v>
      </c>
      <c r="M90" s="406">
        <f t="shared" si="14"/>
        <v>-17881044</v>
      </c>
      <c r="N90" s="409">
        <v>242284335</v>
      </c>
    </row>
    <row r="91" spans="1:14" s="415" customFormat="1" ht="12" customHeight="1" thickBot="1" x14ac:dyDescent="0.35">
      <c r="A91" s="452" t="s">
        <v>54</v>
      </c>
      <c r="B91" s="453" t="s">
        <v>288</v>
      </c>
      <c r="C91" s="406">
        <v>44357642</v>
      </c>
      <c r="D91" s="431">
        <f>+E91-C91</f>
        <v>-4117340</v>
      </c>
      <c r="E91" s="409">
        <v>40240302</v>
      </c>
      <c r="F91" s="406">
        <v>85508651</v>
      </c>
      <c r="G91" s="431">
        <f>+H91-F91</f>
        <v>-6356212</v>
      </c>
      <c r="H91" s="409">
        <v>79152439</v>
      </c>
      <c r="I91" s="406">
        <v>403769820</v>
      </c>
      <c r="J91" s="431">
        <f>+K91-I91</f>
        <v>219935956</v>
      </c>
      <c r="K91" s="409">
        <v>623705776</v>
      </c>
      <c r="L91" s="406">
        <v>533636113</v>
      </c>
      <c r="M91" s="406">
        <f t="shared" si="14"/>
        <v>209462404</v>
      </c>
      <c r="N91" s="409">
        <v>743098517</v>
      </c>
    </row>
    <row r="92" spans="1:14" s="421" customFormat="1" ht="15" customHeight="1" x14ac:dyDescent="0.3">
      <c r="A92" s="454"/>
      <c r="B92" s="455"/>
      <c r="C92" s="456"/>
      <c r="F92" s="456"/>
      <c r="I92" s="456"/>
      <c r="L92" s="456"/>
    </row>
    <row r="93" spans="1:14" s="403" customFormat="1" ht="16.5" customHeight="1" thickBot="1" x14ac:dyDescent="0.35">
      <c r="A93" s="569" t="s">
        <v>3</v>
      </c>
      <c r="B93" s="569"/>
      <c r="C93" s="457"/>
      <c r="D93" s="457"/>
      <c r="E93" s="457"/>
    </row>
    <row r="94" spans="1:14" s="415" customFormat="1" ht="12" customHeight="1" thickBot="1" x14ac:dyDescent="0.35">
      <c r="A94" s="458" t="s">
        <v>14</v>
      </c>
      <c r="B94" s="459" t="s">
        <v>464</v>
      </c>
      <c r="C94" s="460">
        <v>43257642</v>
      </c>
      <c r="D94" s="460">
        <f t="shared" ref="D94:D99" si="17">+E94-C94</f>
        <v>-3117340</v>
      </c>
      <c r="E94" s="461">
        <v>40140302</v>
      </c>
      <c r="F94" s="462">
        <v>85208651</v>
      </c>
      <c r="G94" s="462">
        <f>+H94-F94</f>
        <v>-6895712</v>
      </c>
      <c r="H94" s="463">
        <v>78312939</v>
      </c>
      <c r="I94" s="462">
        <v>190913428</v>
      </c>
      <c r="J94" s="462">
        <f t="shared" ref="J94:J102" si="18">+K94-I94</f>
        <v>-12855946</v>
      </c>
      <c r="K94" s="463">
        <v>178057482</v>
      </c>
      <c r="L94" s="462">
        <v>336201184</v>
      </c>
      <c r="M94" s="462">
        <f>+N94-L94</f>
        <v>-39690461</v>
      </c>
      <c r="N94" s="463">
        <v>296510723</v>
      </c>
    </row>
    <row r="95" spans="1:14" ht="12" customHeight="1" x14ac:dyDescent="0.3">
      <c r="A95" s="464" t="s">
        <v>132</v>
      </c>
      <c r="B95" s="465" t="s">
        <v>289</v>
      </c>
      <c r="C95" s="466">
        <v>27829835</v>
      </c>
      <c r="D95" s="466">
        <f t="shared" si="17"/>
        <v>-195600</v>
      </c>
      <c r="E95" s="467">
        <v>27634235</v>
      </c>
      <c r="F95" s="466">
        <v>49761000</v>
      </c>
      <c r="G95" s="466">
        <f>+H95-F95</f>
        <v>-1408827</v>
      </c>
      <c r="H95" s="467">
        <v>48352173</v>
      </c>
      <c r="I95" s="466">
        <v>66418312</v>
      </c>
      <c r="J95" s="466">
        <f t="shared" si="18"/>
        <v>-8163881</v>
      </c>
      <c r="K95" s="467">
        <v>58254431</v>
      </c>
      <c r="L95" s="466">
        <v>144009147</v>
      </c>
      <c r="M95" s="466">
        <f>+N95-L95</f>
        <v>-9768308</v>
      </c>
      <c r="N95" s="467">
        <v>134240839</v>
      </c>
    </row>
    <row r="96" spans="1:14" ht="12" customHeight="1" x14ac:dyDescent="0.3">
      <c r="A96" s="416" t="s">
        <v>134</v>
      </c>
      <c r="B96" s="468" t="s">
        <v>19</v>
      </c>
      <c r="C96" s="418">
        <v>7552807</v>
      </c>
      <c r="D96" s="418">
        <f t="shared" si="17"/>
        <v>-1264400</v>
      </c>
      <c r="E96" s="420">
        <v>6288407</v>
      </c>
      <c r="F96" s="418">
        <v>11873400</v>
      </c>
      <c r="G96" s="418">
        <f>+H96-F96</f>
        <v>-1009500</v>
      </c>
      <c r="H96" s="420">
        <v>10863900</v>
      </c>
      <c r="I96" s="418">
        <v>12385317</v>
      </c>
      <c r="J96" s="418">
        <f t="shared" si="18"/>
        <v>-1529999</v>
      </c>
      <c r="K96" s="420">
        <v>10855318</v>
      </c>
      <c r="L96" s="418">
        <v>31811524</v>
      </c>
      <c r="M96" s="418">
        <f t="shared" ref="M96:M114" si="19">+N96-L96</f>
        <v>-3803899</v>
      </c>
      <c r="N96" s="420">
        <v>28007625</v>
      </c>
    </row>
    <row r="97" spans="1:14" ht="12" customHeight="1" x14ac:dyDescent="0.3">
      <c r="A97" s="416" t="s">
        <v>136</v>
      </c>
      <c r="B97" s="468" t="s">
        <v>290</v>
      </c>
      <c r="C97" s="426">
        <v>7875000</v>
      </c>
      <c r="D97" s="418">
        <f t="shared" si="17"/>
        <v>-1657340</v>
      </c>
      <c r="E97" s="428">
        <v>6217660</v>
      </c>
      <c r="F97" s="426">
        <v>23574251</v>
      </c>
      <c r="G97" s="418">
        <f>+H97-F97</f>
        <v>-4477385</v>
      </c>
      <c r="H97" s="428">
        <v>19096866</v>
      </c>
      <c r="I97" s="426">
        <v>55715440</v>
      </c>
      <c r="J97" s="418">
        <f t="shared" si="18"/>
        <v>17933897</v>
      </c>
      <c r="K97" s="428">
        <v>73649337</v>
      </c>
      <c r="L97" s="426">
        <v>87164691</v>
      </c>
      <c r="M97" s="418">
        <f t="shared" si="19"/>
        <v>11799172</v>
      </c>
      <c r="N97" s="428">
        <v>98963863</v>
      </c>
    </row>
    <row r="98" spans="1:14" ht="12" customHeight="1" x14ac:dyDescent="0.3">
      <c r="A98" s="416" t="s">
        <v>138</v>
      </c>
      <c r="B98" s="469" t="s">
        <v>25</v>
      </c>
      <c r="C98" s="426"/>
      <c r="D98" s="427">
        <f t="shared" si="17"/>
        <v>0</v>
      </c>
      <c r="E98" s="428"/>
      <c r="F98" s="426"/>
      <c r="G98" s="427">
        <f>+H98-F98</f>
        <v>0</v>
      </c>
      <c r="H98" s="428"/>
      <c r="I98" s="426">
        <v>23337000</v>
      </c>
      <c r="J98" s="427">
        <f t="shared" si="18"/>
        <v>-18477998</v>
      </c>
      <c r="K98" s="428">
        <v>4859002</v>
      </c>
      <c r="L98" s="426">
        <v>23337000</v>
      </c>
      <c r="M98" s="427">
        <f t="shared" si="19"/>
        <v>-18477998</v>
      </c>
      <c r="N98" s="428">
        <v>4859002</v>
      </c>
    </row>
    <row r="99" spans="1:14" ht="12" customHeight="1" x14ac:dyDescent="0.3">
      <c r="A99" s="416" t="s">
        <v>291</v>
      </c>
      <c r="B99" s="470" t="s">
        <v>28</v>
      </c>
      <c r="C99" s="426"/>
      <c r="D99" s="427">
        <f t="shared" si="17"/>
        <v>0</v>
      </c>
      <c r="E99" s="428"/>
      <c r="F99" s="426"/>
      <c r="G99" s="427"/>
      <c r="H99" s="428"/>
      <c r="I99" s="426">
        <v>33057359</v>
      </c>
      <c r="J99" s="427">
        <f t="shared" si="18"/>
        <v>-2617965</v>
      </c>
      <c r="K99" s="428">
        <v>30439394</v>
      </c>
      <c r="L99" s="426">
        <v>33057359</v>
      </c>
      <c r="M99" s="427">
        <f t="shared" si="19"/>
        <v>-2617965</v>
      </c>
      <c r="N99" s="428">
        <v>30439394</v>
      </c>
    </row>
    <row r="100" spans="1:14" ht="12" customHeight="1" x14ac:dyDescent="0.3">
      <c r="A100" s="416" t="s">
        <v>142</v>
      </c>
      <c r="B100" s="468" t="s">
        <v>292</v>
      </c>
      <c r="C100" s="426"/>
      <c r="D100" s="427"/>
      <c r="E100" s="428"/>
      <c r="F100" s="426"/>
      <c r="G100" s="427"/>
      <c r="H100" s="428"/>
      <c r="I100" s="426"/>
      <c r="J100" s="427">
        <f t="shared" si="18"/>
        <v>0</v>
      </c>
      <c r="K100" s="428"/>
      <c r="L100" s="426">
        <v>0</v>
      </c>
      <c r="M100" s="427">
        <f t="shared" si="19"/>
        <v>0</v>
      </c>
      <c r="N100" s="428">
        <v>0</v>
      </c>
    </row>
    <row r="101" spans="1:14" ht="12" customHeight="1" x14ac:dyDescent="0.3">
      <c r="A101" s="416" t="s">
        <v>293</v>
      </c>
      <c r="B101" s="471" t="s">
        <v>294</v>
      </c>
      <c r="C101" s="426"/>
      <c r="D101" s="427"/>
      <c r="E101" s="428"/>
      <c r="F101" s="426"/>
      <c r="G101" s="427"/>
      <c r="H101" s="428"/>
      <c r="I101" s="426"/>
      <c r="J101" s="427">
        <f t="shared" si="18"/>
        <v>0</v>
      </c>
      <c r="K101" s="428"/>
      <c r="L101" s="426">
        <v>0</v>
      </c>
      <c r="M101" s="427">
        <f t="shared" si="19"/>
        <v>0</v>
      </c>
      <c r="N101" s="428">
        <v>0</v>
      </c>
    </row>
    <row r="102" spans="1:14" ht="12" customHeight="1" x14ac:dyDescent="0.3">
      <c r="A102" s="416" t="s">
        <v>295</v>
      </c>
      <c r="B102" s="471" t="s">
        <v>296</v>
      </c>
      <c r="C102" s="426"/>
      <c r="D102" s="427"/>
      <c r="E102" s="428"/>
      <c r="F102" s="426"/>
      <c r="G102" s="427"/>
      <c r="H102" s="428"/>
      <c r="I102" s="426">
        <v>5000000</v>
      </c>
      <c r="J102" s="427">
        <f t="shared" si="18"/>
        <v>-2952500</v>
      </c>
      <c r="K102" s="428">
        <v>2047500</v>
      </c>
      <c r="L102" s="426">
        <v>5000000</v>
      </c>
      <c r="M102" s="427">
        <f t="shared" si="19"/>
        <v>-2952500</v>
      </c>
      <c r="N102" s="428">
        <v>2047500</v>
      </c>
    </row>
    <row r="103" spans="1:14" ht="12" customHeight="1" x14ac:dyDescent="0.3">
      <c r="A103" s="416" t="s">
        <v>297</v>
      </c>
      <c r="B103" s="471" t="s">
        <v>298</v>
      </c>
      <c r="C103" s="426"/>
      <c r="D103" s="427"/>
      <c r="E103" s="428"/>
      <c r="F103" s="426"/>
      <c r="G103" s="427"/>
      <c r="H103" s="428"/>
      <c r="I103" s="426"/>
      <c r="J103" s="427"/>
      <c r="K103" s="428"/>
      <c r="L103" s="426">
        <v>0</v>
      </c>
      <c r="M103" s="427">
        <f t="shared" si="19"/>
        <v>0</v>
      </c>
      <c r="N103" s="428">
        <v>0</v>
      </c>
    </row>
    <row r="104" spans="1:14" ht="12" customHeight="1" x14ac:dyDescent="0.3">
      <c r="A104" s="416" t="s">
        <v>299</v>
      </c>
      <c r="B104" s="468" t="s">
        <v>300</v>
      </c>
      <c r="C104" s="426"/>
      <c r="D104" s="427"/>
      <c r="E104" s="428"/>
      <c r="F104" s="426"/>
      <c r="G104" s="427"/>
      <c r="H104" s="428"/>
      <c r="I104" s="426"/>
      <c r="J104" s="427"/>
      <c r="K104" s="428"/>
      <c r="L104" s="426">
        <v>0</v>
      </c>
      <c r="M104" s="427">
        <f t="shared" si="19"/>
        <v>0</v>
      </c>
      <c r="N104" s="428">
        <v>0</v>
      </c>
    </row>
    <row r="105" spans="1:14" ht="12" customHeight="1" x14ac:dyDescent="0.3">
      <c r="A105" s="416" t="s">
        <v>301</v>
      </c>
      <c r="B105" s="468" t="s">
        <v>302</v>
      </c>
      <c r="C105" s="426"/>
      <c r="D105" s="427"/>
      <c r="E105" s="428"/>
      <c r="F105" s="426"/>
      <c r="G105" s="427"/>
      <c r="H105" s="428"/>
      <c r="I105" s="426"/>
      <c r="J105" s="427"/>
      <c r="K105" s="428"/>
      <c r="L105" s="426">
        <v>0</v>
      </c>
      <c r="M105" s="427">
        <f t="shared" si="19"/>
        <v>0</v>
      </c>
      <c r="N105" s="428">
        <v>0</v>
      </c>
    </row>
    <row r="106" spans="1:14" ht="12" customHeight="1" x14ac:dyDescent="0.3">
      <c r="A106" s="416" t="s">
        <v>303</v>
      </c>
      <c r="B106" s="471" t="s">
        <v>304</v>
      </c>
      <c r="C106" s="426"/>
      <c r="D106" s="427"/>
      <c r="E106" s="428"/>
      <c r="F106" s="426"/>
      <c r="G106" s="427"/>
      <c r="H106" s="428"/>
      <c r="I106" s="426"/>
      <c r="J106" s="427">
        <f>+K106-I106</f>
        <v>18655998</v>
      </c>
      <c r="K106" s="428">
        <v>18655998</v>
      </c>
      <c r="L106" s="426">
        <v>0</v>
      </c>
      <c r="M106" s="427">
        <f t="shared" si="19"/>
        <v>18655998</v>
      </c>
      <c r="N106" s="428">
        <v>18655998</v>
      </c>
    </row>
    <row r="107" spans="1:14" ht="12" customHeight="1" x14ac:dyDescent="0.3">
      <c r="A107" s="416" t="s">
        <v>305</v>
      </c>
      <c r="B107" s="471" t="s">
        <v>306</v>
      </c>
      <c r="C107" s="426"/>
      <c r="D107" s="427"/>
      <c r="E107" s="428"/>
      <c r="F107" s="426"/>
      <c r="G107" s="427"/>
      <c r="H107" s="428"/>
      <c r="I107" s="426"/>
      <c r="J107" s="427"/>
      <c r="K107" s="428"/>
      <c r="L107" s="426">
        <v>0</v>
      </c>
      <c r="M107" s="427">
        <f t="shared" si="19"/>
        <v>0</v>
      </c>
      <c r="N107" s="428">
        <v>0</v>
      </c>
    </row>
    <row r="108" spans="1:14" ht="12" customHeight="1" x14ac:dyDescent="0.3">
      <c r="A108" s="416" t="s">
        <v>307</v>
      </c>
      <c r="B108" s="468" t="s">
        <v>308</v>
      </c>
      <c r="C108" s="418"/>
      <c r="D108" s="427"/>
      <c r="E108" s="428"/>
      <c r="F108" s="418"/>
      <c r="G108" s="427"/>
      <c r="H108" s="428"/>
      <c r="I108" s="418"/>
      <c r="J108" s="427"/>
      <c r="K108" s="428"/>
      <c r="L108" s="418">
        <v>0</v>
      </c>
      <c r="M108" s="427">
        <f t="shared" si="19"/>
        <v>0</v>
      </c>
      <c r="N108" s="428">
        <v>0</v>
      </c>
    </row>
    <row r="109" spans="1:14" ht="12" customHeight="1" x14ac:dyDescent="0.3">
      <c r="A109" s="472" t="s">
        <v>309</v>
      </c>
      <c r="B109" s="473" t="s">
        <v>310</v>
      </c>
      <c r="C109" s="426"/>
      <c r="D109" s="427"/>
      <c r="E109" s="428"/>
      <c r="F109" s="426"/>
      <c r="G109" s="427"/>
      <c r="H109" s="428"/>
      <c r="I109" s="426"/>
      <c r="J109" s="427"/>
      <c r="K109" s="428"/>
      <c r="L109" s="426">
        <v>0</v>
      </c>
      <c r="M109" s="427">
        <f t="shared" si="19"/>
        <v>0</v>
      </c>
      <c r="N109" s="428">
        <v>0</v>
      </c>
    </row>
    <row r="110" spans="1:14" ht="12" customHeight="1" x14ac:dyDescent="0.3">
      <c r="A110" s="416" t="s">
        <v>311</v>
      </c>
      <c r="B110" s="473" t="s">
        <v>312</v>
      </c>
      <c r="C110" s="426"/>
      <c r="D110" s="427"/>
      <c r="E110" s="428"/>
      <c r="F110" s="426"/>
      <c r="G110" s="427"/>
      <c r="H110" s="428"/>
      <c r="I110" s="426"/>
      <c r="J110" s="427"/>
      <c r="K110" s="428"/>
      <c r="L110" s="426">
        <v>0</v>
      </c>
      <c r="M110" s="427">
        <f t="shared" si="19"/>
        <v>0</v>
      </c>
      <c r="N110" s="428">
        <v>0</v>
      </c>
    </row>
    <row r="111" spans="1:14" ht="12" customHeight="1" x14ac:dyDescent="0.3">
      <c r="A111" s="416" t="s">
        <v>313</v>
      </c>
      <c r="B111" s="468" t="s">
        <v>314</v>
      </c>
      <c r="C111" s="418"/>
      <c r="D111" s="419"/>
      <c r="E111" s="420"/>
      <c r="F111" s="418"/>
      <c r="G111" s="419"/>
      <c r="H111" s="420"/>
      <c r="I111" s="418">
        <v>11235896</v>
      </c>
      <c r="J111" s="419">
        <f t="shared" ref="J111:J116" si="20">+K111-I111</f>
        <v>-1500000</v>
      </c>
      <c r="K111" s="420">
        <v>9735896</v>
      </c>
      <c r="L111" s="418">
        <v>11235896</v>
      </c>
      <c r="M111" s="419">
        <f t="shared" si="19"/>
        <v>-1500000</v>
      </c>
      <c r="N111" s="420">
        <v>9735896</v>
      </c>
    </row>
    <row r="112" spans="1:14" ht="12" customHeight="1" x14ac:dyDescent="0.3">
      <c r="A112" s="416" t="s">
        <v>315</v>
      </c>
      <c r="B112" s="469" t="s">
        <v>31</v>
      </c>
      <c r="C112" s="418"/>
      <c r="D112" s="419"/>
      <c r="E112" s="420"/>
      <c r="F112" s="418"/>
      <c r="G112" s="419"/>
      <c r="H112" s="420"/>
      <c r="I112" s="418">
        <v>16821463</v>
      </c>
      <c r="J112" s="419">
        <f t="shared" si="20"/>
        <v>-16821463</v>
      </c>
      <c r="K112" s="420"/>
      <c r="L112" s="418">
        <v>16821463</v>
      </c>
      <c r="M112" s="419">
        <f t="shared" si="19"/>
        <v>-16821463</v>
      </c>
      <c r="N112" s="420">
        <v>0</v>
      </c>
    </row>
    <row r="113" spans="1:14" ht="12" customHeight="1" x14ac:dyDescent="0.3">
      <c r="A113" s="422" t="s">
        <v>316</v>
      </c>
      <c r="B113" s="468" t="s">
        <v>317</v>
      </c>
      <c r="C113" s="426"/>
      <c r="D113" s="427"/>
      <c r="E113" s="428"/>
      <c r="F113" s="426"/>
      <c r="G113" s="427"/>
      <c r="H113" s="428"/>
      <c r="I113" s="426"/>
      <c r="J113" s="427">
        <f t="shared" si="20"/>
        <v>0</v>
      </c>
      <c r="K113" s="428"/>
      <c r="L113" s="426">
        <v>5147632</v>
      </c>
      <c r="M113" s="427">
        <f t="shared" si="19"/>
        <v>-5147632</v>
      </c>
      <c r="N113" s="428">
        <v>0</v>
      </c>
    </row>
    <row r="114" spans="1:14" ht="12" customHeight="1" thickBot="1" x14ac:dyDescent="0.35">
      <c r="A114" s="474" t="s">
        <v>318</v>
      </c>
      <c r="B114" s="475" t="s">
        <v>319</v>
      </c>
      <c r="C114" s="476"/>
      <c r="D114" s="439"/>
      <c r="E114" s="477"/>
      <c r="F114" s="476"/>
      <c r="G114" s="439"/>
      <c r="H114" s="477"/>
      <c r="I114" s="476"/>
      <c r="J114" s="439">
        <f t="shared" si="20"/>
        <v>0</v>
      </c>
      <c r="K114" s="477"/>
      <c r="L114" s="476">
        <v>11673831</v>
      </c>
      <c r="M114" s="439">
        <f t="shared" si="19"/>
        <v>-11673831</v>
      </c>
      <c r="N114" s="477">
        <v>0</v>
      </c>
    </row>
    <row r="115" spans="1:14" ht="12" customHeight="1" thickBot="1" x14ac:dyDescent="0.35">
      <c r="A115" s="424" t="s">
        <v>17</v>
      </c>
      <c r="B115" s="430" t="s">
        <v>465</v>
      </c>
      <c r="C115" s="406">
        <v>1100000</v>
      </c>
      <c r="D115" s="407">
        <f>+E115-C115</f>
        <v>-1000000</v>
      </c>
      <c r="E115" s="409">
        <v>100000</v>
      </c>
      <c r="F115" s="406">
        <v>300000</v>
      </c>
      <c r="G115" s="407">
        <f>+H115-F115</f>
        <v>539500</v>
      </c>
      <c r="H115" s="409">
        <v>839500</v>
      </c>
      <c r="I115" s="406">
        <v>79800000</v>
      </c>
      <c r="J115" s="407">
        <f t="shared" si="20"/>
        <v>198738614</v>
      </c>
      <c r="K115" s="409">
        <v>278538614</v>
      </c>
      <c r="L115" s="406">
        <v>81200000</v>
      </c>
      <c r="M115" s="407">
        <f>+N115-L115</f>
        <v>198278114</v>
      </c>
      <c r="N115" s="409">
        <v>279478114</v>
      </c>
    </row>
    <row r="116" spans="1:14" ht="12" customHeight="1" x14ac:dyDescent="0.3">
      <c r="A116" s="410" t="s">
        <v>145</v>
      </c>
      <c r="B116" s="468" t="s">
        <v>84</v>
      </c>
      <c r="C116" s="412">
        <v>1100000</v>
      </c>
      <c r="D116" s="413">
        <f>+E116-C116</f>
        <v>-1000000</v>
      </c>
      <c r="E116" s="414">
        <v>100000</v>
      </c>
      <c r="F116" s="412">
        <v>300000</v>
      </c>
      <c r="G116" s="413">
        <f>+H116-F116</f>
        <v>539500</v>
      </c>
      <c r="H116" s="414">
        <v>839500</v>
      </c>
      <c r="I116" s="412">
        <v>25400000</v>
      </c>
      <c r="J116" s="413">
        <f t="shared" si="20"/>
        <v>32194000</v>
      </c>
      <c r="K116" s="414">
        <v>57594000</v>
      </c>
      <c r="L116" s="412">
        <v>26800000</v>
      </c>
      <c r="M116" s="413">
        <f>+N116-L116</f>
        <v>31733500</v>
      </c>
      <c r="N116" s="414">
        <v>58533500</v>
      </c>
    </row>
    <row r="117" spans="1:14" ht="12" customHeight="1" x14ac:dyDescent="0.3">
      <c r="A117" s="410" t="s">
        <v>147</v>
      </c>
      <c r="B117" s="473" t="s">
        <v>320</v>
      </c>
      <c r="C117" s="412"/>
      <c r="D117" s="413"/>
      <c r="E117" s="414"/>
      <c r="F117" s="412"/>
      <c r="G117" s="413"/>
      <c r="H117" s="414"/>
      <c r="I117" s="412"/>
      <c r="J117" s="413"/>
      <c r="K117" s="414"/>
      <c r="L117" s="412">
        <v>0</v>
      </c>
      <c r="M117" s="413"/>
      <c r="N117" s="414">
        <v>0</v>
      </c>
    </row>
    <row r="118" spans="1:14" ht="12" customHeight="1" x14ac:dyDescent="0.3">
      <c r="A118" s="410" t="s">
        <v>149</v>
      </c>
      <c r="B118" s="473" t="s">
        <v>88</v>
      </c>
      <c r="C118" s="418"/>
      <c r="D118" s="419"/>
      <c r="E118" s="420"/>
      <c r="F118" s="418"/>
      <c r="G118" s="419">
        <f>+H118-F118</f>
        <v>0</v>
      </c>
      <c r="H118" s="420"/>
      <c r="I118" s="418">
        <v>54400000</v>
      </c>
      <c r="J118" s="419">
        <f>+K118-I118</f>
        <v>162213219</v>
      </c>
      <c r="K118" s="420">
        <v>216613219</v>
      </c>
      <c r="L118" s="418">
        <v>54400000</v>
      </c>
      <c r="M118" s="419">
        <f>+N118-L118</f>
        <v>162213219</v>
      </c>
      <c r="N118" s="420">
        <v>216613219</v>
      </c>
    </row>
    <row r="119" spans="1:14" ht="12" customHeight="1" x14ac:dyDescent="0.3">
      <c r="A119" s="410" t="s">
        <v>151</v>
      </c>
      <c r="B119" s="473" t="s">
        <v>321</v>
      </c>
      <c r="C119" s="418"/>
      <c r="D119" s="419"/>
      <c r="E119" s="420"/>
      <c r="F119" s="418"/>
      <c r="G119" s="419"/>
      <c r="H119" s="420"/>
      <c r="I119" s="418"/>
      <c r="J119" s="419"/>
      <c r="K119" s="420"/>
      <c r="L119" s="418">
        <v>0</v>
      </c>
      <c r="M119" s="419"/>
      <c r="N119" s="420">
        <v>0</v>
      </c>
    </row>
    <row r="120" spans="1:14" ht="12" customHeight="1" x14ac:dyDescent="0.3">
      <c r="A120" s="410" t="s">
        <v>153</v>
      </c>
      <c r="B120" s="423" t="s">
        <v>92</v>
      </c>
      <c r="C120" s="418"/>
      <c r="D120" s="419"/>
      <c r="E120" s="420"/>
      <c r="F120" s="418"/>
      <c r="G120" s="419"/>
      <c r="H120" s="420"/>
      <c r="I120" s="418"/>
      <c r="J120" s="419">
        <f>+K120-I120</f>
        <v>4331395</v>
      </c>
      <c r="K120" s="420">
        <v>4331395</v>
      </c>
      <c r="L120" s="418">
        <v>0</v>
      </c>
      <c r="M120" s="419">
        <f>+N120-L120</f>
        <v>4331395</v>
      </c>
      <c r="N120" s="420">
        <v>4331395</v>
      </c>
    </row>
    <row r="121" spans="1:14" ht="12" customHeight="1" x14ac:dyDescent="0.3">
      <c r="A121" s="410" t="s">
        <v>155</v>
      </c>
      <c r="B121" s="417" t="s">
        <v>322</v>
      </c>
      <c r="C121" s="418"/>
      <c r="D121" s="419"/>
      <c r="E121" s="420"/>
      <c r="F121" s="418"/>
      <c r="G121" s="419"/>
      <c r="H121" s="420"/>
      <c r="I121" s="418"/>
      <c r="J121" s="419"/>
      <c r="K121" s="420"/>
      <c r="L121" s="418">
        <v>0</v>
      </c>
      <c r="M121" s="419"/>
      <c r="N121" s="420">
        <v>0</v>
      </c>
    </row>
    <row r="122" spans="1:14" ht="12" customHeight="1" x14ac:dyDescent="0.3">
      <c r="A122" s="410" t="s">
        <v>323</v>
      </c>
      <c r="B122" s="478" t="s">
        <v>324</v>
      </c>
      <c r="C122" s="418"/>
      <c r="D122" s="419"/>
      <c r="E122" s="420"/>
      <c r="F122" s="418"/>
      <c r="G122" s="419"/>
      <c r="H122" s="420"/>
      <c r="I122" s="418"/>
      <c r="J122" s="419">
        <f>+K122-I122</f>
        <v>0</v>
      </c>
      <c r="K122" s="420"/>
      <c r="L122" s="418">
        <v>0</v>
      </c>
      <c r="M122" s="419"/>
      <c r="N122" s="420">
        <v>0</v>
      </c>
    </row>
    <row r="123" spans="1:14" ht="12" customHeight="1" x14ac:dyDescent="0.3">
      <c r="A123" s="410" t="s">
        <v>325</v>
      </c>
      <c r="B123" s="468" t="s">
        <v>302</v>
      </c>
      <c r="C123" s="418"/>
      <c r="D123" s="419"/>
      <c r="E123" s="420"/>
      <c r="F123" s="418"/>
      <c r="G123" s="419"/>
      <c r="H123" s="420"/>
      <c r="I123" s="418"/>
      <c r="J123" s="419"/>
      <c r="K123" s="420"/>
      <c r="L123" s="418">
        <v>0</v>
      </c>
      <c r="M123" s="419"/>
      <c r="N123" s="420">
        <v>0</v>
      </c>
    </row>
    <row r="124" spans="1:14" ht="12" customHeight="1" x14ac:dyDescent="0.3">
      <c r="A124" s="410" t="s">
        <v>326</v>
      </c>
      <c r="B124" s="468" t="s">
        <v>327</v>
      </c>
      <c r="C124" s="418"/>
      <c r="D124" s="419"/>
      <c r="E124" s="420"/>
      <c r="F124" s="418"/>
      <c r="G124" s="419"/>
      <c r="H124" s="420"/>
      <c r="I124" s="418"/>
      <c r="J124" s="419"/>
      <c r="K124" s="420"/>
      <c r="L124" s="418">
        <v>0</v>
      </c>
      <c r="M124" s="419"/>
      <c r="N124" s="420">
        <v>0</v>
      </c>
    </row>
    <row r="125" spans="1:14" ht="12" customHeight="1" x14ac:dyDescent="0.3">
      <c r="A125" s="410" t="s">
        <v>328</v>
      </c>
      <c r="B125" s="468" t="s">
        <v>329</v>
      </c>
      <c r="C125" s="418"/>
      <c r="D125" s="419"/>
      <c r="E125" s="420"/>
      <c r="F125" s="418"/>
      <c r="G125" s="419"/>
      <c r="H125" s="420"/>
      <c r="I125" s="418"/>
      <c r="J125" s="419"/>
      <c r="K125" s="420"/>
      <c r="L125" s="418">
        <v>0</v>
      </c>
      <c r="M125" s="419"/>
      <c r="N125" s="420">
        <v>0</v>
      </c>
    </row>
    <row r="126" spans="1:14" ht="12" customHeight="1" x14ac:dyDescent="0.3">
      <c r="A126" s="410" t="s">
        <v>330</v>
      </c>
      <c r="B126" s="468" t="s">
        <v>308</v>
      </c>
      <c r="C126" s="418"/>
      <c r="D126" s="419"/>
      <c r="E126" s="420"/>
      <c r="F126" s="418"/>
      <c r="G126" s="419"/>
      <c r="H126" s="420"/>
      <c r="I126" s="418"/>
      <c r="J126" s="419"/>
      <c r="K126" s="420"/>
      <c r="L126" s="418">
        <v>0</v>
      </c>
      <c r="M126" s="419"/>
      <c r="N126" s="420">
        <v>0</v>
      </c>
    </row>
    <row r="127" spans="1:14" ht="12" customHeight="1" x14ac:dyDescent="0.3">
      <c r="A127" s="410" t="s">
        <v>331</v>
      </c>
      <c r="B127" s="468" t="s">
        <v>332</v>
      </c>
      <c r="C127" s="418"/>
      <c r="D127" s="419"/>
      <c r="E127" s="420"/>
      <c r="F127" s="418"/>
      <c r="G127" s="419"/>
      <c r="H127" s="420"/>
      <c r="I127" s="418"/>
      <c r="J127" s="419"/>
      <c r="K127" s="420"/>
      <c r="L127" s="418">
        <v>0</v>
      </c>
      <c r="M127" s="419"/>
      <c r="N127" s="420">
        <v>0</v>
      </c>
    </row>
    <row r="128" spans="1:14" ht="12" customHeight="1" thickBot="1" x14ac:dyDescent="0.35">
      <c r="A128" s="472" t="s">
        <v>333</v>
      </c>
      <c r="B128" s="468" t="s">
        <v>334</v>
      </c>
      <c r="C128" s="426"/>
      <c r="D128" s="427"/>
      <c r="E128" s="428"/>
      <c r="F128" s="426"/>
      <c r="G128" s="427"/>
      <c r="H128" s="428"/>
      <c r="I128" s="426"/>
      <c r="J128" s="427"/>
      <c r="K128" s="428"/>
      <c r="L128" s="426">
        <v>0</v>
      </c>
      <c r="M128" s="427"/>
      <c r="N128" s="428">
        <v>0</v>
      </c>
    </row>
    <row r="129" spans="1:14" ht="12" customHeight="1" thickBot="1" x14ac:dyDescent="0.35">
      <c r="A129" s="424" t="s">
        <v>20</v>
      </c>
      <c r="B129" s="479" t="s">
        <v>335</v>
      </c>
      <c r="C129" s="406">
        <v>44357642</v>
      </c>
      <c r="D129" s="407">
        <f>+E129-C129</f>
        <v>-4117340</v>
      </c>
      <c r="E129" s="409">
        <v>40240302</v>
      </c>
      <c r="F129" s="406">
        <v>85508651</v>
      </c>
      <c r="G129" s="407">
        <f>+H129-F129</f>
        <v>-6356212</v>
      </c>
      <c r="H129" s="409">
        <v>79152439</v>
      </c>
      <c r="I129" s="406">
        <v>270713428</v>
      </c>
      <c r="J129" s="407">
        <f>+K129-I129</f>
        <v>185882668</v>
      </c>
      <c r="K129" s="409">
        <v>456596096</v>
      </c>
      <c r="L129" s="406">
        <v>417401184</v>
      </c>
      <c r="M129" s="407">
        <f>+N129-L129</f>
        <v>158587653</v>
      </c>
      <c r="N129" s="409">
        <v>575988837</v>
      </c>
    </row>
    <row r="130" spans="1:14" ht="12" customHeight="1" thickBot="1" x14ac:dyDescent="0.35">
      <c r="A130" s="424" t="s">
        <v>23</v>
      </c>
      <c r="B130" s="479" t="s">
        <v>336</v>
      </c>
      <c r="C130" s="406">
        <v>0</v>
      </c>
      <c r="D130" s="407">
        <f t="shared" ref="D130:J130" si="21">+D131+D132+D133</f>
        <v>0</v>
      </c>
      <c r="E130" s="409"/>
      <c r="F130" s="406">
        <v>0</v>
      </c>
      <c r="G130" s="407">
        <f t="shared" si="21"/>
        <v>0</v>
      </c>
      <c r="H130" s="409"/>
      <c r="I130" s="406"/>
      <c r="J130" s="407">
        <f t="shared" si="21"/>
        <v>0</v>
      </c>
      <c r="K130" s="409"/>
      <c r="L130" s="406"/>
      <c r="M130" s="407"/>
      <c r="N130" s="409"/>
    </row>
    <row r="131" spans="1:14" s="415" customFormat="1" ht="12" customHeight="1" x14ac:dyDescent="0.3">
      <c r="A131" s="410" t="s">
        <v>172</v>
      </c>
      <c r="B131" s="478" t="s">
        <v>337</v>
      </c>
      <c r="C131" s="418"/>
      <c r="D131" s="419"/>
      <c r="E131" s="420"/>
      <c r="F131" s="418"/>
      <c r="G131" s="419"/>
      <c r="H131" s="420"/>
      <c r="I131" s="418"/>
      <c r="J131" s="419"/>
      <c r="K131" s="420"/>
      <c r="L131" s="418">
        <v>0</v>
      </c>
      <c r="M131" s="419"/>
      <c r="N131" s="420">
        <v>0</v>
      </c>
    </row>
    <row r="132" spans="1:14" ht="12" customHeight="1" x14ac:dyDescent="0.3">
      <c r="A132" s="410" t="s">
        <v>174</v>
      </c>
      <c r="B132" s="478" t="s">
        <v>338</v>
      </c>
      <c r="C132" s="418"/>
      <c r="D132" s="419"/>
      <c r="E132" s="420"/>
      <c r="F132" s="418"/>
      <c r="G132" s="419"/>
      <c r="H132" s="420"/>
      <c r="I132" s="418"/>
      <c r="J132" s="419"/>
      <c r="K132" s="420"/>
      <c r="L132" s="418">
        <v>0</v>
      </c>
      <c r="M132" s="419"/>
      <c r="N132" s="420">
        <v>0</v>
      </c>
    </row>
    <row r="133" spans="1:14" ht="12" customHeight="1" thickBot="1" x14ac:dyDescent="0.35">
      <c r="A133" s="472" t="s">
        <v>176</v>
      </c>
      <c r="B133" s="480" t="s">
        <v>339</v>
      </c>
      <c r="C133" s="418"/>
      <c r="D133" s="419"/>
      <c r="E133" s="420"/>
      <c r="F133" s="418"/>
      <c r="G133" s="419"/>
      <c r="H133" s="420"/>
      <c r="I133" s="418"/>
      <c r="J133" s="419"/>
      <c r="K133" s="420"/>
      <c r="L133" s="418">
        <v>0</v>
      </c>
      <c r="M133" s="419"/>
      <c r="N133" s="420">
        <v>0</v>
      </c>
    </row>
    <row r="134" spans="1:14" ht="12" customHeight="1" thickBot="1" x14ac:dyDescent="0.35">
      <c r="A134" s="424" t="s">
        <v>26</v>
      </c>
      <c r="B134" s="479" t="s">
        <v>340</v>
      </c>
      <c r="C134" s="406">
        <v>0</v>
      </c>
      <c r="D134" s="407">
        <f t="shared" ref="D134:G134" si="22">+D135+D136+D137+D138+D139+D140</f>
        <v>0</v>
      </c>
      <c r="E134" s="409"/>
      <c r="F134" s="406">
        <v>0</v>
      </c>
      <c r="G134" s="407">
        <f t="shared" si="22"/>
        <v>0</v>
      </c>
      <c r="H134" s="409"/>
      <c r="I134" s="406">
        <v>3700000</v>
      </c>
      <c r="J134" s="407">
        <f>+K134-I134</f>
        <v>41300000</v>
      </c>
      <c r="K134" s="409">
        <v>45000000</v>
      </c>
      <c r="L134" s="406">
        <v>3700000</v>
      </c>
      <c r="M134" s="407">
        <f>+N134-L134</f>
        <v>41300000</v>
      </c>
      <c r="N134" s="409">
        <v>45000000</v>
      </c>
    </row>
    <row r="135" spans="1:14" ht="12" customHeight="1" x14ac:dyDescent="0.3">
      <c r="A135" s="410" t="s">
        <v>187</v>
      </c>
      <c r="B135" s="478" t="s">
        <v>341</v>
      </c>
      <c r="C135" s="418"/>
      <c r="D135" s="419"/>
      <c r="E135" s="420"/>
      <c r="F135" s="418"/>
      <c r="G135" s="419"/>
      <c r="H135" s="420"/>
      <c r="I135" s="418">
        <v>3700000</v>
      </c>
      <c r="J135" s="419">
        <f>+K135-I135</f>
        <v>41300000</v>
      </c>
      <c r="K135" s="420">
        <v>45000000</v>
      </c>
      <c r="L135" s="418">
        <v>3700000</v>
      </c>
      <c r="M135" s="419">
        <f>+N135-L135</f>
        <v>41300000</v>
      </c>
      <c r="N135" s="420">
        <v>45000000</v>
      </c>
    </row>
    <row r="136" spans="1:14" ht="12" customHeight="1" x14ac:dyDescent="0.3">
      <c r="A136" s="410" t="s">
        <v>189</v>
      </c>
      <c r="B136" s="478" t="s">
        <v>342</v>
      </c>
      <c r="C136" s="418"/>
      <c r="D136" s="419"/>
      <c r="E136" s="420"/>
      <c r="F136" s="418"/>
      <c r="G136" s="419"/>
      <c r="H136" s="420"/>
      <c r="I136" s="418"/>
      <c r="J136" s="419"/>
      <c r="K136" s="420"/>
      <c r="L136" s="418">
        <v>0</v>
      </c>
      <c r="M136" s="419"/>
      <c r="N136" s="420">
        <v>0</v>
      </c>
    </row>
    <row r="137" spans="1:14" ht="12" customHeight="1" x14ac:dyDescent="0.3">
      <c r="A137" s="410" t="s">
        <v>191</v>
      </c>
      <c r="B137" s="478" t="s">
        <v>343</v>
      </c>
      <c r="C137" s="418"/>
      <c r="D137" s="419"/>
      <c r="E137" s="420"/>
      <c r="F137" s="418"/>
      <c r="G137" s="419"/>
      <c r="H137" s="420"/>
      <c r="I137" s="418"/>
      <c r="J137" s="419"/>
      <c r="K137" s="420"/>
      <c r="L137" s="418">
        <v>0</v>
      </c>
      <c r="M137" s="419"/>
      <c r="N137" s="420">
        <v>0</v>
      </c>
    </row>
    <row r="138" spans="1:14" ht="12" customHeight="1" x14ac:dyDescent="0.3">
      <c r="A138" s="410" t="s">
        <v>193</v>
      </c>
      <c r="B138" s="478" t="s">
        <v>344</v>
      </c>
      <c r="C138" s="418"/>
      <c r="D138" s="419"/>
      <c r="E138" s="420"/>
      <c r="F138" s="418"/>
      <c r="G138" s="419"/>
      <c r="H138" s="420"/>
      <c r="I138" s="418"/>
      <c r="J138" s="419"/>
      <c r="K138" s="420"/>
      <c r="L138" s="418">
        <v>0</v>
      </c>
      <c r="M138" s="419"/>
      <c r="N138" s="420">
        <v>0</v>
      </c>
    </row>
    <row r="139" spans="1:14" ht="12" customHeight="1" x14ac:dyDescent="0.3">
      <c r="A139" s="410" t="s">
        <v>195</v>
      </c>
      <c r="B139" s="478" t="s">
        <v>345</v>
      </c>
      <c r="C139" s="418"/>
      <c r="D139" s="419"/>
      <c r="E139" s="420"/>
      <c r="F139" s="418"/>
      <c r="G139" s="419"/>
      <c r="H139" s="420"/>
      <c r="I139" s="418"/>
      <c r="J139" s="419"/>
      <c r="K139" s="420"/>
      <c r="L139" s="418">
        <v>0</v>
      </c>
      <c r="M139" s="419"/>
      <c r="N139" s="420">
        <v>0</v>
      </c>
    </row>
    <row r="140" spans="1:14" s="415" customFormat="1" ht="12" customHeight="1" thickBot="1" x14ac:dyDescent="0.35">
      <c r="A140" s="472" t="s">
        <v>197</v>
      </c>
      <c r="B140" s="480" t="s">
        <v>346</v>
      </c>
      <c r="C140" s="418"/>
      <c r="D140" s="419"/>
      <c r="E140" s="420"/>
      <c r="F140" s="418"/>
      <c r="G140" s="419"/>
      <c r="H140" s="420"/>
      <c r="I140" s="418"/>
      <c r="J140" s="419"/>
      <c r="K140" s="420"/>
      <c r="L140" s="418">
        <v>0</v>
      </c>
      <c r="M140" s="419"/>
      <c r="N140" s="420">
        <v>0</v>
      </c>
    </row>
    <row r="141" spans="1:14" ht="12" customHeight="1" thickBot="1" x14ac:dyDescent="0.35">
      <c r="A141" s="424" t="s">
        <v>29</v>
      </c>
      <c r="B141" s="479" t="s">
        <v>347</v>
      </c>
      <c r="C141" s="431">
        <v>0</v>
      </c>
      <c r="D141" s="436">
        <f t="shared" ref="D141:G141" si="23">+D142+D143+D145+D146+D144</f>
        <v>0</v>
      </c>
      <c r="E141" s="481"/>
      <c r="F141" s="431">
        <v>0</v>
      </c>
      <c r="G141" s="436">
        <f t="shared" si="23"/>
        <v>0</v>
      </c>
      <c r="H141" s="481"/>
      <c r="I141" s="431">
        <v>129356392</v>
      </c>
      <c r="J141" s="436">
        <f>+K141-I141</f>
        <v>-7246712</v>
      </c>
      <c r="K141" s="481">
        <v>122109680</v>
      </c>
      <c r="L141" s="431">
        <v>129356392</v>
      </c>
      <c r="M141" s="436">
        <f>+N141-L141</f>
        <v>-7246712</v>
      </c>
      <c r="N141" s="481">
        <v>122109680</v>
      </c>
    </row>
    <row r="142" spans="1:14" x14ac:dyDescent="0.3">
      <c r="A142" s="410" t="s">
        <v>210</v>
      </c>
      <c r="B142" s="478" t="s">
        <v>348</v>
      </c>
      <c r="C142" s="418"/>
      <c r="D142" s="419"/>
      <c r="E142" s="420"/>
      <c r="F142" s="418"/>
      <c r="G142" s="419"/>
      <c r="H142" s="420"/>
      <c r="I142" s="418">
        <v>5103372</v>
      </c>
      <c r="J142" s="419">
        <f>+K142-I142</f>
        <v>0</v>
      </c>
      <c r="K142" s="420">
        <v>5103372</v>
      </c>
      <c r="L142" s="418">
        <v>5103372</v>
      </c>
      <c r="M142" s="419"/>
      <c r="N142" s="420">
        <v>5103372</v>
      </c>
    </row>
    <row r="143" spans="1:14" ht="12" customHeight="1" x14ac:dyDescent="0.3">
      <c r="A143" s="410" t="s">
        <v>212</v>
      </c>
      <c r="B143" s="478" t="s">
        <v>349</v>
      </c>
      <c r="C143" s="418"/>
      <c r="D143" s="419"/>
      <c r="E143" s="420"/>
      <c r="F143" s="418"/>
      <c r="G143" s="419"/>
      <c r="H143" s="420"/>
      <c r="I143" s="418"/>
      <c r="J143" s="419">
        <f>+K143-I143</f>
        <v>0</v>
      </c>
      <c r="K143" s="420"/>
      <c r="L143" s="418">
        <v>0</v>
      </c>
      <c r="M143" s="419"/>
      <c r="N143" s="420">
        <v>0</v>
      </c>
    </row>
    <row r="144" spans="1:14" ht="12" customHeight="1" x14ac:dyDescent="0.3">
      <c r="A144" s="410" t="s">
        <v>214</v>
      </c>
      <c r="B144" s="478" t="s">
        <v>350</v>
      </c>
      <c r="C144" s="418"/>
      <c r="D144" s="419"/>
      <c r="E144" s="420"/>
      <c r="F144" s="418"/>
      <c r="G144" s="419"/>
      <c r="H144" s="420"/>
      <c r="I144" s="418">
        <v>124253020</v>
      </c>
      <c r="J144" s="419">
        <f>+K144-I144</f>
        <v>-7246712</v>
      </c>
      <c r="K144" s="420">
        <v>117006308</v>
      </c>
      <c r="L144" s="418">
        <v>124253020</v>
      </c>
      <c r="M144" s="419">
        <f>+N144-L144</f>
        <v>-7246712</v>
      </c>
      <c r="N144" s="420">
        <v>117006308</v>
      </c>
    </row>
    <row r="145" spans="1:14" s="415" customFormat="1" ht="12" customHeight="1" x14ac:dyDescent="0.3">
      <c r="A145" s="410" t="s">
        <v>216</v>
      </c>
      <c r="B145" s="478" t="s">
        <v>62</v>
      </c>
      <c r="C145" s="418"/>
      <c r="D145" s="419"/>
      <c r="E145" s="420"/>
      <c r="F145" s="418"/>
      <c r="G145" s="419"/>
      <c r="H145" s="420"/>
      <c r="I145" s="418"/>
      <c r="J145" s="419"/>
      <c r="K145" s="420"/>
      <c r="L145" s="418">
        <v>0</v>
      </c>
      <c r="M145" s="419"/>
      <c r="N145" s="420">
        <v>0</v>
      </c>
    </row>
    <row r="146" spans="1:14" s="415" customFormat="1" ht="12" customHeight="1" thickBot="1" x14ac:dyDescent="0.35">
      <c r="A146" s="472" t="s">
        <v>218</v>
      </c>
      <c r="B146" s="480" t="s">
        <v>107</v>
      </c>
      <c r="C146" s="418"/>
      <c r="D146" s="419"/>
      <c r="E146" s="420"/>
      <c r="F146" s="418"/>
      <c r="G146" s="419"/>
      <c r="H146" s="420"/>
      <c r="I146" s="418"/>
      <c r="J146" s="419"/>
      <c r="K146" s="420"/>
      <c r="L146" s="418">
        <v>0</v>
      </c>
      <c r="M146" s="419"/>
      <c r="N146" s="420">
        <v>0</v>
      </c>
    </row>
    <row r="147" spans="1:14" s="415" customFormat="1" ht="12" customHeight="1" thickBot="1" x14ac:dyDescent="0.35">
      <c r="A147" s="424" t="s">
        <v>32</v>
      </c>
      <c r="B147" s="479" t="s">
        <v>351</v>
      </c>
      <c r="C147" s="482">
        <v>0</v>
      </c>
      <c r="D147" s="483">
        <f t="shared" ref="D147:J147" si="24">+D148+D149+D150+D151+D152</f>
        <v>0</v>
      </c>
      <c r="E147" s="484"/>
      <c r="F147" s="482">
        <v>0</v>
      </c>
      <c r="G147" s="483">
        <f t="shared" si="24"/>
        <v>0</v>
      </c>
      <c r="H147" s="484"/>
      <c r="I147" s="482"/>
      <c r="J147" s="483">
        <f t="shared" si="24"/>
        <v>0</v>
      </c>
      <c r="K147" s="484"/>
      <c r="L147" s="482"/>
      <c r="M147" s="483"/>
      <c r="N147" s="484"/>
    </row>
    <row r="148" spans="1:14" s="415" customFormat="1" ht="12" customHeight="1" x14ac:dyDescent="0.3">
      <c r="A148" s="410" t="s">
        <v>222</v>
      </c>
      <c r="B148" s="478" t="s">
        <v>352</v>
      </c>
      <c r="C148" s="418"/>
      <c r="D148" s="419"/>
      <c r="E148" s="420"/>
      <c r="F148" s="418"/>
      <c r="G148" s="419"/>
      <c r="H148" s="420"/>
      <c r="I148" s="418"/>
      <c r="J148" s="419"/>
      <c r="K148" s="420"/>
      <c r="L148" s="418">
        <v>0</v>
      </c>
      <c r="M148" s="419"/>
      <c r="N148" s="420">
        <v>0</v>
      </c>
    </row>
    <row r="149" spans="1:14" s="415" customFormat="1" ht="12" customHeight="1" x14ac:dyDescent="0.3">
      <c r="A149" s="410" t="s">
        <v>224</v>
      </c>
      <c r="B149" s="478" t="s">
        <v>353</v>
      </c>
      <c r="C149" s="418"/>
      <c r="D149" s="419"/>
      <c r="E149" s="420"/>
      <c r="F149" s="418"/>
      <c r="G149" s="419"/>
      <c r="H149" s="420"/>
      <c r="I149" s="418"/>
      <c r="J149" s="419"/>
      <c r="K149" s="420"/>
      <c r="L149" s="418">
        <v>0</v>
      </c>
      <c r="M149" s="419"/>
      <c r="N149" s="420">
        <v>0</v>
      </c>
    </row>
    <row r="150" spans="1:14" s="415" customFormat="1" ht="12" customHeight="1" x14ac:dyDescent="0.3">
      <c r="A150" s="410" t="s">
        <v>226</v>
      </c>
      <c r="B150" s="478" t="s">
        <v>354</v>
      </c>
      <c r="C150" s="418"/>
      <c r="D150" s="419"/>
      <c r="E150" s="420"/>
      <c r="F150" s="418"/>
      <c r="G150" s="419"/>
      <c r="H150" s="420"/>
      <c r="I150" s="418"/>
      <c r="J150" s="419"/>
      <c r="K150" s="420"/>
      <c r="L150" s="418">
        <v>0</v>
      </c>
      <c r="M150" s="419"/>
      <c r="N150" s="420">
        <v>0</v>
      </c>
    </row>
    <row r="151" spans="1:14" s="415" customFormat="1" ht="12" customHeight="1" x14ac:dyDescent="0.3">
      <c r="A151" s="410" t="s">
        <v>228</v>
      </c>
      <c r="B151" s="478" t="s">
        <v>355</v>
      </c>
      <c r="C151" s="418"/>
      <c r="D151" s="419"/>
      <c r="E151" s="420"/>
      <c r="F151" s="418"/>
      <c r="G151" s="419"/>
      <c r="H151" s="420"/>
      <c r="I151" s="418"/>
      <c r="J151" s="419"/>
      <c r="K151" s="420"/>
      <c r="L151" s="418">
        <v>0</v>
      </c>
      <c r="M151" s="419"/>
      <c r="N151" s="420">
        <v>0</v>
      </c>
    </row>
    <row r="152" spans="1:14" ht="12.75" customHeight="1" thickBot="1" x14ac:dyDescent="0.35">
      <c r="A152" s="472" t="s">
        <v>356</v>
      </c>
      <c r="B152" s="480" t="s">
        <v>357</v>
      </c>
      <c r="C152" s="426"/>
      <c r="D152" s="427"/>
      <c r="E152" s="428"/>
      <c r="F152" s="426"/>
      <c r="G152" s="427"/>
      <c r="H152" s="428"/>
      <c r="I152" s="426"/>
      <c r="J152" s="427"/>
      <c r="K152" s="428"/>
      <c r="L152" s="426">
        <v>0</v>
      </c>
      <c r="M152" s="427"/>
      <c r="N152" s="428">
        <v>0</v>
      </c>
    </row>
    <row r="153" spans="1:14" ht="12.75" customHeight="1" thickBot="1" x14ac:dyDescent="0.35">
      <c r="A153" s="485" t="s">
        <v>34</v>
      </c>
      <c r="B153" s="479" t="s">
        <v>65</v>
      </c>
      <c r="C153" s="486"/>
      <c r="D153" s="487"/>
      <c r="E153" s="484"/>
      <c r="F153" s="486"/>
      <c r="G153" s="487"/>
      <c r="H153" s="484"/>
      <c r="I153" s="486"/>
      <c r="J153" s="487"/>
      <c r="K153" s="484"/>
      <c r="L153" s="486"/>
      <c r="M153" s="487"/>
      <c r="N153" s="484"/>
    </row>
    <row r="154" spans="1:14" ht="12.75" customHeight="1" thickBot="1" x14ac:dyDescent="0.35">
      <c r="A154" s="485" t="s">
        <v>35</v>
      </c>
      <c r="B154" s="479" t="s">
        <v>68</v>
      </c>
      <c r="C154" s="486"/>
      <c r="D154" s="487"/>
      <c r="E154" s="484"/>
      <c r="F154" s="486"/>
      <c r="G154" s="487"/>
      <c r="H154" s="484"/>
      <c r="I154" s="486"/>
      <c r="J154" s="487"/>
      <c r="K154" s="484"/>
      <c r="L154" s="486"/>
      <c r="M154" s="487"/>
      <c r="N154" s="484"/>
    </row>
    <row r="155" spans="1:14" ht="12" customHeight="1" thickBot="1" x14ac:dyDescent="0.35">
      <c r="A155" s="424" t="s">
        <v>36</v>
      </c>
      <c r="B155" s="479" t="s">
        <v>358</v>
      </c>
      <c r="C155" s="488">
        <v>0</v>
      </c>
      <c r="D155" s="489">
        <f t="shared" ref="D155:G155" si="25">+D130+D134+D141+D147+D153+D154</f>
        <v>0</v>
      </c>
      <c r="E155" s="490"/>
      <c r="F155" s="488">
        <v>0</v>
      </c>
      <c r="G155" s="489">
        <f t="shared" si="25"/>
        <v>0</v>
      </c>
      <c r="H155" s="490"/>
      <c r="I155" s="488">
        <v>133056392</v>
      </c>
      <c r="J155" s="489">
        <f>+K155-I155</f>
        <v>34053288</v>
      </c>
      <c r="K155" s="490">
        <v>167109680</v>
      </c>
      <c r="L155" s="488">
        <v>133056392</v>
      </c>
      <c r="M155" s="489">
        <f>+N155-L155</f>
        <v>34053288</v>
      </c>
      <c r="N155" s="490">
        <v>167109680</v>
      </c>
    </row>
    <row r="156" spans="1:14" ht="15" customHeight="1" thickBot="1" x14ac:dyDescent="0.35">
      <c r="A156" s="452" t="s">
        <v>37</v>
      </c>
      <c r="B156" s="453" t="s">
        <v>359</v>
      </c>
      <c r="C156" s="488">
        <v>44357642</v>
      </c>
      <c r="D156" s="489">
        <f>+E156-C156</f>
        <v>-4117340</v>
      </c>
      <c r="E156" s="490">
        <v>40240302</v>
      </c>
      <c r="F156" s="488">
        <v>85508651</v>
      </c>
      <c r="G156" s="489">
        <f>+H156-F156</f>
        <v>-6356212</v>
      </c>
      <c r="H156" s="490">
        <v>79152439</v>
      </c>
      <c r="I156" s="488">
        <v>403769820</v>
      </c>
      <c r="J156" s="489">
        <f>+K156-I156</f>
        <v>219935956</v>
      </c>
      <c r="K156" s="490">
        <v>623705776</v>
      </c>
      <c r="L156" s="488">
        <v>550457576</v>
      </c>
      <c r="M156" s="489">
        <f>+N156-L156</f>
        <v>192640941</v>
      </c>
      <c r="N156" s="490">
        <v>743098517</v>
      </c>
    </row>
    <row r="157" spans="1:14" ht="14.4" thickBot="1" x14ac:dyDescent="0.35">
      <c r="D157" s="493"/>
      <c r="E157" s="493"/>
      <c r="G157" s="493"/>
      <c r="H157" s="493"/>
      <c r="J157" s="493"/>
      <c r="K157" s="493"/>
      <c r="M157" s="493"/>
      <c r="N157" s="493"/>
    </row>
    <row r="158" spans="1:14" ht="18.75" customHeight="1" thickBot="1" x14ac:dyDescent="0.35">
      <c r="A158" s="494" t="s">
        <v>468</v>
      </c>
      <c r="B158" s="495"/>
      <c r="C158" s="496">
        <v>9</v>
      </c>
      <c r="D158" s="496"/>
      <c r="E158" s="497">
        <v>9</v>
      </c>
      <c r="F158" s="496">
        <v>17</v>
      </c>
      <c r="G158" s="496"/>
      <c r="H158" s="497">
        <v>17</v>
      </c>
      <c r="I158" s="496">
        <v>16</v>
      </c>
      <c r="J158" s="496"/>
      <c r="K158" s="497">
        <v>15</v>
      </c>
      <c r="L158" s="496">
        <v>42</v>
      </c>
      <c r="M158" s="496">
        <v>-1</v>
      </c>
      <c r="N158" s="497">
        <v>41</v>
      </c>
    </row>
    <row r="159" spans="1:14" ht="17.25" customHeight="1" thickBot="1" x14ac:dyDescent="0.35">
      <c r="A159" s="494" t="s">
        <v>361</v>
      </c>
      <c r="B159" s="495"/>
      <c r="C159" s="496"/>
      <c r="D159" s="496"/>
      <c r="E159" s="497"/>
      <c r="F159" s="496"/>
      <c r="G159" s="496"/>
      <c r="H159" s="497"/>
      <c r="I159" s="496">
        <v>30</v>
      </c>
      <c r="J159" s="496"/>
      <c r="K159" s="497"/>
      <c r="L159" s="496">
        <v>30</v>
      </c>
      <c r="M159" s="496">
        <v>-7</v>
      </c>
      <c r="N159" s="497">
        <v>23</v>
      </c>
    </row>
  </sheetData>
  <mergeCells count="9">
    <mergeCell ref="A93:B93"/>
    <mergeCell ref="A2:A3"/>
    <mergeCell ref="B2:B3"/>
    <mergeCell ref="C2:E3"/>
    <mergeCell ref="L1:N1"/>
    <mergeCell ref="F2:H3"/>
    <mergeCell ref="I2:K3"/>
    <mergeCell ref="L2:N3"/>
    <mergeCell ref="A7:B7"/>
  </mergeCells>
  <pageMargins left="0.7" right="0.7" top="0.75" bottom="0.75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Működési c.mérleg</vt:lpstr>
      <vt:lpstr>Felhalm.c.mérleg</vt:lpstr>
      <vt:lpstr>Beruházások</vt:lpstr>
      <vt:lpstr>Felújítások</vt:lpstr>
      <vt:lpstr>EU-s projekt 1</vt:lpstr>
      <vt:lpstr>EU-s projekt 2</vt:lpstr>
      <vt:lpstr>EU-s projekt 3</vt:lpstr>
      <vt:lpstr>Önkorm. összesen</vt:lpstr>
      <vt:lpstr>Intézmények összesítve</vt:lpstr>
      <vt:lpstr>Össz.Önkorm.megbontva</vt:lpstr>
      <vt:lpstr>Polghiv.megbontva</vt:lpstr>
      <vt:lpstr>ÁMK.megbontva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2018-06-15T08:52:36Z</dcterms:modified>
</cp:coreProperties>
</file>