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968" firstSheet="2" activeTab="3"/>
  </bookViews>
  <sheets>
    <sheet name="Z_TARTALOMJEGYZÉK" sheetId="1" r:id="rId1"/>
    <sheet name="Z_ALAPADATOK" sheetId="2" r:id="rId2"/>
    <sheet name="Z_ÖSSZEFÜGGÉSEK" sheetId="3" r:id="rId3"/>
    <sheet name="Z_1.1.sz.mell." sheetId="4" r:id="rId4"/>
    <sheet name="Z_1.2.sz.mell." sheetId="5" r:id="rId5"/>
    <sheet name="Z_1.3.sz.mell." sheetId="6" r:id="rId6"/>
    <sheet name="Z_1.4.sz.mell." sheetId="7" r:id="rId7"/>
    <sheet name="Z_2.1.sz.mell" sheetId="8" r:id="rId8"/>
    <sheet name="Z_2.2.sz.mell" sheetId="9" r:id="rId9"/>
    <sheet name="Z_ELLENŐRZÉS" sheetId="10" r:id="rId10"/>
    <sheet name="Z_3.sz.mell." sheetId="11" r:id="rId11"/>
    <sheet name="Z_4.sz.mell." sheetId="12" r:id="rId12"/>
    <sheet name="Z_5.sz.mell." sheetId="13" r:id="rId13"/>
    <sheet name="Z_6.1.sz.mell" sheetId="14" r:id="rId14"/>
    <sheet name="Z_6.1.1.sz.mell" sheetId="15" r:id="rId15"/>
    <sheet name="Z_6.1.2.sz.mell" sheetId="16" r:id="rId16"/>
    <sheet name="Z_6.1.3.sz.mell" sheetId="17" r:id="rId17"/>
    <sheet name="Z_7.sz.mell" sheetId="18" r:id="rId18"/>
    <sheet name="Z_8.sz.mell" sheetId="19" r:id="rId19"/>
    <sheet name="Z_1.tájékoztató_t." sheetId="20" r:id="rId20"/>
    <sheet name="Z_2.tájékoztató_t." sheetId="21" r:id="rId21"/>
    <sheet name="Z_3.tájékoztató_t." sheetId="22" r:id="rId22"/>
    <sheet name="Z_4.tájékoztató_t." sheetId="23" r:id="rId23"/>
    <sheet name="Z_5.tájékoztató_t." sheetId="24" r:id="rId24"/>
    <sheet name="Z_6.tájékoztató_t." sheetId="25" r:id="rId25"/>
    <sheet name="Z_7.1.tájékoztató_t." sheetId="26" r:id="rId26"/>
    <sheet name="Z_7.2.tájékoztató_t." sheetId="27" r:id="rId27"/>
    <sheet name="Z_7.3.tájékoztató_t." sheetId="28" r:id="rId28"/>
    <sheet name="Z_8.tájékoztató_t." sheetId="29" r:id="rId29"/>
    <sheet name="Z_9.tájékoztató_t." sheetId="30" r:id="rId30"/>
  </sheets>
  <definedNames>
    <definedName name="_ftn1" localSheetId="27">'Z_7.3.tájékoztató_t.'!$A$31</definedName>
    <definedName name="_ftnref1" localSheetId="27">'Z_7.3.tájékoztató_t.'!$A$22</definedName>
    <definedName name="_xlfn.IFERROR" hidden="1">#NAME?</definedName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25">'Z_7.1.tájékoztató_t.'!$5:$9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  <definedName name="_xlnm.Print_Area" localSheetId="19">'Z_1.tájékoztató_t.'!$A$1:$E$149</definedName>
  </definedNames>
  <calcPr fullCalcOnLoad="1"/>
</workbook>
</file>

<file path=xl/sharedStrings.xml><?xml version="1.0" encoding="utf-8"?>
<sst xmlns="http://schemas.openxmlformats.org/spreadsheetml/2006/main" count="3865" uniqueCount="882">
  <si>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</si>
  <si>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</si>
  <si>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</si>
  <si>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</si>
  <si>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</si>
  <si>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</si>
  <si>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</si>
  <si>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</si>
  <si>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</si>
  <si>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</si>
  <si>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</si>
  <si>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</si>
  <si>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</si>
  <si>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</si>
  <si>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</si>
  <si>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</si>
  <si>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</si>
  <si>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</si>
  <si>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</si>
  <si>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</si>
  <si>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</si>
  <si>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</si>
  <si>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</si>
  <si>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</si>
  <si>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</si>
  <si>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</si>
  <si>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</si>
  <si>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</si>
  <si>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</si>
  <si>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</si>
  <si>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</si>
  <si>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</si>
  <si>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</si>
  <si>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</si>
  <si>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</si>
  <si>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</si>
  <si>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</si>
  <si>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</si>
  <si>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</si>
  <si>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</si>
  <si>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</si>
  <si>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</si>
  <si>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</si>
  <si>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</si>
  <si>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</si>
  <si>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</si>
  <si>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</si>
  <si>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</si>
  <si>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</si>
  <si>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</si>
  <si>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</si>
  <si>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</si>
  <si>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</si>
  <si>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</si>
  <si>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</si>
  <si>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</si>
  <si>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</si>
  <si>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</si>
  <si>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</si>
  <si>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</si>
  <si>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</si>
  <si>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</si>
  <si>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</si>
  <si>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</si>
  <si>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</si>
  <si>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</si>
  <si>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</si>
  <si>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</si>
  <si>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</si>
  <si>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</si>
  <si>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</si>
  <si>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</si>
  <si>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</si>
  <si>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</si>
  <si>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</si>
  <si>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</si>
  <si>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</si>
  <si>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</si>
  <si>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</si>
  <si>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</si>
  <si>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</si>
  <si>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</si>
  <si>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</si>
  <si>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</si>
  <si>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</si>
  <si>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</si>
  <si>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</si>
  <si>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</si>
  <si>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</si>
  <si>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</si>
  <si>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</si>
  <si>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</si>
  <si>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</si>
  <si>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</si>
  <si>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</si>
  <si>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</si>
  <si>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</si>
  <si>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</si>
  <si>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</si>
  <si>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</si>
  <si>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</si>
  <si>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</si>
  <si>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</si>
  <si>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</si>
  <si>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</si>
  <si>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</si>
  <si>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</si>
  <si>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</si>
  <si>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</si>
  <si>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</si>
  <si>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</si>
  <si>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</si>
  <si>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</si>
  <si>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</si>
  <si>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</si>
  <si>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</si>
  <si>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</si>
  <si>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</si>
  <si>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</si>
  <si>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</si>
  <si>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</si>
  <si>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</si>
  <si>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</si>
  <si>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</si>
  <si>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</si>
  <si>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</si>
  <si>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</si>
  <si>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</si>
  <si>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</si>
  <si>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</si>
  <si>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</si>
  <si>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</si>
  <si>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</si>
  <si>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</si>
  <si>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</si>
  <si>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</si>
  <si>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</si>
  <si>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</si>
  <si>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</si>
  <si>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</si>
  <si>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</si>
  <si>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</si>
  <si>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</si>
  <si>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</si>
  <si>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</si>
  <si>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</si>
  <si>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</si>
  <si>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</si>
  <si>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</si>
  <si>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</si>
  <si>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</si>
  <si>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</si>
  <si>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</si>
  <si>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</si>
  <si>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</si>
  <si>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</si>
  <si>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</si>
  <si>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</si>
  <si>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</si>
  <si>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</si>
  <si>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</si>
  <si>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</si>
  <si>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</si>
  <si>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</si>
  <si>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</si>
  <si>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</si>
  <si>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</si>
  <si>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</si>
  <si>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</si>
  <si>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</si>
  <si>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</si>
  <si>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</si>
  <si>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</si>
  <si>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</si>
  <si>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</si>
  <si>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</si>
  <si>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</si>
  <si>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</si>
  <si>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</si>
  <si>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</si>
  <si>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</si>
  <si>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</si>
  <si>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</si>
  <si>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</si>
  <si>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</si>
  <si>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</si>
  <si>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</si>
  <si>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</si>
  <si>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</si>
  <si>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</si>
  <si>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</si>
  <si>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</si>
  <si>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</si>
  <si>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</si>
  <si>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</si>
  <si>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</si>
  <si>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</si>
  <si>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</si>
  <si>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</si>
  <si>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</si>
  <si>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</si>
  <si>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</si>
  <si>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</si>
  <si>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</si>
  <si>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</si>
  <si>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</si>
  <si>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</si>
  <si>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</si>
  <si>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</si>
  <si>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</si>
  <si>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</si>
  <si>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</si>
  <si>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</si>
  <si>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</si>
  <si>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</si>
  <si>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</si>
  <si>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</si>
  <si>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</si>
  <si>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</si>
  <si>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</si>
  <si>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</si>
  <si>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</si>
  <si>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</si>
  <si>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</si>
  <si>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</si>
  <si>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</si>
  <si>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</si>
  <si>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</si>
  <si>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</si>
  <si>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</si>
  <si>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</si>
  <si>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</si>
  <si>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</si>
  <si>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</si>
  <si>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</si>
  <si>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</si>
  <si>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</si>
  <si>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</si>
  <si>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</si>
  <si>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</si>
  <si>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</si>
  <si>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</si>
  <si>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</si>
  <si>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</si>
  <si>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</si>
  <si>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</si>
  <si>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</si>
  <si>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</si>
  <si>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</si>
  <si>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</si>
  <si>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</si>
  <si>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</si>
  <si>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</si>
  <si>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</si>
  <si>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</si>
  <si>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</si>
  <si>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</si>
  <si>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</si>
  <si>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</si>
  <si>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</si>
  <si>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</si>
  <si>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</si>
  <si>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</si>
  <si>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</si>
  <si>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</si>
  <si>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</si>
  <si>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</si>
  <si>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</si>
  <si>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</si>
  <si>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</si>
  <si>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</si>
  <si>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</si>
  <si>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</si>
  <si>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</si>
  <si>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</si>
  <si>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</si>
  <si>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</si>
  <si>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</si>
  <si>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</si>
  <si>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</si>
  <si>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</si>
  <si>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</si>
  <si>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</si>
  <si>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</si>
  <si>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</si>
  <si>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</si>
  <si>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</si>
  <si>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</si>
  <si>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</si>
  <si>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</si>
  <si>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</si>
  <si>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</si>
  <si>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</si>
  <si>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</si>
  <si>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</si>
  <si>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</si>
  <si>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</si>
  <si>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</si>
  <si>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</si>
  <si>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</si>
  <si>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</si>
  <si>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</si>
  <si>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</si>
  <si>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</si>
  <si>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</si>
  <si>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</si>
  <si>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</si>
  <si>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</si>
  <si>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</si>
  <si>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</si>
  <si>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</si>
  <si>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</si>
  <si>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</si>
  <si>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</si>
  <si>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</si>
  <si>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</si>
  <si>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</si>
  <si>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</si>
  <si>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</si>
  <si>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</si>
  <si>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</si>
  <si>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</si>
  <si>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</si>
  <si>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</si>
  <si>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</si>
  <si>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</si>
  <si>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</si>
  <si>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</si>
  <si>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</si>
  <si>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</si>
  <si>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</si>
  <si>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</si>
  <si>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</si>
  <si>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</si>
  <si>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</si>
  <si>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</si>
  <si>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</si>
  <si>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</si>
  <si>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</si>
  <si>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</si>
  <si>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</si>
  <si>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</si>
  <si>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</si>
  <si>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</si>
  <si>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</si>
  <si>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</si>
  <si>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</si>
  <si>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</si>
  <si>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</si>
  <si>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</si>
  <si>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</si>
  <si>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</si>
  <si>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</si>
  <si>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</si>
  <si>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</si>
  <si>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</si>
  <si>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</si>
  <si>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</si>
  <si>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</si>
  <si>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</si>
  <si>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</si>
  <si>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</si>
  <si>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</si>
  <si>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</si>
  <si>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</si>
  <si>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</si>
  <si>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</si>
  <si>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</si>
  <si>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</si>
  <si>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</si>
  <si>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</si>
  <si>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</si>
  <si>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</si>
  <si>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</si>
  <si>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</si>
  <si>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</si>
  <si>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</si>
  <si>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</si>
  <si>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</si>
  <si>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</si>
  <si>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</si>
  <si>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</si>
  <si>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</si>
  <si>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</si>
  <si>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</si>
  <si>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</si>
  <si>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</si>
  <si>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</si>
  <si>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</si>
  <si>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</si>
  <si>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</si>
  <si>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</si>
  <si>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</si>
  <si>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</si>
  <si>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</si>
  <si>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</si>
  <si>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</si>
  <si>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</si>
  <si>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</si>
  <si>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</si>
  <si>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</si>
  <si>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</si>
  <si>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</si>
  <si>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</si>
  <si>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</si>
  <si>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</si>
  <si>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</si>
  <si>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</si>
  <si>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</si>
  <si>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</si>
  <si>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</si>
  <si>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</si>
  <si>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</si>
  <si>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</si>
  <si>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</si>
  <si>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</si>
  <si>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</si>
  <si>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</si>
  <si>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</si>
  <si>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</si>
  <si>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</si>
  <si>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</si>
  <si>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</si>
  <si>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L=(J+K)</t>
  </si>
  <si>
    <t>M=(L/C)</t>
  </si>
  <si>
    <t>Eredeti ei.</t>
  </si>
  <si>
    <t>Módosított ei.</t>
  </si>
  <si>
    <t>Eredeti előirányzat</t>
  </si>
  <si>
    <t>Módosított előirányzat</t>
  </si>
  <si>
    <t>6.1.1. melléklet</t>
  </si>
  <si>
    <t>6.1.2. melléklet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</si>
  <si>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</si>
  <si>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</si>
  <si>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</si>
  <si>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</si>
  <si>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</si>
  <si>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</si>
  <si>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</si>
  <si>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</si>
  <si>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</si>
  <si>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</si>
  <si>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</si>
  <si>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</si>
  <si>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</si>
  <si>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</si>
  <si>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</si>
  <si>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</si>
  <si>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</si>
  <si>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</si>
  <si>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</si>
  <si>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</si>
  <si>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</si>
  <si>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</si>
  <si>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</si>
  <si>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</si>
  <si>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</si>
  <si>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</si>
  <si>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</si>
  <si>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</si>
  <si>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</si>
  <si>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</si>
  <si>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</si>
  <si>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</si>
  <si>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</si>
  <si>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</si>
  <si>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</si>
  <si>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</si>
  <si>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</si>
  <si>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</si>
  <si>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</si>
  <si>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</si>
  <si>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</si>
  <si>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……………………. Polgármesteri /Közös Önkormányzati Hivatal</t>
  </si>
  <si>
    <t>1. költségvetési szerv neve</t>
  </si>
  <si>
    <t>1 kvi név</t>
  </si>
  <si>
    <t>2. költségvetési szerv neve</t>
  </si>
  <si>
    <t>2 kvi név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</si>
  <si>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</si>
  <si>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</si>
  <si>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</si>
  <si>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</si>
  <si>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</si>
  <si>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</si>
  <si>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</si>
  <si>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</si>
  <si>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</si>
  <si>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</si>
  <si>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</si>
  <si>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</si>
  <si>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</si>
  <si>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</si>
  <si>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</si>
  <si>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</si>
  <si>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</si>
  <si>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</si>
  <si>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</si>
  <si>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</si>
  <si>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</si>
  <si>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</si>
  <si>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bevételei, kiadási, hozzűjárulások</t>
  </si>
  <si>
    <t>6.1. melléklet</t>
  </si>
  <si>
    <t>Működési célú központosított előirányzatok</t>
  </si>
  <si>
    <t>Helyi önkormányzatok kiegészítő támogatásai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</si>
  <si>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</si>
  <si>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</si>
  <si>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</si>
  <si>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</si>
  <si>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</si>
  <si>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</si>
  <si>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</si>
  <si>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</si>
  <si>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</si>
  <si>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</si>
  <si>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</si>
  <si>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</si>
  <si>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</si>
  <si>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</si>
  <si>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</si>
  <si>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</si>
  <si>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Belföldi értékpapírok kiadásai (6.1. + … + 6.4.)</t>
  </si>
  <si>
    <t>Forgatási célú belföldi értékpapírok beváltása</t>
  </si>
  <si>
    <t>Befektetési célú belföldi értékpapírok beváltása</t>
  </si>
  <si>
    <t>Belföldi finanszírozás kiadásai (7.1. + … + 7.4.)</t>
  </si>
  <si>
    <t xml:space="preserve">Pénzeszközök betétként elhelyezése 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</si>
  <si>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</si>
  <si>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</si>
  <si>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</si>
  <si>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</si>
  <si>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</si>
  <si>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</si>
  <si>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</si>
  <si>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</si>
  <si>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</si>
  <si>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</si>
  <si>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</si>
  <si>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</si>
  <si>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</si>
  <si>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</si>
  <si>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</si>
  <si>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</si>
  <si>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</si>
  <si>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</si>
  <si>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</si>
  <si>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</si>
  <si>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</si>
  <si>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</si>
  <si>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</si>
  <si>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</si>
  <si>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</si>
  <si>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</si>
  <si>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</si>
  <si>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</si>
  <si>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</si>
  <si>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</si>
  <si>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</si>
  <si>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</si>
  <si>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</si>
  <si>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</si>
  <si>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</si>
  <si>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</si>
  <si>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</si>
  <si>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</si>
  <si>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</si>
  <si>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</si>
  <si>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</si>
  <si>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</si>
  <si>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</si>
  <si>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</si>
  <si>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</si>
  <si>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</si>
  <si>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</si>
  <si>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</si>
  <si>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</si>
  <si>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</si>
  <si>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</si>
  <si>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</si>
  <si>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</si>
  <si>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</si>
  <si>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</si>
  <si>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</si>
  <si>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</si>
  <si>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</si>
  <si>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</si>
  <si>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</si>
  <si>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</si>
  <si>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</si>
  <si>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</si>
  <si>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</si>
  <si>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</si>
  <si>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</si>
  <si>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</si>
  <si>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</si>
  <si>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</si>
  <si>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</si>
  <si>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</si>
  <si>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29.</t>
  </si>
  <si>
    <t>30.</t>
  </si>
  <si>
    <t>31.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</si>
  <si>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</si>
  <si>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</si>
  <si>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</si>
  <si>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</si>
  <si>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</si>
  <si>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</si>
  <si>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</si>
  <si>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</si>
  <si>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</si>
  <si>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</si>
  <si>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</si>
  <si>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</si>
  <si>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</si>
  <si>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</si>
  <si>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</si>
  <si>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</si>
  <si>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</si>
  <si>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</si>
  <si>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</si>
  <si>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</si>
  <si>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</si>
  <si>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</si>
  <si>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</si>
  <si>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</si>
  <si>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</si>
  <si>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</si>
  <si>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</si>
  <si>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</si>
  <si>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</si>
  <si>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</si>
  <si>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</si>
  <si>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</si>
  <si>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</si>
  <si>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</si>
  <si>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</si>
  <si>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</si>
  <si>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</si>
  <si>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</si>
  <si>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</si>
  <si>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</si>
  <si>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</si>
  <si>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</si>
  <si>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</si>
  <si>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</si>
  <si>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</si>
  <si>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</si>
  <si>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</si>
  <si>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</si>
  <si>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</si>
  <si>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</si>
  <si>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</si>
  <si>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</si>
  <si>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</si>
  <si>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</si>
  <si>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</si>
  <si>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</si>
  <si>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</si>
  <si>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</si>
  <si>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</si>
  <si>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</si>
  <si>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</si>
  <si>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</si>
  <si>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</si>
  <si>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</si>
  <si>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</si>
  <si>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</si>
  <si>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</si>
  <si>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</si>
  <si>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</si>
  <si>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</si>
  <si>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</si>
  <si>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</si>
  <si>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</si>
  <si>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</si>
  <si>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</si>
  <si>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</si>
  <si>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</si>
  <si>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</si>
  <si>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</si>
  <si>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</si>
  <si>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</si>
  <si>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</si>
  <si>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</si>
  <si>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</si>
  <si>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</si>
  <si>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</si>
  <si>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</si>
  <si>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</si>
  <si>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</si>
  <si>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</si>
  <si>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</si>
  <si>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</si>
  <si>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</si>
  <si>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</si>
  <si>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</si>
  <si>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</si>
  <si>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</si>
  <si>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</si>
  <si>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</si>
  <si>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</si>
  <si>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</si>
  <si>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</si>
  <si>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</si>
  <si>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</si>
  <si>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</si>
  <si>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</si>
  <si>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</si>
  <si>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</si>
  <si>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</si>
  <si>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</si>
  <si>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</si>
  <si>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</si>
  <si>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</si>
  <si>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</si>
  <si>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</si>
  <si>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</si>
  <si>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</si>
  <si>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</si>
  <si>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</si>
  <si>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</si>
  <si>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</si>
  <si>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</si>
  <si>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</si>
  <si>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</si>
  <si>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</si>
  <si>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</si>
  <si>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</si>
  <si>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</si>
  <si>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</si>
  <si>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</si>
  <si>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</si>
  <si>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</si>
  <si>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</si>
  <si>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</si>
  <si>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</si>
  <si>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</si>
  <si>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</si>
  <si>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</si>
  <si>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</si>
  <si>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</si>
  <si>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</si>
  <si>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</si>
  <si>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</si>
  <si>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</si>
  <si>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</si>
  <si>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</si>
  <si>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</si>
  <si>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</si>
  <si>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</si>
  <si>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</si>
  <si>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</si>
  <si>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</si>
  <si>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</si>
  <si>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</si>
  <si>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</si>
  <si>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</si>
  <si>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</si>
  <si>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</si>
  <si>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2019. ÉVI ZÁRSZÁMADÁSÁNAK PÉNZÜGYI MÉRLEGE</t>
  </si>
  <si>
    <t>1. tájékoztató tábla</t>
  </si>
  <si>
    <t>Többéves kihatással járó döntésekből származó kötzelezettségek célok szerinti, évenkénti bontásban</t>
  </si>
  <si>
    <t>2. tájékoztató tábla</t>
  </si>
  <si>
    <t>2020.</t>
  </si>
  <si>
    <t>2021.</t>
  </si>
  <si>
    <t>2021. után</t>
  </si>
  <si>
    <t>3. tájékoztató tábla</t>
  </si>
  <si>
    <t>4. tájékoztató tábla</t>
  </si>
  <si>
    <t>5. tájékoztató tábla</t>
  </si>
  <si>
    <t>Az önkormányzat által adott közvetett támogatások</t>
  </si>
  <si>
    <t>(kedvezménye)</t>
  </si>
  <si>
    <t>K I M U T A T Á S</t>
  </si>
  <si>
    <t>6. tájékoztató tábla</t>
  </si>
  <si>
    <t>E) EGYÉB SAJÁTOS  ELSZÁMOLÁSOK (58+59)</t>
  </si>
  <si>
    <t>7.1. tájékoztató tábla</t>
  </si>
  <si>
    <t>VAGYONKIMUTATÁS</t>
  </si>
  <si>
    <t>a könyvviteli mérlegben értékkel szerplő eszközökről</t>
  </si>
  <si>
    <t>7.2. tájékoztató tábla</t>
  </si>
  <si>
    <t>7.3. tájékoztató tábla</t>
  </si>
  <si>
    <t>az érték nélkül nyilvántartott eszkzözkről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</si>
  <si>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</si>
  <si>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</si>
  <si>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</si>
  <si>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</si>
  <si>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</si>
  <si>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</si>
  <si>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</si>
  <si>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</si>
  <si>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</si>
  <si>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</si>
  <si>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</si>
  <si>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</si>
  <si>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</si>
  <si>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</si>
  <si>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</si>
  <si>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</si>
  <si>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</si>
  <si>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</si>
  <si>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</si>
  <si>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</si>
  <si>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</si>
  <si>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</si>
  <si>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</si>
  <si>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</si>
  <si>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</si>
  <si>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</si>
  <si>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</si>
  <si>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</si>
  <si>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</si>
  <si>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</si>
  <si>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</si>
  <si>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</si>
  <si>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</si>
  <si>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</si>
  <si>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</si>
  <si>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</si>
  <si>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</si>
  <si>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</si>
  <si>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</si>
  <si>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 könyvviteli mérlegben értékkel szereplő forrásokról</t>
  </si>
  <si>
    <t>a</t>
  </si>
  <si>
    <t>…</t>
  </si>
  <si>
    <t>/</t>
  </si>
  <si>
    <t>(</t>
  </si>
  <si>
    <t>)</t>
  </si>
  <si>
    <t>önkormányzati rendelethez</t>
  </si>
  <si>
    <t>Táblázatok adatainak összefüggései</t>
  </si>
  <si>
    <t>Előterjesztéskor</t>
  </si>
  <si>
    <t>Az önkormányzat által nyújtott hitel és kölcsön alakulása lejárat és eszközök szerinti bontásban</t>
  </si>
  <si>
    <t>2018. évi eredeti előirányzat BEVÉTELEK</t>
  </si>
  <si>
    <t>2018. évi ZÁRSZÁMADÁSÁNAK PÉNZÜGYI MÉRLEGE</t>
  </si>
  <si>
    <t>2019.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</si>
  <si>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</si>
  <si>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</si>
  <si>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</si>
  <si>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</si>
  <si>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</si>
  <si>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</si>
  <si>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</si>
  <si>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</si>
  <si>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</si>
  <si>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</si>
  <si>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</si>
  <si>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</si>
  <si>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</si>
  <si>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</si>
  <si>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</si>
  <si>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</si>
  <si>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</si>
  <si>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r>
      <t>2017. évi C.
törvény 2. sz. melléklete száma</t>
    </r>
    <r>
      <rPr>
        <b/>
        <sz val="10"/>
        <rFont val="Symbol"/>
        <family val="1"/>
      </rPr>
      <t>*</t>
    </r>
  </si>
  <si>
    <t>2018. évi általános működés és ágazati feladatok támogatásának alakulása jogcímenként</t>
  </si>
  <si>
    <t>* Magyarország 2018. évi központi költségvetéséról szóló törvény</t>
  </si>
  <si>
    <t>2018. ÉVI ZÁRSZÁMADSÁS</t>
  </si>
  <si>
    <t>KÖTELEZŐ FELADATOK PÉNZÜGYI MÉRLEGE</t>
  </si>
  <si>
    <t>ÖNKÉNT VÁLLALT FELADATOK PÉNZÜGYI MÉRLEGE</t>
  </si>
  <si>
    <t>ÁLLAMIGAZGATÁSI FELADATOK PÉNZÜGYI MÉRLEGE</t>
  </si>
  <si>
    <t>A 2018. évi céljelleggel juttatott támogatások felhasználásáról</t>
  </si>
  <si>
    <t>2017. évi tény</t>
  </si>
  <si>
    <t>2018. évi</t>
  </si>
  <si>
    <t>2018. évi teljesítés</t>
  </si>
  <si>
    <t>Hitel, kölcsön állomány 2018. dec.31-én</t>
  </si>
  <si>
    <t>2020. után</t>
  </si>
  <si>
    <t>Adósság állomány alakulása lejárat, eszközök, bel- és külföldi hitelezők szerinti bontásban
2018. december 31-én</t>
  </si>
  <si>
    <t>2018. év</t>
  </si>
  <si>
    <t>kötelezettségek és részesedések alakulása 2018-ban</t>
  </si>
  <si>
    <t>Pénzkészlet 2018. január 1-jén
Ebből:</t>
  </si>
  <si>
    <t>Záró pénzkészlet 2018. december 31-én
Ebből: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</si>
  <si>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</si>
  <si>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</si>
  <si>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</si>
  <si>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</si>
  <si>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Magánszemélyek kommunális adója</t>
  </si>
  <si>
    <t>ÁH belüli megelőlegezések visszafizetése</t>
  </si>
  <si>
    <t>ÁH belüli megelőlegezések</t>
  </si>
  <si>
    <t>Kommunális adó</t>
  </si>
  <si>
    <t>Závod Község Önkormányzata</t>
  </si>
  <si>
    <t>Forint</t>
  </si>
  <si>
    <t>Mozgássérültek Bonyhádi Egyesülete</t>
  </si>
  <si>
    <t>zavartalan működés</t>
  </si>
  <si>
    <t>Váradi Antal Értékmentő Egyesület</t>
  </si>
  <si>
    <t>TOP-3.2.1.Épület energetikai Fejlesztések Óvoda, Polgármesteri Hivatal</t>
  </si>
  <si>
    <t>2018.előtt</t>
  </si>
  <si>
    <t>2018.után</t>
  </si>
  <si>
    <t>2018.XII.31</t>
  </si>
  <si>
    <t>TOP-4.1.1-15-TL1-2016-00023 Orvosi Rendelő felújítása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</si>
</sst>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00"/>
    <numFmt numFmtId="177" formatCode="#,###__;\-#,###__"/>
    <numFmt numFmtId="178" formatCode="#,###\ _F_t;\-#,###\ _F_t"/>
    <numFmt numFmtId="179" formatCode="#,###__"/>
  </numFmts>
  <fonts count="10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6.5"/>
      <name val="Times New Roman CE"/>
      <family val="0"/>
    </font>
    <font>
      <b/>
      <sz val="6.5"/>
      <name val="Times New Roman CE"/>
      <family val="0"/>
    </font>
    <font>
      <i/>
      <sz val="6.5"/>
      <name val="Times New Roman CE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6"/>
      <name val="Times New Roman CE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Symbol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1" fillId="26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0" fillId="28" borderId="7" applyNumberFormat="0" applyFont="0" applyAlignment="0" applyProtection="0"/>
    <xf numFmtId="0" fontId="90" fillId="29" borderId="0" applyNumberFormat="0" applyBorder="0" applyAlignment="0" applyProtection="0"/>
    <xf numFmtId="0" fontId="91" fillId="30" borderId="8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9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1" borderId="0" applyNumberFormat="0" applyBorder="0" applyAlignment="0" applyProtection="0"/>
    <xf numFmtId="0" fontId="96" fillId="32" borderId="0" applyNumberFormat="0" applyBorder="0" applyAlignment="0" applyProtection="0"/>
    <xf numFmtId="0" fontId="97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7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26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7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28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1" xfId="0" applyNumberFormat="1" applyFont="1" applyFill="1" applyBorder="1" applyAlignment="1" applyProtection="1">
      <alignment vertical="center" wrapText="1"/>
      <protection locked="0"/>
    </xf>
    <xf numFmtId="166" fontId="11" fillId="0" borderId="26" xfId="0" applyNumberFormat="1" applyFont="1" applyFill="1" applyBorder="1" applyAlignment="1" applyProtection="1">
      <alignment vertical="center" wrapText="1"/>
      <protection/>
    </xf>
    <xf numFmtId="166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5" xfId="0" applyNumberFormat="1" applyFont="1" applyFill="1" applyBorder="1" applyAlignment="1" applyProtection="1">
      <alignment vertical="center" wrapText="1"/>
      <protection locked="0"/>
    </xf>
    <xf numFmtId="166" fontId="11" fillId="0" borderId="27" xfId="0" applyNumberFormat="1" applyFont="1" applyFill="1" applyBorder="1" applyAlignment="1" applyProtection="1">
      <alignment vertical="center" wrapText="1"/>
      <protection/>
    </xf>
    <xf numFmtId="166" fontId="6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6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29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0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66" fontId="13" fillId="0" borderId="11" xfId="0" applyNumberFormat="1" applyFont="1" applyFill="1" applyBorder="1" applyAlignment="1" applyProtection="1">
      <alignment vertical="center"/>
      <protection locked="0"/>
    </xf>
    <xf numFmtId="166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166" fontId="12" fillId="0" borderId="26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/>
      <protection/>
    </xf>
    <xf numFmtId="166" fontId="12" fillId="0" borderId="28" xfId="0" applyNumberFormat="1" applyFont="1" applyFill="1" applyBorder="1" applyAlignment="1" applyProtection="1">
      <alignment vertical="center"/>
      <protection/>
    </xf>
    <xf numFmtId="166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6" xfId="0" applyFont="1" applyBorder="1" applyAlignment="1" applyProtection="1">
      <alignment horizontal="left" vertical="center" wrapText="1" indent="1"/>
      <protection/>
    </xf>
    <xf numFmtId="166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9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8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9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44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2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44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horizontal="center" vertical="center" wrapText="1"/>
      <protection/>
    </xf>
    <xf numFmtId="166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6" xfId="0" applyFont="1" applyBorder="1" applyAlignment="1" applyProtection="1">
      <alignment vertical="center" wrapTex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6" xfId="60" applyFont="1" applyFill="1" applyBorder="1" applyAlignment="1" applyProtection="1">
      <alignment horizontal="left" vertical="center" wrapText="1" indent="1"/>
      <protection/>
    </xf>
    <xf numFmtId="0" fontId="12" fillId="0" borderId="44" xfId="60" applyFont="1" applyFill="1" applyBorder="1" applyAlignment="1" applyProtection="1">
      <alignment vertical="center" wrapText="1"/>
      <protection/>
    </xf>
    <xf numFmtId="0" fontId="13" fillId="0" borderId="30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6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9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2" xfId="0" applyNumberFormat="1" applyFont="1" applyBorder="1" applyAlignment="1" applyProtection="1">
      <alignment horizontal="right" vertical="center" wrapText="1" indent="1"/>
      <protection/>
    </xf>
    <xf numFmtId="166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30" xfId="60" applyFont="1" applyFill="1" applyBorder="1" applyAlignment="1" applyProtection="1">
      <alignment horizontal="center" vertical="center" wrapText="1"/>
      <protection/>
    </xf>
    <xf numFmtId="0" fontId="6" fillId="0" borderId="50" xfId="60" applyFont="1" applyFill="1" applyBorder="1" applyAlignment="1" applyProtection="1">
      <alignment horizontal="center" vertical="center" wrapText="1"/>
      <protection/>
    </xf>
    <xf numFmtId="0" fontId="12" fillId="0" borderId="51" xfId="60" applyFont="1" applyFill="1" applyBorder="1" applyAlignment="1" applyProtection="1">
      <alignment horizontal="center" vertical="center" wrapText="1"/>
      <protection/>
    </xf>
    <xf numFmtId="166" fontId="12" fillId="0" borderId="52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3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1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1" xfId="0" applyNumberFormat="1" applyFont="1" applyBorder="1" applyAlignment="1" applyProtection="1">
      <alignment horizontal="right" vertical="center" wrapText="1" indent="1"/>
      <protection/>
    </xf>
    <xf numFmtId="166" fontId="17" fillId="0" borderId="31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1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1" xfId="60" applyFont="1" applyFill="1" applyBorder="1" applyAlignment="1" applyProtection="1">
      <alignment horizontal="center" vertical="center" wrapText="1"/>
      <protection/>
    </xf>
    <xf numFmtId="166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6" fontId="12" fillId="0" borderId="41" xfId="0" applyNumberFormat="1" applyFont="1" applyFill="1" applyBorder="1" applyAlignment="1">
      <alignment horizontal="center" vertical="center"/>
    </xf>
    <xf numFmtId="166" fontId="12" fillId="0" borderId="41" xfId="0" applyNumberFormat="1" applyFont="1" applyFill="1" applyBorder="1" applyAlignment="1">
      <alignment horizontal="center" vertical="center" wrapText="1"/>
    </xf>
    <xf numFmtId="166" fontId="12" fillId="0" borderId="55" xfId="0" applyNumberFormat="1" applyFont="1" applyFill="1" applyBorder="1" applyAlignment="1">
      <alignment horizontal="center" vertical="center"/>
    </xf>
    <xf numFmtId="166" fontId="12" fillId="0" borderId="56" xfId="0" applyNumberFormat="1" applyFont="1" applyFill="1" applyBorder="1" applyAlignment="1">
      <alignment horizontal="center" vertical="center"/>
    </xf>
    <xf numFmtId="166" fontId="12" fillId="0" borderId="56" xfId="0" applyNumberFormat="1" applyFont="1" applyFill="1" applyBorder="1" applyAlignment="1">
      <alignment horizontal="center" vertical="center" wrapText="1"/>
    </xf>
    <xf numFmtId="49" fontId="13" fillId="0" borderId="57" xfId="0" applyNumberFormat="1" applyFont="1" applyFill="1" applyBorder="1" applyAlignment="1">
      <alignment horizontal="left" vertical="center"/>
    </xf>
    <xf numFmtId="3" fontId="13" fillId="0" borderId="58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59" xfId="0" applyNumberFormat="1" applyFont="1" applyFill="1" applyBorder="1" applyAlignment="1" quotePrefix="1">
      <alignment horizontal="left" vertical="center" indent="1"/>
    </xf>
    <xf numFmtId="49" fontId="13" fillId="0" borderId="59" xfId="0" applyNumberFormat="1" applyFont="1" applyFill="1" applyBorder="1" applyAlignment="1">
      <alignment horizontal="left" vertical="center"/>
    </xf>
    <xf numFmtId="49" fontId="13" fillId="0" borderId="60" xfId="0" applyNumberFormat="1" applyFont="1" applyFill="1" applyBorder="1" applyAlignment="1" applyProtection="1">
      <alignment horizontal="lef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62" xfId="0" applyNumberFormat="1" applyFont="1" applyFill="1" applyBorder="1" applyAlignment="1" applyProtection="1">
      <alignment horizontal="left" vertical="center" indent="1"/>
      <protection locked="0"/>
    </xf>
    <xf numFmtId="49" fontId="12" fillId="0" borderId="63" xfId="0" applyNumberFormat="1" applyFont="1" applyFill="1" applyBorder="1" applyAlignment="1" applyProtection="1">
      <alignment vertical="center"/>
      <protection locked="0"/>
    </xf>
    <xf numFmtId="49" fontId="12" fillId="0" borderId="63" xfId="0" applyNumberFormat="1" applyFont="1" applyFill="1" applyBorder="1" applyAlignment="1" applyProtection="1">
      <alignment horizontal="righ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9" xfId="0" applyNumberFormat="1" applyFont="1" applyFill="1" applyBorder="1" applyAlignment="1" applyProtection="1">
      <alignment vertical="center"/>
      <protection locked="0"/>
    </xf>
    <xf numFmtId="49" fontId="12" fillId="0" borderId="29" xfId="0" applyNumberFormat="1" applyFont="1" applyFill="1" applyBorder="1" applyAlignment="1" applyProtection="1">
      <alignment horizontal="right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5" fontId="12" fillId="0" borderId="41" xfId="0" applyNumberFormat="1" applyFont="1" applyFill="1" applyBorder="1" applyAlignment="1">
      <alignment horizontal="left" vertical="center" wrapText="1" indent="1"/>
    </xf>
    <xf numFmtId="175" fontId="25" fillId="0" borderId="0" xfId="0" applyNumberFormat="1" applyFont="1" applyFill="1" applyBorder="1" applyAlignment="1">
      <alignment horizontal="left" vertical="center" wrapText="1"/>
    </xf>
    <xf numFmtId="166" fontId="12" fillId="0" borderId="41" xfId="0" applyNumberFormat="1" applyFont="1" applyFill="1" applyBorder="1" applyAlignment="1">
      <alignment horizontal="center" vertical="center" wrapText="1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41" xfId="0" applyNumberFormat="1" applyFont="1" applyFill="1" applyBorder="1" applyAlignment="1">
      <alignment horizontal="right" vertical="center" wrapText="1"/>
    </xf>
    <xf numFmtId="0" fontId="12" fillId="0" borderId="65" xfId="0" applyFont="1" applyFill="1" applyBorder="1" applyAlignment="1" applyProtection="1">
      <alignment horizontal="center" vertical="center" wrapText="1"/>
      <protection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1" xfId="0" applyFont="1" applyBorder="1" applyAlignment="1">
      <alignment vertical="center" wrapText="1"/>
    </xf>
    <xf numFmtId="0" fontId="3" fillId="0" borderId="36" xfId="0" applyFont="1" applyBorder="1" applyAlignment="1">
      <alignment horizontal="left" vertical="center"/>
    </xf>
    <xf numFmtId="0" fontId="3" fillId="0" borderId="66" xfId="0" applyFont="1" applyBorder="1" applyAlignment="1">
      <alignment vertical="center" wrapText="1"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2" xfId="0" applyNumberFormat="1" applyFont="1" applyFill="1" applyBorder="1" applyAlignment="1" applyProtection="1">
      <alignment horizontal="right" vertical="center" wrapText="1" indent="1"/>
      <protection/>
    </xf>
    <xf numFmtId="3" fontId="27" fillId="0" borderId="67" xfId="0" applyNumberFormat="1" applyFont="1" applyFill="1" applyBorder="1" applyAlignment="1" applyProtection="1">
      <alignment horizontal="right" vertical="center"/>
      <protection locked="0"/>
    </xf>
    <xf numFmtId="3" fontId="27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58" xfId="0" applyNumberFormat="1" applyFont="1" applyFill="1" applyBorder="1" applyAlignment="1" applyProtection="1">
      <alignment horizontal="right" vertical="center" wrapText="1"/>
      <protection locked="0"/>
    </xf>
    <xf numFmtId="166" fontId="28" fillId="0" borderId="58" xfId="0" applyNumberFormat="1" applyFont="1" applyFill="1" applyBorder="1" applyAlignment="1">
      <alignment horizontal="right" vertical="center" wrapText="1"/>
    </xf>
    <xf numFmtId="4" fontId="28" fillId="0" borderId="58" xfId="0" applyNumberFormat="1" applyFont="1" applyFill="1" applyBorder="1" applyAlignment="1">
      <alignment horizontal="right" vertical="center" wrapText="1"/>
    </xf>
    <xf numFmtId="3" fontId="29" fillId="0" borderId="39" xfId="0" applyNumberFormat="1" applyFont="1" applyFill="1" applyBorder="1" applyAlignment="1" applyProtection="1">
      <alignment horizontal="right" vertical="center"/>
      <protection locked="0"/>
    </xf>
    <xf numFmtId="3" fontId="29" fillId="0" borderId="39" xfId="0" applyNumberFormat="1" applyFont="1" applyFill="1" applyBorder="1" applyAlignment="1" applyProtection="1">
      <alignment horizontal="right" vertical="center" wrapText="1"/>
      <protection locked="0"/>
    </xf>
    <xf numFmtId="166" fontId="28" fillId="0" borderId="39" xfId="0" applyNumberFormat="1" applyFont="1" applyFill="1" applyBorder="1" applyAlignment="1">
      <alignment horizontal="right" vertical="center" wrapText="1"/>
    </xf>
    <xf numFmtId="4" fontId="28" fillId="0" borderId="39" xfId="0" applyNumberFormat="1" applyFont="1" applyFill="1" applyBorder="1" applyAlignment="1">
      <alignment horizontal="right" vertical="center" wrapText="1"/>
    </xf>
    <xf numFmtId="3" fontId="27" fillId="0" borderId="39" xfId="0" applyNumberFormat="1" applyFont="1" applyFill="1" applyBorder="1" applyAlignment="1" applyProtection="1">
      <alignment horizontal="right" vertical="center"/>
      <protection locked="0"/>
    </xf>
    <xf numFmtId="3" fontId="27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61" xfId="0" applyNumberFormat="1" applyFont="1" applyFill="1" applyBorder="1" applyAlignment="1" applyProtection="1">
      <alignment horizontal="right" vertical="center"/>
      <protection locked="0"/>
    </xf>
    <xf numFmtId="3" fontId="27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28" fillId="0" borderId="64" xfId="0" applyNumberFormat="1" applyFont="1" applyFill="1" applyBorder="1" applyAlignment="1">
      <alignment horizontal="right" vertical="center" wrapText="1"/>
    </xf>
    <xf numFmtId="166" fontId="28" fillId="0" borderId="41" xfId="0" applyNumberFormat="1" applyFont="1" applyFill="1" applyBorder="1" applyAlignment="1">
      <alignment vertical="center"/>
    </xf>
    <xf numFmtId="4" fontId="27" fillId="0" borderId="41" xfId="0" applyNumberFormat="1" applyFont="1" applyFill="1" applyBorder="1" applyAlignment="1" applyProtection="1">
      <alignment vertical="center" wrapText="1"/>
      <protection locked="0"/>
    </xf>
    <xf numFmtId="3" fontId="30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67" xfId="0" applyNumberFormat="1" applyFont="1" applyFill="1" applyBorder="1" applyAlignment="1" applyProtection="1">
      <alignment horizontal="right" vertical="center"/>
      <protection locked="0"/>
    </xf>
    <xf numFmtId="3" fontId="30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58" xfId="0" applyNumberFormat="1" applyFont="1" applyFill="1" applyBorder="1" applyAlignment="1" applyProtection="1">
      <alignment horizontal="right" vertical="center" wrapText="1"/>
      <protection locked="0"/>
    </xf>
    <xf numFmtId="166" fontId="31" fillId="0" borderId="67" xfId="0" applyNumberFormat="1" applyFont="1" applyFill="1" applyBorder="1" applyAlignment="1" applyProtection="1">
      <alignment horizontal="right" vertical="center" wrapText="1"/>
      <protection/>
    </xf>
    <xf numFmtId="4" fontId="31" fillId="0" borderId="58" xfId="0" applyNumberFormat="1" applyFont="1" applyFill="1" applyBorder="1" applyAlignment="1">
      <alignment horizontal="right" vertical="center" wrapText="1"/>
    </xf>
    <xf numFmtId="3" fontId="32" fillId="0" borderId="39" xfId="0" applyNumberFormat="1" applyFont="1" applyFill="1" applyBorder="1" applyAlignment="1" applyProtection="1">
      <alignment horizontal="right" vertical="center"/>
      <protection locked="0"/>
    </xf>
    <xf numFmtId="166" fontId="31" fillId="0" borderId="39" xfId="0" applyNumberFormat="1" applyFont="1" applyFill="1" applyBorder="1" applyAlignment="1" applyProtection="1">
      <alignment horizontal="right" vertical="center" wrapText="1"/>
      <protection/>
    </xf>
    <xf numFmtId="4" fontId="31" fillId="0" borderId="39" xfId="0" applyNumberFormat="1" applyFont="1" applyFill="1" applyBorder="1" applyAlignment="1">
      <alignment horizontal="right" vertical="center" wrapText="1"/>
    </xf>
    <xf numFmtId="3" fontId="30" fillId="0" borderId="39" xfId="0" applyNumberFormat="1" applyFont="1" applyFill="1" applyBorder="1" applyAlignment="1" applyProtection="1">
      <alignment horizontal="right" vertical="center"/>
      <protection locked="0"/>
    </xf>
    <xf numFmtId="3" fontId="30" fillId="0" borderId="61" xfId="0" applyNumberFormat="1" applyFont="1" applyFill="1" applyBorder="1" applyAlignment="1" applyProtection="1">
      <alignment horizontal="right" vertical="center"/>
      <protection locked="0"/>
    </xf>
    <xf numFmtId="3" fontId="30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64" xfId="0" applyNumberFormat="1" applyFont="1" applyFill="1" applyBorder="1" applyAlignment="1">
      <alignment horizontal="right" vertical="center" wrapText="1"/>
    </xf>
    <xf numFmtId="166" fontId="31" fillId="0" borderId="41" xfId="0" applyNumberFormat="1" applyFont="1" applyFill="1" applyBorder="1" applyAlignment="1">
      <alignment vertical="center"/>
    </xf>
    <xf numFmtId="4" fontId="30" fillId="0" borderId="41" xfId="0" applyNumberFormat="1" applyFont="1" applyFill="1" applyBorder="1" applyAlignment="1" applyProtection="1">
      <alignment vertical="center" wrapText="1"/>
      <protection locked="0"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68" xfId="60" applyFont="1" applyFill="1" applyBorder="1" applyAlignment="1" applyProtection="1">
      <alignment horizontal="center" vertical="center" wrapText="1"/>
      <protection locked="0"/>
    </xf>
    <xf numFmtId="166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30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30" xfId="0" applyFont="1" applyBorder="1" applyAlignment="1" applyProtection="1">
      <alignment wrapText="1"/>
      <protection/>
    </xf>
    <xf numFmtId="166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62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 quotePrefix="1">
      <alignment horizontal="right" vertical="center" indent="1"/>
      <protection locked="0"/>
    </xf>
    <xf numFmtId="49" fontId="6" fillId="0" borderId="41" xfId="0" applyNumberFormat="1" applyFont="1" applyFill="1" applyBorder="1" applyAlignment="1" applyProtection="1">
      <alignment horizontal="right" vertical="center" indent="1"/>
      <protection locked="0"/>
    </xf>
    <xf numFmtId="166" fontId="11" fillId="0" borderId="0" xfId="0" applyNumberFormat="1" applyFont="1" applyFill="1" applyAlignment="1" applyProtection="1">
      <alignment vertical="center" wrapText="1"/>
      <protection locked="0"/>
    </xf>
    <xf numFmtId="166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6" fontId="8" fillId="0" borderId="0" xfId="0" applyNumberFormat="1" applyFont="1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6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4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69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Continuous" vertical="center"/>
      <protection locked="0"/>
    </xf>
    <xf numFmtId="166" fontId="4" fillId="0" borderId="0" xfId="0" applyNumberFormat="1" applyFont="1" applyFill="1" applyAlignment="1" applyProtection="1">
      <alignment horizontal="right" vertical="center"/>
      <protection locked="0"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6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46" xfId="0" applyNumberFormat="1" applyFont="1" applyFill="1" applyBorder="1" applyAlignment="1" applyProtection="1">
      <alignment horizontal="centerContinuous" vertical="center" wrapText="1"/>
      <protection locked="0"/>
    </xf>
    <xf numFmtId="166" fontId="12" fillId="0" borderId="4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68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166" fontId="13" fillId="34" borderId="11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166" fontId="13" fillId="34" borderId="1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7" fillId="0" borderId="23" xfId="0" applyFont="1" applyBorder="1" applyAlignment="1" applyProtection="1">
      <alignment vertical="center" wrapText="1"/>
      <protection/>
    </xf>
    <xf numFmtId="0" fontId="17" fillId="0" borderId="44" xfId="0" applyFont="1" applyBorder="1" applyAlignment="1" applyProtection="1">
      <alignment vertical="center" wrapText="1"/>
      <protection/>
    </xf>
    <xf numFmtId="166" fontId="20" fillId="0" borderId="29" xfId="60" applyNumberFormat="1" applyFont="1" applyFill="1" applyBorder="1" applyAlignment="1" applyProtection="1">
      <alignment/>
      <protection/>
    </xf>
    <xf numFmtId="0" fontId="12" fillId="0" borderId="32" xfId="60" applyFont="1" applyFill="1" applyBorder="1" applyAlignment="1" applyProtection="1">
      <alignment horizontal="center" vertical="center" wrapText="1"/>
      <protection/>
    </xf>
    <xf numFmtId="0" fontId="13" fillId="0" borderId="13" xfId="60" applyFont="1" applyFill="1" applyBorder="1" applyAlignment="1" applyProtection="1">
      <alignment horizontal="left" vertical="center" wrapText="1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14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1" xfId="60" applyFont="1" applyFill="1" applyBorder="1" applyAlignment="1" applyProtection="1">
      <alignment horizontal="left" vertical="center"/>
      <protection/>
    </xf>
    <xf numFmtId="0" fontId="13" fillId="0" borderId="15" xfId="60" applyFont="1" applyFill="1" applyBorder="1" applyAlignment="1" applyProtection="1">
      <alignment horizontal="left" vertical="center" wrapText="1"/>
      <protection/>
    </xf>
    <xf numFmtId="0" fontId="13" fillId="0" borderId="30" xfId="60" applyFont="1" applyFill="1" applyBorder="1" applyAlignment="1" applyProtection="1">
      <alignment horizontal="left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/>
      <protection/>
    </xf>
    <xf numFmtId="0" fontId="2" fillId="0" borderId="0" xfId="60" applyFill="1" applyAlignment="1" applyProtection="1">
      <alignment horizontal="left" vertical="center" indent="1"/>
      <protection/>
    </xf>
    <xf numFmtId="0" fontId="12" fillId="0" borderId="23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5" fillId="0" borderId="44" xfId="0" applyFont="1" applyBorder="1" applyAlignment="1" applyProtection="1">
      <alignment horizontal="left" vertical="center" wrapText="1"/>
      <protection/>
    </xf>
    <xf numFmtId="166" fontId="6" fillId="0" borderId="70" xfId="0" applyNumberFormat="1" applyFont="1" applyFill="1" applyBorder="1" applyAlignment="1" applyProtection="1">
      <alignment horizontal="centerContinuous" vertical="center"/>
      <protection/>
    </xf>
    <xf numFmtId="166" fontId="6" fillId="0" borderId="71" xfId="0" applyNumberFormat="1" applyFont="1" applyFill="1" applyBorder="1" applyAlignment="1" applyProtection="1">
      <alignment horizontal="centerContinuous" vertical="center"/>
      <protection/>
    </xf>
    <xf numFmtId="166" fontId="6" fillId="0" borderId="47" xfId="0" applyNumberFormat="1" applyFont="1" applyFill="1" applyBorder="1" applyAlignment="1" applyProtection="1">
      <alignment horizontal="centerContinuous" vertical="center"/>
      <protection/>
    </xf>
    <xf numFmtId="166" fontId="19" fillId="0" borderId="0" xfId="0" applyNumberFormat="1" applyFont="1" applyFill="1" applyAlignment="1">
      <alignment vertical="center"/>
    </xf>
    <xf numFmtId="166" fontId="6" fillId="0" borderId="72" xfId="0" applyNumberFormat="1" applyFont="1" applyFill="1" applyBorder="1" applyAlignment="1" applyProtection="1">
      <alignment horizontal="center" vertical="center"/>
      <protection/>
    </xf>
    <xf numFmtId="166" fontId="6" fillId="0" borderId="73" xfId="0" applyNumberFormat="1" applyFont="1" applyFill="1" applyBorder="1" applyAlignment="1" applyProtection="1">
      <alignment horizontal="center" vertical="center"/>
      <protection/>
    </xf>
    <xf numFmtId="166" fontId="6" fillId="0" borderId="68" xfId="0" applyNumberFormat="1" applyFont="1" applyFill="1" applyBorder="1" applyAlignment="1" applyProtection="1">
      <alignment horizontal="center" vertical="center" wrapText="1"/>
      <protection/>
    </xf>
    <xf numFmtId="166" fontId="19" fillId="0" borderId="0" xfId="0" applyNumberFormat="1" applyFont="1" applyFill="1" applyAlignment="1">
      <alignment horizontal="center" vertical="center"/>
    </xf>
    <xf numFmtId="166" fontId="12" fillId="0" borderId="62" xfId="0" applyNumberFormat="1" applyFont="1" applyFill="1" applyBorder="1" applyAlignment="1" applyProtection="1">
      <alignment horizontal="center" vertical="center" wrapText="1"/>
      <protection/>
    </xf>
    <xf numFmtId="166" fontId="12" fillId="0" borderId="23" xfId="0" applyNumberFormat="1" applyFont="1" applyFill="1" applyBorder="1" applyAlignment="1" applyProtection="1">
      <alignment horizontal="center" vertical="center" wrapText="1"/>
      <protection/>
    </xf>
    <xf numFmtId="166" fontId="12" fillId="0" borderId="52" xfId="0" applyNumberFormat="1" applyFont="1" applyFill="1" applyBorder="1" applyAlignment="1" applyProtection="1">
      <alignment horizontal="center" vertical="center" wrapText="1"/>
      <protection/>
    </xf>
    <xf numFmtId="166" fontId="12" fillId="0" borderId="42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>
      <alignment horizontal="center" vertical="center" wrapText="1"/>
    </xf>
    <xf numFmtId="166" fontId="12" fillId="0" borderId="20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3" xfId="0" applyNumberFormat="1" applyFont="1" applyFill="1" applyBorder="1" applyAlignment="1" applyProtection="1">
      <alignment horizontal="center" vertical="center" wrapText="1"/>
      <protection/>
    </xf>
    <xf numFmtId="166" fontId="12" fillId="0" borderId="13" xfId="0" applyNumberFormat="1" applyFont="1" applyFill="1" applyBorder="1" applyAlignment="1" applyProtection="1">
      <alignment vertical="center" wrapText="1"/>
      <protection/>
    </xf>
    <xf numFmtId="166" fontId="12" fillId="0" borderId="70" xfId="0" applyNumberFormat="1" applyFont="1" applyFill="1" applyBorder="1" applyAlignment="1" applyProtection="1">
      <alignment vertical="center" wrapText="1"/>
      <protection/>
    </xf>
    <xf numFmtId="166" fontId="12" fillId="0" borderId="58" xfId="0" applyNumberFormat="1" applyFont="1" applyFill="1" applyBorder="1" applyAlignment="1" applyProtection="1">
      <alignment vertical="center" wrapText="1"/>
      <protection/>
    </xf>
    <xf numFmtId="166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37" xfId="0" applyNumberFormat="1" applyFont="1" applyFill="1" applyBorder="1" applyAlignment="1" applyProtection="1">
      <alignment vertical="center" wrapText="1"/>
      <protection locked="0"/>
    </xf>
    <xf numFmtId="166" fontId="13" fillId="0" borderId="39" xfId="0" applyNumberFormat="1" applyFont="1" applyFill="1" applyBorder="1" applyAlignment="1" applyProtection="1">
      <alignment vertical="center" wrapText="1"/>
      <protection/>
    </xf>
    <xf numFmtId="166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6" fontId="12" fillId="0" borderId="11" xfId="0" applyNumberFormat="1" applyFont="1" applyFill="1" applyBorder="1" applyAlignment="1" applyProtection="1">
      <alignment vertical="center" wrapText="1"/>
      <protection/>
    </xf>
    <xf numFmtId="166" fontId="12" fillId="0" borderId="37" xfId="0" applyNumberFormat="1" applyFont="1" applyFill="1" applyBorder="1" applyAlignment="1" applyProtection="1">
      <alignment vertical="center" wrapText="1"/>
      <protection/>
    </xf>
    <xf numFmtId="166" fontId="12" fillId="0" borderId="39" xfId="0" applyNumberFormat="1" applyFont="1" applyFill="1" applyBorder="1" applyAlignment="1" applyProtection="1">
      <alignment vertical="center" wrapText="1"/>
      <protection/>
    </xf>
    <xf numFmtId="166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5" xfId="0" applyNumberFormat="1" applyFont="1" applyFill="1" applyBorder="1" applyAlignment="1" applyProtection="1">
      <alignment horizontal="center" vertical="center" wrapText="1"/>
      <protection/>
    </xf>
    <xf numFmtId="166" fontId="12" fillId="0" borderId="10" xfId="0" applyNumberFormat="1" applyFont="1" applyFill="1" applyBorder="1" applyAlignment="1" applyProtection="1">
      <alignment vertical="center" wrapText="1"/>
      <protection/>
    </xf>
    <xf numFmtId="166" fontId="12" fillId="0" borderId="45" xfId="0" applyNumberFormat="1" applyFont="1" applyFill="1" applyBorder="1" applyAlignment="1" applyProtection="1">
      <alignment vertical="center" wrapText="1"/>
      <protection/>
    </xf>
    <xf numFmtId="1" fontId="0" fillId="0" borderId="45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0" xfId="0" applyNumberFormat="1" applyFont="1" applyFill="1" applyBorder="1" applyAlignment="1" applyProtection="1">
      <alignment vertical="center" wrapText="1"/>
      <protection locked="0"/>
    </xf>
    <xf numFmtId="166" fontId="13" fillId="0" borderId="45" xfId="0" applyNumberFormat="1" applyFont="1" applyFill="1" applyBorder="1" applyAlignment="1" applyProtection="1">
      <alignment vertical="center" wrapText="1"/>
      <protection locked="0"/>
    </xf>
    <xf numFmtId="166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" fontId="13" fillId="33" borderId="52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52" xfId="0" applyNumberFormat="1" applyFont="1" applyFill="1" applyBorder="1" applyAlignment="1" applyProtection="1">
      <alignment vertical="center" wrapText="1"/>
      <protection/>
    </xf>
    <xf numFmtId="166" fontId="12" fillId="0" borderId="41" xfId="0" applyNumberFormat="1" applyFont="1" applyFill="1" applyBorder="1" applyAlignment="1" applyProtection="1">
      <alignment vertical="center" wrapText="1"/>
      <protection/>
    </xf>
    <xf numFmtId="166" fontId="8" fillId="0" borderId="0" xfId="0" applyNumberFormat="1" applyFont="1" applyFill="1" applyAlignment="1">
      <alignment vertical="center" wrapText="1"/>
    </xf>
    <xf numFmtId="166" fontId="19" fillId="0" borderId="0" xfId="0" applyNumberFormat="1" applyFont="1" applyFill="1" applyAlignment="1">
      <alignment horizontal="center" vertical="center" wrapText="1"/>
    </xf>
    <xf numFmtId="166" fontId="12" fillId="0" borderId="22" xfId="0" applyNumberFormat="1" applyFont="1" applyFill="1" applyBorder="1" applyAlignment="1">
      <alignment horizontal="right" vertical="center" wrapText="1" indent="1"/>
    </xf>
    <xf numFmtId="166" fontId="12" fillId="0" borderId="41" xfId="0" applyNumberFormat="1" applyFont="1" applyFill="1" applyBorder="1" applyAlignment="1">
      <alignment horizontal="left" vertical="center" wrapText="1" indent="1"/>
    </xf>
    <xf numFmtId="166" fontId="0" fillId="33" borderId="41" xfId="0" applyNumberFormat="1" applyFont="1" applyFill="1" applyBorder="1" applyAlignment="1">
      <alignment horizontal="left" vertical="center" wrapText="1" indent="2"/>
    </xf>
    <xf numFmtId="166" fontId="0" fillId="33" borderId="31" xfId="0" applyNumberFormat="1" applyFont="1" applyFill="1" applyBorder="1" applyAlignment="1">
      <alignment horizontal="left" vertical="center" wrapText="1" indent="2"/>
    </xf>
    <xf numFmtId="166" fontId="12" fillId="0" borderId="22" xfId="0" applyNumberFormat="1" applyFont="1" applyFill="1" applyBorder="1" applyAlignment="1">
      <alignment vertical="center" wrapText="1"/>
    </xf>
    <xf numFmtId="166" fontId="12" fillId="0" borderId="23" xfId="0" applyNumberFormat="1" applyFont="1" applyFill="1" applyBorder="1" applyAlignment="1">
      <alignment vertical="center" wrapText="1"/>
    </xf>
    <xf numFmtId="166" fontId="12" fillId="0" borderId="28" xfId="0" applyNumberFormat="1" applyFont="1" applyFill="1" applyBorder="1" applyAlignment="1">
      <alignment vertical="center" wrapText="1"/>
    </xf>
    <xf numFmtId="166" fontId="12" fillId="0" borderId="17" xfId="0" applyNumberFormat="1" applyFont="1" applyFill="1" applyBorder="1" applyAlignment="1">
      <alignment horizontal="right" vertical="center" wrapText="1" indent="1"/>
    </xf>
    <xf numFmtId="166" fontId="13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39" xfId="0" applyNumberFormat="1" applyFont="1" applyFill="1" applyBorder="1" applyAlignment="1" applyProtection="1">
      <alignment horizontal="right" vertical="center" wrapText="1" indent="2"/>
      <protection locked="0"/>
    </xf>
    <xf numFmtId="167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Fill="1" applyBorder="1" applyAlignment="1" applyProtection="1">
      <alignment vertical="center" wrapText="1"/>
      <protection locked="0"/>
    </xf>
    <xf numFmtId="166" fontId="13" fillId="0" borderId="26" xfId="0" applyNumberFormat="1" applyFont="1" applyFill="1" applyBorder="1" applyAlignment="1" applyProtection="1">
      <alignment vertical="center" wrapText="1"/>
      <protection locked="0"/>
    </xf>
    <xf numFmtId="166" fontId="0" fillId="33" borderId="41" xfId="0" applyNumberFormat="1" applyFont="1" applyFill="1" applyBorder="1" applyAlignment="1">
      <alignment horizontal="right" vertical="center" wrapText="1" indent="2"/>
    </xf>
    <xf numFmtId="166" fontId="0" fillId="33" borderId="31" xfId="0" applyNumberFormat="1" applyFont="1" applyFill="1" applyBorder="1" applyAlignment="1">
      <alignment horizontal="right" vertical="center" wrapText="1" indent="2"/>
    </xf>
    <xf numFmtId="166" fontId="13" fillId="0" borderId="37" xfId="0" applyNumberFormat="1" applyFont="1" applyFill="1" applyBorder="1" applyAlignment="1" applyProtection="1">
      <alignment vertical="center"/>
      <protection locked="0"/>
    </xf>
    <xf numFmtId="166" fontId="12" fillId="0" borderId="37" xfId="0" applyNumberFormat="1" applyFont="1" applyFill="1" applyBorder="1" applyAlignment="1" applyProtection="1">
      <alignment vertical="center"/>
      <protection/>
    </xf>
    <xf numFmtId="166" fontId="13" fillId="0" borderId="74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vertical="center" wrapText="1"/>
      <protection/>
    </xf>
    <xf numFmtId="166" fontId="13" fillId="0" borderId="30" xfId="0" applyNumberFormat="1" applyFont="1" applyFill="1" applyBorder="1" applyAlignment="1" applyProtection="1">
      <alignment vertical="center"/>
      <protection locked="0"/>
    </xf>
    <xf numFmtId="166" fontId="13" fillId="0" borderId="73" xfId="0" applyNumberFormat="1" applyFont="1" applyFill="1" applyBorder="1" applyAlignment="1" applyProtection="1">
      <alignment vertical="center"/>
      <protection locked="0"/>
    </xf>
    <xf numFmtId="166" fontId="12" fillId="0" borderId="52" xfId="0" applyNumberFormat="1" applyFont="1" applyFill="1" applyBorder="1" applyAlignment="1" applyProtection="1">
      <alignment vertical="center"/>
      <protection/>
    </xf>
    <xf numFmtId="166" fontId="12" fillId="0" borderId="68" xfId="0" applyNumberFormat="1" applyFont="1" applyFill="1" applyBorder="1" applyAlignment="1" applyProtection="1">
      <alignment vertical="center"/>
      <protection/>
    </xf>
    <xf numFmtId="166" fontId="6" fillId="0" borderId="23" xfId="0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53" xfId="0" applyFont="1" applyFill="1" applyBorder="1" applyAlignment="1" applyProtection="1">
      <alignment horizontal="left" vertical="center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30" xfId="0" applyFont="1" applyFill="1" applyBorder="1" applyAlignment="1" applyProtection="1">
      <alignment vertical="center" wrapText="1"/>
      <protection locked="0"/>
    </xf>
    <xf numFmtId="3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 indent="1"/>
    </xf>
    <xf numFmtId="0" fontId="13" fillId="0" borderId="13" xfId="0" applyFont="1" applyFill="1" applyBorder="1" applyAlignment="1" applyProtection="1">
      <alignment horizontal="left" vertical="center" indent="1"/>
      <protection locked="0"/>
    </xf>
    <xf numFmtId="3" fontId="13" fillId="0" borderId="70" xfId="0" applyNumberFormat="1" applyFont="1" applyFill="1" applyBorder="1" applyAlignment="1" applyProtection="1">
      <alignment horizontal="right" vertical="center"/>
      <protection locked="0"/>
    </xf>
    <xf numFmtId="3" fontId="13" fillId="0" borderId="43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37" xfId="0" applyNumberFormat="1" applyFont="1" applyFill="1" applyBorder="1" applyAlignment="1" applyProtection="1">
      <alignment horizontal="right"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0" fontId="13" fillId="0" borderId="19" xfId="0" applyFont="1" applyFill="1" applyBorder="1" applyAlignment="1">
      <alignment horizontal="right" vertical="center" indent="1"/>
    </xf>
    <xf numFmtId="0" fontId="13" fillId="0" borderId="15" xfId="0" applyFont="1" applyFill="1" applyBorder="1" applyAlignment="1" applyProtection="1">
      <alignment horizontal="left" vertical="center" indent="1"/>
      <protection locked="0"/>
    </xf>
    <xf numFmtId="3" fontId="13" fillId="0" borderId="74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vertical="center"/>
    </xf>
    <xf numFmtId="166" fontId="12" fillId="0" borderId="23" xfId="0" applyNumberFormat="1" applyFont="1" applyFill="1" applyBorder="1" applyAlignment="1">
      <alignment vertical="center" wrapText="1"/>
    </xf>
    <xf numFmtId="166" fontId="12" fillId="0" borderId="28" xfId="0" applyNumberFormat="1" applyFont="1" applyFill="1" applyBorder="1" applyAlignment="1">
      <alignment vertical="center" wrapText="1"/>
    </xf>
    <xf numFmtId="0" fontId="24" fillId="0" borderId="0" xfId="62" applyFill="1" applyProtection="1">
      <alignment/>
      <protection/>
    </xf>
    <xf numFmtId="0" fontId="35" fillId="0" borderId="0" xfId="62" applyFont="1" applyFill="1" applyProtection="1">
      <alignment/>
      <protection/>
    </xf>
    <xf numFmtId="0" fontId="24" fillId="0" borderId="0" xfId="62" applyFill="1" applyAlignment="1" applyProtection="1">
      <alignment horizontal="center" vertical="center"/>
      <protection/>
    </xf>
    <xf numFmtId="0" fontId="17" fillId="0" borderId="20" xfId="62" applyFont="1" applyFill="1" applyBorder="1" applyAlignment="1" applyProtection="1">
      <alignment vertical="center" wrapText="1"/>
      <protection/>
    </xf>
    <xf numFmtId="176" fontId="13" fillId="0" borderId="13" xfId="61" applyNumberFormat="1" applyFont="1" applyFill="1" applyBorder="1" applyAlignment="1" applyProtection="1">
      <alignment horizontal="center" vertical="center"/>
      <protection/>
    </xf>
    <xf numFmtId="177" fontId="38" fillId="0" borderId="13" xfId="62" applyNumberFormat="1" applyFont="1" applyFill="1" applyBorder="1" applyAlignment="1" applyProtection="1">
      <alignment horizontal="right" vertical="center" wrapText="1"/>
      <protection locked="0"/>
    </xf>
    <xf numFmtId="177" fontId="38" fillId="0" borderId="43" xfId="6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62" applyFill="1" applyAlignment="1" applyProtection="1">
      <alignment vertical="center"/>
      <protection/>
    </xf>
    <xf numFmtId="0" fontId="17" fillId="0" borderId="17" xfId="62" applyFont="1" applyFill="1" applyBorder="1" applyAlignment="1" applyProtection="1">
      <alignment vertical="center" wrapText="1"/>
      <protection/>
    </xf>
    <xf numFmtId="176" fontId="13" fillId="0" borderId="11" xfId="61" applyNumberFormat="1" applyFont="1" applyFill="1" applyBorder="1" applyAlignment="1" applyProtection="1">
      <alignment horizontal="center" vertical="center"/>
      <protection/>
    </xf>
    <xf numFmtId="177" fontId="38" fillId="0" borderId="11" xfId="62" applyNumberFormat="1" applyFont="1" applyFill="1" applyBorder="1" applyAlignment="1" applyProtection="1">
      <alignment horizontal="right" vertical="center" wrapText="1"/>
      <protection/>
    </xf>
    <xf numFmtId="177" fontId="38" fillId="0" borderId="26" xfId="62" applyNumberFormat="1" applyFont="1" applyFill="1" applyBorder="1" applyAlignment="1" applyProtection="1">
      <alignment horizontal="right" vertical="center" wrapText="1"/>
      <protection/>
    </xf>
    <xf numFmtId="0" fontId="39" fillId="0" borderId="17" xfId="62" applyFont="1" applyFill="1" applyBorder="1" applyAlignment="1" applyProtection="1">
      <alignment horizontal="left" vertical="center" wrapText="1" indent="1"/>
      <protection/>
    </xf>
    <xf numFmtId="177" fontId="40" fillId="0" borderId="11" xfId="62" applyNumberFormat="1" applyFont="1" applyFill="1" applyBorder="1" applyAlignment="1" applyProtection="1">
      <alignment horizontal="right" vertical="center" wrapText="1"/>
      <protection locked="0"/>
    </xf>
    <xf numFmtId="177" fontId="40" fillId="0" borderId="26" xfId="62" applyNumberFormat="1" applyFont="1" applyFill="1" applyBorder="1" applyAlignment="1" applyProtection="1">
      <alignment horizontal="right" vertical="center" wrapText="1"/>
      <protection locked="0"/>
    </xf>
    <xf numFmtId="177" fontId="41" fillId="0" borderId="11" xfId="62" applyNumberFormat="1" applyFont="1" applyFill="1" applyBorder="1" applyAlignment="1" applyProtection="1">
      <alignment horizontal="right" vertical="center" wrapText="1"/>
      <protection locked="0"/>
    </xf>
    <xf numFmtId="177" fontId="41" fillId="0" borderId="26" xfId="62" applyNumberFormat="1" applyFont="1" applyFill="1" applyBorder="1" applyAlignment="1" applyProtection="1">
      <alignment horizontal="right" vertical="center" wrapText="1"/>
      <protection locked="0"/>
    </xf>
    <xf numFmtId="177" fontId="41" fillId="0" borderId="11" xfId="62" applyNumberFormat="1" applyFont="1" applyFill="1" applyBorder="1" applyAlignment="1" applyProtection="1">
      <alignment horizontal="right" vertical="center" wrapText="1"/>
      <protection/>
    </xf>
    <xf numFmtId="177" fontId="41" fillId="0" borderId="26" xfId="62" applyNumberFormat="1" applyFont="1" applyFill="1" applyBorder="1" applyAlignment="1" applyProtection="1">
      <alignment horizontal="right" vertical="center" wrapText="1"/>
      <protection/>
    </xf>
    <xf numFmtId="0" fontId="17" fillId="0" borderId="21" xfId="62" applyFont="1" applyFill="1" applyBorder="1" applyAlignment="1" applyProtection="1">
      <alignment vertical="center" wrapText="1"/>
      <protection/>
    </xf>
    <xf numFmtId="176" fontId="13" fillId="0" borderId="30" xfId="61" applyNumberFormat="1" applyFont="1" applyFill="1" applyBorder="1" applyAlignment="1" applyProtection="1">
      <alignment horizontal="center" vertical="center"/>
      <protection/>
    </xf>
    <xf numFmtId="177" fontId="38" fillId="0" borderId="30" xfId="62" applyNumberFormat="1" applyFont="1" applyFill="1" applyBorder="1" applyAlignment="1" applyProtection="1">
      <alignment horizontal="right" vertical="center" wrapText="1"/>
      <protection/>
    </xf>
    <xf numFmtId="177" fontId="38" fillId="0" borderId="68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ont="1" applyFill="1" applyProtection="1">
      <alignment/>
      <protection/>
    </xf>
    <xf numFmtId="3" fontId="24" fillId="0" borderId="0" xfId="62" applyNumberFormat="1" applyFont="1" applyFill="1" applyProtection="1">
      <alignment/>
      <protection/>
    </xf>
    <xf numFmtId="3" fontId="24" fillId="0" borderId="0" xfId="62" applyNumberFormat="1" applyFont="1" applyFill="1" applyAlignment="1" applyProtection="1">
      <alignment horizontal="center"/>
      <protection/>
    </xf>
    <xf numFmtId="0" fontId="24" fillId="0" borderId="0" xfId="62" applyFont="1" applyFill="1" applyProtection="1">
      <alignment/>
      <protection/>
    </xf>
    <xf numFmtId="0" fontId="24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6" fontId="13" fillId="0" borderId="12" xfId="61" applyNumberFormat="1" applyFont="1" applyFill="1" applyBorder="1" applyAlignment="1" applyProtection="1">
      <alignment horizontal="center" vertical="center"/>
      <protection/>
    </xf>
    <xf numFmtId="178" fontId="13" fillId="0" borderId="75" xfId="61" applyNumberFormat="1" applyFont="1" applyFill="1" applyBorder="1" applyAlignment="1" applyProtection="1">
      <alignment vertical="center"/>
      <protection locked="0"/>
    </xf>
    <xf numFmtId="178" fontId="13" fillId="0" borderId="26" xfId="61" applyNumberFormat="1" applyFont="1" applyFill="1" applyBorder="1" applyAlignment="1" applyProtection="1">
      <alignment vertical="center"/>
      <protection locked="0"/>
    </xf>
    <xf numFmtId="178" fontId="12" fillId="0" borderId="26" xfId="61" applyNumberFormat="1" applyFont="1" applyFill="1" applyBorder="1" applyAlignment="1" applyProtection="1">
      <alignment vertical="center"/>
      <protection/>
    </xf>
    <xf numFmtId="178" fontId="12" fillId="0" borderId="26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12" fillId="0" borderId="21" xfId="61" applyFont="1" applyFill="1" applyBorder="1" applyAlignment="1" applyProtection="1">
      <alignment horizontal="left" vertical="center" wrapText="1"/>
      <protection/>
    </xf>
    <xf numFmtId="178" fontId="12" fillId="0" borderId="68" xfId="61" applyNumberFormat="1" applyFont="1" applyFill="1" applyBorder="1" applyAlignment="1" applyProtection="1">
      <alignment vertical="center"/>
      <protection/>
    </xf>
    <xf numFmtId="0" fontId="24" fillId="0" borderId="0" xfId="62" applyFont="1" applyFill="1" applyAlignment="1" applyProtection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24" fillId="0" borderId="0" xfId="62" applyFill="1">
      <alignment/>
      <protection/>
    </xf>
    <xf numFmtId="0" fontId="15" fillId="0" borderId="24" xfId="62" applyFont="1" applyFill="1" applyBorder="1" applyAlignment="1">
      <alignment horizontal="center" vertical="center"/>
      <protection/>
    </xf>
    <xf numFmtId="0" fontId="20" fillId="0" borderId="25" xfId="61" applyFont="1" applyFill="1" applyBorder="1" applyAlignment="1" applyProtection="1">
      <alignment horizontal="center" vertical="center" textRotation="90"/>
      <protection/>
    </xf>
    <xf numFmtId="0" fontId="15" fillId="0" borderId="25" xfId="62" applyFont="1" applyFill="1" applyBorder="1" applyAlignment="1">
      <alignment horizontal="center" vertical="center" wrapText="1"/>
      <protection/>
    </xf>
    <xf numFmtId="0" fontId="15" fillId="0" borderId="76" xfId="62" applyFont="1" applyFill="1" applyBorder="1" applyAlignment="1">
      <alignment horizontal="center" vertical="center" wrapText="1"/>
      <protection/>
    </xf>
    <xf numFmtId="0" fontId="15" fillId="0" borderId="22" xfId="62" applyFont="1" applyFill="1" applyBorder="1" applyAlignment="1">
      <alignment horizontal="center" vertical="center"/>
      <protection/>
    </xf>
    <xf numFmtId="0" fontId="15" fillId="0" borderId="23" xfId="62" applyFont="1" applyFill="1" applyBorder="1" applyAlignment="1">
      <alignment horizontal="center" vertical="center" wrapText="1"/>
      <protection/>
    </xf>
    <xf numFmtId="0" fontId="15" fillId="0" borderId="28" xfId="62" applyFont="1" applyFill="1" applyBorder="1" applyAlignment="1">
      <alignment horizontal="center" vertical="center" wrapText="1"/>
      <protection/>
    </xf>
    <xf numFmtId="0" fontId="16" fillId="0" borderId="17" xfId="62" applyFont="1" applyFill="1" applyBorder="1" applyProtection="1">
      <alignment/>
      <protection locked="0"/>
    </xf>
    <xf numFmtId="0" fontId="16" fillId="0" borderId="12" xfId="62" applyFont="1" applyFill="1" applyBorder="1" applyAlignment="1">
      <alignment horizontal="right" indent="1"/>
      <protection/>
    </xf>
    <xf numFmtId="3" fontId="16" fillId="0" borderId="12" xfId="62" applyNumberFormat="1" applyFont="1" applyFill="1" applyBorder="1" applyProtection="1">
      <alignment/>
      <protection locked="0"/>
    </xf>
    <xf numFmtId="3" fontId="16" fillId="0" borderId="75" xfId="62" applyNumberFormat="1" applyFont="1" applyFill="1" applyBorder="1" applyProtection="1">
      <alignment/>
      <protection locked="0"/>
    </xf>
    <xf numFmtId="0" fontId="16" fillId="0" borderId="11" xfId="62" applyFont="1" applyFill="1" applyBorder="1" applyAlignment="1">
      <alignment horizontal="right" indent="1"/>
      <protection/>
    </xf>
    <xf numFmtId="3" fontId="16" fillId="0" borderId="11" xfId="62" applyNumberFormat="1" applyFont="1" applyFill="1" applyBorder="1" applyProtection="1">
      <alignment/>
      <protection locked="0"/>
    </xf>
    <xf numFmtId="3" fontId="16" fillId="0" borderId="26" xfId="62" applyNumberFormat="1" applyFont="1" applyFill="1" applyBorder="1" applyProtection="1">
      <alignment/>
      <protection locked="0"/>
    </xf>
    <xf numFmtId="0" fontId="16" fillId="0" borderId="19" xfId="62" applyFont="1" applyFill="1" applyBorder="1" applyProtection="1">
      <alignment/>
      <protection locked="0"/>
    </xf>
    <xf numFmtId="0" fontId="16" fillId="0" borderId="15" xfId="62" applyFont="1" applyFill="1" applyBorder="1" applyAlignment="1">
      <alignment horizontal="right" indent="1"/>
      <protection/>
    </xf>
    <xf numFmtId="3" fontId="16" fillId="0" borderId="15" xfId="62" applyNumberFormat="1" applyFont="1" applyFill="1" applyBorder="1" applyProtection="1">
      <alignment/>
      <protection locked="0"/>
    </xf>
    <xf numFmtId="3" fontId="16" fillId="0" borderId="27" xfId="62" applyNumberFormat="1" applyFont="1" applyFill="1" applyBorder="1" applyProtection="1">
      <alignment/>
      <protection locked="0"/>
    </xf>
    <xf numFmtId="0" fontId="17" fillId="0" borderId="22" xfId="62" applyFont="1" applyFill="1" applyBorder="1" applyProtection="1">
      <alignment/>
      <protection locked="0"/>
    </xf>
    <xf numFmtId="0" fontId="16" fillId="0" borderId="23" xfId="62" applyFont="1" applyFill="1" applyBorder="1" applyAlignment="1">
      <alignment horizontal="right" indent="1"/>
      <protection/>
    </xf>
    <xf numFmtId="3" fontId="16" fillId="0" borderId="23" xfId="62" applyNumberFormat="1" applyFont="1" applyFill="1" applyBorder="1" applyProtection="1">
      <alignment/>
      <protection locked="0"/>
    </xf>
    <xf numFmtId="178" fontId="12" fillId="0" borderId="28" xfId="61" applyNumberFormat="1" applyFont="1" applyFill="1" applyBorder="1" applyAlignment="1" applyProtection="1">
      <alignment vertical="center"/>
      <protection/>
    </xf>
    <xf numFmtId="0" fontId="16" fillId="0" borderId="18" xfId="62" applyFont="1" applyFill="1" applyBorder="1" applyProtection="1">
      <alignment/>
      <protection locked="0"/>
    </xf>
    <xf numFmtId="3" fontId="16" fillId="0" borderId="77" xfId="62" applyNumberFormat="1" applyFont="1" applyFill="1" applyBorder="1">
      <alignment/>
      <protection/>
    </xf>
    <xf numFmtId="0" fontId="42" fillId="0" borderId="0" xfId="62" applyFont="1" applyFill="1">
      <alignment/>
      <protection/>
    </xf>
    <xf numFmtId="0" fontId="26" fillId="0" borderId="0" xfId="62" applyFont="1" applyFill="1">
      <alignment/>
      <protection/>
    </xf>
    <xf numFmtId="0" fontId="24" fillId="0" borderId="0" xfId="62" applyFont="1" applyFill="1">
      <alignment/>
      <protection/>
    </xf>
    <xf numFmtId="0" fontId="24" fillId="0" borderId="0" xfId="62" applyFont="1" applyFill="1" applyAlignment="1">
      <alignment/>
      <protection/>
    </xf>
    <xf numFmtId="0" fontId="34" fillId="0" borderId="0" xfId="62" applyFont="1" applyFill="1" applyAlignment="1">
      <alignment horizontal="center"/>
      <protection/>
    </xf>
    <xf numFmtId="0" fontId="43" fillId="0" borderId="0" xfId="0" applyFont="1" applyAlignment="1" applyProtection="1">
      <alignment horizontal="center"/>
      <protection/>
    </xf>
    <xf numFmtId="0" fontId="45" fillId="0" borderId="12" xfId="0" applyFont="1" applyBorder="1" applyAlignment="1" applyProtection="1">
      <alignment horizontal="left" vertical="top" wrapText="1"/>
      <protection locked="0"/>
    </xf>
    <xf numFmtId="9" fontId="45" fillId="0" borderId="12" xfId="70" applyFont="1" applyBorder="1" applyAlignment="1" applyProtection="1">
      <alignment horizontal="center" vertical="center" wrapText="1"/>
      <protection locked="0"/>
    </xf>
    <xf numFmtId="168" fontId="45" fillId="0" borderId="12" xfId="48" applyNumberFormat="1" applyFont="1" applyBorder="1" applyAlignment="1" applyProtection="1">
      <alignment horizontal="center" vertical="center" wrapText="1"/>
      <protection locked="0"/>
    </xf>
    <xf numFmtId="168" fontId="45" fillId="0" borderId="75" xfId="48" applyNumberFormat="1" applyFont="1" applyBorder="1" applyAlignment="1" applyProtection="1">
      <alignment horizontal="center" vertical="top" wrapText="1"/>
      <protection locked="0"/>
    </xf>
    <xf numFmtId="0" fontId="45" fillId="0" borderId="11" xfId="0" applyFont="1" applyBorder="1" applyAlignment="1" applyProtection="1">
      <alignment horizontal="left" vertical="top" wrapText="1"/>
      <protection locked="0"/>
    </xf>
    <xf numFmtId="9" fontId="45" fillId="0" borderId="11" xfId="70" applyFont="1" applyBorder="1" applyAlignment="1" applyProtection="1">
      <alignment horizontal="center" vertical="center" wrapText="1"/>
      <protection locked="0"/>
    </xf>
    <xf numFmtId="168" fontId="45" fillId="0" borderId="11" xfId="48" applyNumberFormat="1" applyFont="1" applyBorder="1" applyAlignment="1" applyProtection="1">
      <alignment horizontal="center" vertical="center" wrapText="1"/>
      <protection locked="0"/>
    </xf>
    <xf numFmtId="168" fontId="45" fillId="0" borderId="26" xfId="48" applyNumberFormat="1" applyFont="1" applyBorder="1" applyAlignment="1" applyProtection="1">
      <alignment horizontal="center" vertical="top" wrapText="1"/>
      <protection locked="0"/>
    </xf>
    <xf numFmtId="0" fontId="45" fillId="0" borderId="15" xfId="0" applyFont="1" applyBorder="1" applyAlignment="1" applyProtection="1">
      <alignment horizontal="left" vertical="top" wrapText="1"/>
      <protection locked="0"/>
    </xf>
    <xf numFmtId="9" fontId="45" fillId="0" borderId="15" xfId="70" applyFont="1" applyBorder="1" applyAlignment="1" applyProtection="1">
      <alignment horizontal="center" vertical="center" wrapText="1"/>
      <protection locked="0"/>
    </xf>
    <xf numFmtId="168" fontId="45" fillId="0" borderId="15" xfId="48" applyNumberFormat="1" applyFont="1" applyBorder="1" applyAlignment="1" applyProtection="1">
      <alignment horizontal="center" vertical="center" wrapText="1"/>
      <protection locked="0"/>
    </xf>
    <xf numFmtId="168" fontId="45" fillId="0" borderId="27" xfId="48" applyNumberFormat="1" applyFont="1" applyBorder="1" applyAlignment="1" applyProtection="1">
      <alignment horizontal="center" vertical="top" wrapText="1"/>
      <protection locked="0"/>
    </xf>
    <xf numFmtId="0" fontId="43" fillId="35" borderId="23" xfId="0" applyFont="1" applyFill="1" applyBorder="1" applyAlignment="1" applyProtection="1">
      <alignment horizontal="center" vertical="top" wrapText="1"/>
      <protection/>
    </xf>
    <xf numFmtId="168" fontId="45" fillId="0" borderId="23" xfId="48" applyNumberFormat="1" applyFont="1" applyBorder="1" applyAlignment="1" applyProtection="1">
      <alignment horizontal="center" vertical="center" wrapText="1"/>
      <protection/>
    </xf>
    <xf numFmtId="168" fontId="45" fillId="0" borderId="28" xfId="48" applyNumberFormat="1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47" fillId="0" borderId="30" xfId="0" applyFont="1" applyFill="1" applyBorder="1" applyAlignment="1">
      <alignment horizontal="left" vertical="center" indent="5"/>
    </xf>
    <xf numFmtId="166" fontId="20" fillId="0" borderId="29" xfId="60" applyNumberFormat="1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horizontal="right" vertical="center"/>
      <protection locked="0"/>
    </xf>
    <xf numFmtId="0" fontId="6" fillId="0" borderId="30" xfId="60" applyFont="1" applyFill="1" applyBorder="1" applyAlignment="1" applyProtection="1">
      <alignment horizontal="center" vertical="center" wrapText="1"/>
      <protection locked="0"/>
    </xf>
    <xf numFmtId="0" fontId="12" fillId="0" borderId="22" xfId="60" applyFont="1" applyFill="1" applyBorder="1" applyAlignment="1" applyProtection="1">
      <alignment horizontal="center" vertical="center" wrapText="1"/>
      <protection locked="0"/>
    </xf>
    <xf numFmtId="0" fontId="12" fillId="0" borderId="23" xfId="60" applyFont="1" applyFill="1" applyBorder="1" applyAlignment="1" applyProtection="1">
      <alignment horizontal="center" vertical="center" wrapText="1"/>
      <protection locked="0"/>
    </xf>
    <xf numFmtId="0" fontId="12" fillId="0" borderId="28" xfId="60" applyFont="1" applyFill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center" vertical="center" wrapText="1"/>
      <protection locked="0"/>
    </xf>
    <xf numFmtId="166" fontId="6" fillId="0" borderId="73" xfId="0" applyNumberFormat="1" applyFont="1" applyFill="1" applyBorder="1" applyAlignment="1" applyProtection="1">
      <alignment horizontal="center" vertical="center"/>
      <protection locked="0"/>
    </xf>
    <xf numFmtId="166" fontId="6" fillId="0" borderId="30" xfId="0" applyNumberFormat="1" applyFont="1" applyFill="1" applyBorder="1" applyAlignment="1" applyProtection="1">
      <alignment horizontal="center" vertical="center"/>
      <protection locked="0"/>
    </xf>
    <xf numFmtId="166" fontId="6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 wrapText="1"/>
      <protection locked="0"/>
    </xf>
    <xf numFmtId="0" fontId="6" fillId="0" borderId="76" xfId="0" applyFont="1" applyFill="1" applyBorder="1" applyAlignment="1" applyProtection="1">
      <alignment horizontal="center" vertical="center" wrapText="1"/>
      <protection locked="0"/>
    </xf>
    <xf numFmtId="0" fontId="24" fillId="0" borderId="0" xfId="62" applyFill="1" applyProtection="1">
      <alignment/>
      <protection locked="0"/>
    </xf>
    <xf numFmtId="0" fontId="35" fillId="0" borderId="0" xfId="62" applyFont="1" applyFill="1" applyProtection="1">
      <alignment/>
      <protection locked="0"/>
    </xf>
    <xf numFmtId="0" fontId="25" fillId="0" borderId="21" xfId="62" applyFont="1" applyFill="1" applyBorder="1" applyAlignment="1" applyProtection="1">
      <alignment horizontal="center" vertical="center" wrapText="1"/>
      <protection locked="0"/>
    </xf>
    <xf numFmtId="0" fontId="25" fillId="0" borderId="30" xfId="62" applyFont="1" applyFill="1" applyBorder="1" applyAlignment="1" applyProtection="1">
      <alignment horizontal="center" vertical="center" wrapText="1"/>
      <protection locked="0"/>
    </xf>
    <xf numFmtId="0" fontId="25" fillId="0" borderId="68" xfId="62" applyFont="1" applyFill="1" applyBorder="1" applyAlignment="1" applyProtection="1">
      <alignment horizontal="center" vertical="center" wrapText="1"/>
      <protection locked="0"/>
    </xf>
    <xf numFmtId="0" fontId="0" fillId="0" borderId="0" xfId="61" applyFill="1" applyAlignment="1" applyProtection="1">
      <alignment vertical="center" wrapText="1"/>
      <protection locked="0"/>
    </xf>
    <xf numFmtId="0" fontId="11" fillId="0" borderId="0" xfId="61" applyFont="1" applyFill="1" applyAlignment="1" applyProtection="1">
      <alignment horizontal="center" vertical="center"/>
      <protection locked="0"/>
    </xf>
    <xf numFmtId="0" fontId="0" fillId="0" borderId="0" xfId="61" applyFill="1" applyAlignment="1" applyProtection="1">
      <alignment vertical="center"/>
      <protection locked="0"/>
    </xf>
    <xf numFmtId="49" fontId="12" fillId="0" borderId="21" xfId="61" applyNumberFormat="1" applyFont="1" applyFill="1" applyBorder="1" applyAlignment="1" applyProtection="1">
      <alignment horizontal="center" vertical="center" wrapText="1"/>
      <protection locked="0"/>
    </xf>
    <xf numFmtId="49" fontId="12" fillId="0" borderId="30" xfId="61" applyNumberFormat="1" applyFont="1" applyFill="1" applyBorder="1" applyAlignment="1" applyProtection="1">
      <alignment horizontal="center" vertical="center"/>
      <protection locked="0"/>
    </xf>
    <xf numFmtId="49" fontId="12" fillId="0" borderId="68" xfId="61" applyNumberFormat="1" applyFont="1" applyFill="1" applyBorder="1" applyAlignment="1" applyProtection="1">
      <alignment horizontal="center" vertical="center"/>
      <protection locked="0"/>
    </xf>
    <xf numFmtId="0" fontId="24" fillId="0" borderId="0" xfId="62" applyFill="1" applyAlignment="1">
      <alignment/>
      <protection/>
    </xf>
    <xf numFmtId="0" fontId="48" fillId="0" borderId="18" xfId="0" applyFont="1" applyBorder="1" applyAlignment="1" applyProtection="1">
      <alignment horizontal="center" vertical="top" wrapText="1"/>
      <protection/>
    </xf>
    <xf numFmtId="0" fontId="48" fillId="0" borderId="17" xfId="0" applyFont="1" applyBorder="1" applyAlignment="1" applyProtection="1">
      <alignment horizontal="center" vertical="top" wrapText="1"/>
      <protection/>
    </xf>
    <xf numFmtId="0" fontId="48" fillId="0" borderId="19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0" fontId="44" fillId="0" borderId="22" xfId="0" applyFont="1" applyBorder="1" applyAlignment="1" applyProtection="1">
      <alignment horizontal="center" vertical="center" wrapText="1"/>
      <protection locked="0"/>
    </xf>
    <xf numFmtId="0" fontId="43" fillId="0" borderId="23" xfId="0" applyFont="1" applyBorder="1" applyAlignment="1" applyProtection="1">
      <alignment horizontal="center" vertical="center" wrapText="1"/>
      <protection locked="0"/>
    </xf>
    <xf numFmtId="0" fontId="43" fillId="0" borderId="28" xfId="0" applyFont="1" applyBorder="1" applyAlignment="1" applyProtection="1">
      <alignment horizontal="center" vertical="center" wrapText="1"/>
      <protection locked="0"/>
    </xf>
    <xf numFmtId="179" fontId="0" fillId="0" borderId="26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 applyProtection="1">
      <alignment horizontal="right" vertical="center"/>
      <protection locked="0"/>
    </xf>
    <xf numFmtId="179" fontId="0" fillId="0" borderId="68" xfId="0" applyNumberFormat="1" applyFont="1" applyFill="1" applyBorder="1" applyAlignment="1" applyProtection="1">
      <alignment horizontal="right" vertical="center"/>
      <protection locked="0"/>
    </xf>
    <xf numFmtId="179" fontId="3" fillId="0" borderId="43" xfId="0" applyNumberFormat="1" applyFont="1" applyFill="1" applyBorder="1" applyAlignment="1" applyProtection="1">
      <alignment horizontal="right" vertical="center"/>
      <protection/>
    </xf>
    <xf numFmtId="0" fontId="98" fillId="0" borderId="0" xfId="0" applyFont="1" applyAlignment="1">
      <alignment/>
    </xf>
    <xf numFmtId="0" fontId="98" fillId="0" borderId="0" xfId="0" applyFont="1" applyAlignment="1">
      <alignment horizontal="justify" vertical="top" wrapText="1"/>
    </xf>
    <xf numFmtId="0" fontId="99" fillId="36" borderId="0" xfId="0" applyFont="1" applyFill="1" applyAlignment="1">
      <alignment horizontal="center" vertical="center"/>
    </xf>
    <xf numFmtId="0" fontId="99" fillId="36" borderId="0" xfId="0" applyFont="1" applyFill="1" applyAlignment="1">
      <alignment horizontal="center" vertical="top" wrapText="1"/>
    </xf>
    <xf numFmtId="0" fontId="49" fillId="0" borderId="0" xfId="0" applyFont="1" applyAlignment="1">
      <alignment/>
    </xf>
    <xf numFmtId="0" fontId="88" fillId="0" borderId="0" xfId="52" applyAlignment="1" applyProtection="1">
      <alignment/>
      <protection/>
    </xf>
    <xf numFmtId="0" fontId="0" fillId="0" borderId="0" xfId="0" applyAlignment="1">
      <alignment horizontal="right"/>
    </xf>
    <xf numFmtId="166" fontId="100" fillId="0" borderId="0" xfId="0" applyNumberFormat="1" applyFont="1" applyFill="1" applyAlignment="1" applyProtection="1">
      <alignment horizontal="right" vertical="center" wrapText="1" indent="1"/>
      <protection/>
    </xf>
    <xf numFmtId="166" fontId="101" fillId="0" borderId="0" xfId="60" applyNumberFormat="1" applyFont="1" applyFill="1" applyProtection="1">
      <alignment/>
      <protection/>
    </xf>
    <xf numFmtId="166" fontId="101" fillId="0" borderId="0" xfId="60" applyNumberFormat="1" applyFont="1" applyFill="1" applyAlignment="1" applyProtection="1">
      <alignment horizontal="right" vertical="center" indent="1"/>
      <protection/>
    </xf>
    <xf numFmtId="0" fontId="33" fillId="0" borderId="0" xfId="0" applyFont="1" applyAlignment="1" applyProtection="1">
      <alignment horizontal="right" vertical="top"/>
      <protection locked="0"/>
    </xf>
    <xf numFmtId="0" fontId="51" fillId="0" borderId="0" xfId="0" applyFont="1" applyFill="1" applyBorder="1" applyAlignment="1" applyProtection="1">
      <alignment horizontal="right"/>
      <protection/>
    </xf>
    <xf numFmtId="0" fontId="3" fillId="0" borderId="41" xfId="0" applyFont="1" applyFill="1" applyBorder="1" applyAlignment="1">
      <alignment horizontal="center" vertical="center" wrapText="1"/>
    </xf>
    <xf numFmtId="0" fontId="15" fillId="0" borderId="79" xfId="0" applyFont="1" applyFill="1" applyBorder="1" applyAlignment="1" applyProtection="1">
      <alignment horizontal="center" vertical="center" wrapText="1"/>
      <protection/>
    </xf>
    <xf numFmtId="0" fontId="15" fillId="0" borderId="67" xfId="0" applyFont="1" applyFill="1" applyBorder="1" applyAlignment="1" applyProtection="1">
      <alignment horizontal="center"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2" fillId="0" borderId="41" xfId="0" applyFont="1" applyFill="1" applyBorder="1" applyAlignment="1">
      <alignment horizontal="center" vertical="center"/>
    </xf>
    <xf numFmtId="0" fontId="17" fillId="0" borderId="62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17" fillId="0" borderId="3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0" fillId="0" borderId="67" xfId="0" applyFill="1" applyBorder="1" applyAlignment="1">
      <alignment/>
    </xf>
    <xf numFmtId="0" fontId="16" fillId="0" borderId="80" xfId="0" applyFont="1" applyFill="1" applyBorder="1" applyAlignment="1" applyProtection="1">
      <alignment horizontal="left" vertical="center" wrapText="1"/>
      <protection locked="0"/>
    </xf>
    <xf numFmtId="166" fontId="16" fillId="0" borderId="8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2" xfId="0" applyFill="1" applyBorder="1" applyAlignment="1">
      <alignment/>
    </xf>
    <xf numFmtId="0" fontId="16" fillId="0" borderId="83" xfId="0" applyFont="1" applyFill="1" applyBorder="1" applyAlignment="1" applyProtection="1">
      <alignment horizontal="left" vertical="center" wrapText="1"/>
      <protection locked="0"/>
    </xf>
    <xf numFmtId="0" fontId="0" fillId="0" borderId="84" xfId="0" applyFill="1" applyBorder="1" applyAlignment="1">
      <alignment/>
    </xf>
    <xf numFmtId="0" fontId="16" fillId="0" borderId="85" xfId="0" applyFont="1" applyFill="1" applyBorder="1" applyAlignment="1" applyProtection="1">
      <alignment horizontal="left" vertical="center" wrapText="1"/>
      <protection locked="0"/>
    </xf>
    <xf numFmtId="0" fontId="16" fillId="0" borderId="42" xfId="0" applyFont="1" applyFill="1" applyBorder="1" applyAlignment="1" applyProtection="1">
      <alignment horizontal="left" vertical="center" wrapText="1"/>
      <protection locked="0"/>
    </xf>
    <xf numFmtId="0" fontId="0" fillId="0" borderId="41" xfId="0" applyFill="1" applyBorder="1" applyAlignment="1" applyProtection="1">
      <alignment vertical="center"/>
      <protection/>
    </xf>
    <xf numFmtId="0" fontId="15" fillId="0" borderId="62" xfId="0" applyFont="1" applyFill="1" applyBorder="1" applyAlignment="1" applyProtection="1">
      <alignment vertical="center" wrapText="1"/>
      <protection/>
    </xf>
    <xf numFmtId="166" fontId="15" fillId="0" borderId="41" xfId="0" applyNumberFormat="1" applyFont="1" applyFill="1" applyBorder="1" applyAlignment="1" applyProtection="1">
      <alignment vertical="center" wrapText="1"/>
      <protection/>
    </xf>
    <xf numFmtId="166" fontId="17" fillId="0" borderId="3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/>
    </xf>
    <xf numFmtId="166" fontId="13" fillId="0" borderId="75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166" fontId="13" fillId="0" borderId="27" xfId="0" applyNumberFormat="1" applyFont="1" applyFill="1" applyBorder="1" applyAlignment="1" applyProtection="1">
      <alignment vertical="center" wrapText="1"/>
      <protection locked="0"/>
    </xf>
    <xf numFmtId="0" fontId="0" fillId="37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9" fontId="3" fillId="0" borderId="75" xfId="0" applyNumberFormat="1" applyFont="1" applyFill="1" applyBorder="1" applyAlignment="1" applyProtection="1">
      <alignment horizontal="right" vertical="center"/>
      <protection locked="0"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2" xfId="60" applyFont="1" applyFill="1" applyBorder="1" applyAlignment="1" applyProtection="1">
      <alignment horizontal="left" vertical="center" wrapText="1"/>
      <protection/>
    </xf>
    <xf numFmtId="166" fontId="12" fillId="0" borderId="22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0" applyFont="1" applyBorder="1" applyAlignment="1" applyProtection="1">
      <alignment horizontal="left" wrapText="1" indent="1"/>
      <protection/>
    </xf>
    <xf numFmtId="166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0" xfId="0" applyFont="1" applyBorder="1" applyAlignment="1" applyProtection="1">
      <alignment horizontal="left" wrapText="1" indent="1"/>
      <protection/>
    </xf>
    <xf numFmtId="0" fontId="1" fillId="0" borderId="11" xfId="0" applyFont="1" applyFill="1" applyBorder="1" applyAlignment="1">
      <alignment vertical="center" wrapText="1"/>
    </xf>
    <xf numFmtId="166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2" xfId="0" applyFont="1" applyBorder="1" applyAlignment="1" applyProtection="1">
      <alignment horizontal="left" wrapText="1" indent="1"/>
      <protection locked="0"/>
    </xf>
    <xf numFmtId="0" fontId="16" fillId="0" borderId="11" xfId="0" applyFont="1" applyBorder="1" applyAlignment="1" applyProtection="1">
      <alignment horizontal="left" wrapText="1" indent="1"/>
      <protection locked="0"/>
    </xf>
    <xf numFmtId="0" fontId="16" fillId="0" borderId="11" xfId="0" applyFont="1" applyBorder="1" applyAlignment="1" applyProtection="1">
      <alignment horizontal="left" vertical="center" wrapText="1" indent="1"/>
      <protection locked="0"/>
    </xf>
    <xf numFmtId="166" fontId="4" fillId="0" borderId="29" xfId="0" applyNumberFormat="1" applyFont="1" applyFill="1" applyBorder="1" applyAlignment="1" applyProtection="1">
      <alignment horizontal="right" vertical="center"/>
      <protection locked="0"/>
    </xf>
    <xf numFmtId="166" fontId="6" fillId="0" borderId="79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55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 wrapText="1"/>
    </xf>
    <xf numFmtId="166" fontId="6" fillId="0" borderId="67" xfId="0" applyNumberFormat="1" applyFont="1" applyFill="1" applyBorder="1" applyAlignment="1">
      <alignment horizontal="center" vertical="center" wrapText="1"/>
    </xf>
    <xf numFmtId="166" fontId="6" fillId="0" borderId="42" xfId="0" applyNumberFormat="1" applyFont="1" applyFill="1" applyBorder="1" applyAlignment="1">
      <alignment horizontal="center" vertical="center" wrapText="1"/>
    </xf>
    <xf numFmtId="166" fontId="3" fillId="0" borderId="62" xfId="0" applyNumberFormat="1" applyFont="1" applyFill="1" applyBorder="1" applyAlignment="1">
      <alignment horizontal="left" vertical="center" wrapText="1" indent="2"/>
    </xf>
    <xf numFmtId="166" fontId="3" fillId="0" borderId="65" xfId="0" applyNumberFormat="1" applyFont="1" applyFill="1" applyBorder="1" applyAlignment="1">
      <alignment horizontal="left" vertical="center" wrapText="1" indent="2"/>
    </xf>
    <xf numFmtId="166" fontId="0" fillId="0" borderId="86" xfId="0" applyNumberFormat="1" applyFill="1" applyBorder="1" applyAlignment="1" applyProtection="1">
      <alignment horizontal="left" vertical="center" wrapText="1"/>
      <protection locked="0"/>
    </xf>
    <xf numFmtId="166" fontId="0" fillId="0" borderId="87" xfId="0" applyNumberFormat="1" applyFill="1" applyBorder="1" applyAlignment="1" applyProtection="1">
      <alignment horizontal="left" vertical="center" wrapText="1"/>
      <protection locked="0"/>
    </xf>
    <xf numFmtId="166" fontId="0" fillId="0" borderId="0" xfId="0" applyNumberFormat="1" applyFill="1" applyAlignment="1" applyProtection="1">
      <alignment horizontal="left" vertical="center" wrapText="1"/>
      <protection locked="0"/>
    </xf>
    <xf numFmtId="166" fontId="3" fillId="0" borderId="62" xfId="0" applyNumberFormat="1" applyFont="1" applyFill="1" applyBorder="1" applyAlignment="1">
      <alignment horizontal="center" vertical="center" wrapText="1"/>
    </xf>
    <xf numFmtId="166" fontId="3" fillId="0" borderId="65" xfId="0" applyNumberFormat="1" applyFont="1" applyFill="1" applyBorder="1" applyAlignment="1">
      <alignment horizontal="center" vertical="center" wrapText="1"/>
    </xf>
    <xf numFmtId="166" fontId="0" fillId="0" borderId="57" xfId="0" applyNumberFormat="1" applyFill="1" applyBorder="1" applyAlignment="1" applyProtection="1">
      <alignment horizontal="left" vertical="center" wrapText="1"/>
      <protection locked="0"/>
    </xf>
    <xf numFmtId="166" fontId="0" fillId="0" borderId="71" xfId="0" applyNumberFormat="1" applyFill="1" applyBorder="1" applyAlignment="1" applyProtection="1">
      <alignment horizontal="left" vertical="center" wrapText="1"/>
      <protection locked="0"/>
    </xf>
    <xf numFmtId="166" fontId="6" fillId="0" borderId="41" xfId="0" applyNumberFormat="1" applyFont="1" applyFill="1" applyBorder="1" applyAlignment="1">
      <alignment horizontal="center" vertical="center" wrapText="1"/>
    </xf>
    <xf numFmtId="175" fontId="25" fillId="0" borderId="63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29" xfId="0" applyNumberFormat="1" applyFont="1" applyFill="1" applyBorder="1" applyAlignment="1">
      <alignment horizontal="right" vertical="center"/>
    </xf>
    <xf numFmtId="17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left" vertical="center" wrapText="1"/>
      <protection locked="0"/>
    </xf>
    <xf numFmtId="0" fontId="102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5" fillId="37" borderId="0" xfId="0" applyFont="1" applyFill="1" applyAlignment="1" applyProtection="1">
      <alignment horizontal="center"/>
      <protection locked="0"/>
    </xf>
    <xf numFmtId="0" fontId="19" fillId="37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6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6" fontId="20" fillId="0" borderId="29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44" xfId="60" applyFont="1" applyFill="1" applyBorder="1" applyAlignment="1" applyProtection="1">
      <alignment horizontal="center" vertical="center" wrapText="1"/>
      <protection/>
    </xf>
    <xf numFmtId="0" fontId="6" fillId="0" borderId="88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3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6" fontId="5" fillId="0" borderId="0" xfId="60" applyNumberFormat="1" applyFont="1" applyFill="1" applyBorder="1" applyAlignment="1" applyProtection="1">
      <alignment horizontal="center" vertical="center"/>
      <protection locked="0"/>
    </xf>
    <xf numFmtId="166" fontId="5" fillId="0" borderId="0" xfId="60" applyNumberFormat="1" applyFont="1" applyFill="1" applyBorder="1" applyAlignment="1" applyProtection="1">
      <alignment horizontal="center" vertical="center"/>
      <protection/>
    </xf>
    <xf numFmtId="166" fontId="20" fillId="0" borderId="29" xfId="60" applyNumberFormat="1" applyFont="1" applyFill="1" applyBorder="1" applyAlignment="1" applyProtection="1">
      <alignment horizontal="left" vertical="center"/>
      <protection locked="0"/>
    </xf>
    <xf numFmtId="166" fontId="20" fillId="0" borderId="29" xfId="60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 locked="0"/>
    </xf>
    <xf numFmtId="166" fontId="6" fillId="0" borderId="67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66" fontId="103" fillId="0" borderId="63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 horizontal="center" textRotation="180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166" fontId="5" fillId="0" borderId="0" xfId="0" applyNumberFormat="1" applyFont="1" applyFill="1" applyAlignment="1" applyProtection="1">
      <alignment horizontal="left" vertical="center" wrapText="1"/>
      <protection locked="0"/>
    </xf>
    <xf numFmtId="166" fontId="0" fillId="0" borderId="0" xfId="0" applyNumberFormat="1" applyFill="1" applyAlignment="1" applyProtection="1">
      <alignment horizontal="left" vertical="center" wrapText="1"/>
      <protection locked="0"/>
    </xf>
    <xf numFmtId="166" fontId="4" fillId="0" borderId="29" xfId="0" applyNumberFormat="1" applyFont="1" applyFill="1" applyBorder="1" applyAlignment="1" applyProtection="1">
      <alignment horizontal="right" vertical="center"/>
      <protection locked="0"/>
    </xf>
    <xf numFmtId="166" fontId="6" fillId="0" borderId="79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55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 wrapText="1"/>
    </xf>
    <xf numFmtId="166" fontId="6" fillId="0" borderId="67" xfId="0" applyNumberFormat="1" applyFont="1" applyFill="1" applyBorder="1" applyAlignment="1">
      <alignment horizontal="center" vertical="center" wrapText="1"/>
    </xf>
    <xf numFmtId="166" fontId="6" fillId="0" borderId="42" xfId="0" applyNumberFormat="1" applyFont="1" applyFill="1" applyBorder="1" applyAlignment="1">
      <alignment horizontal="center" vertical="center" wrapText="1"/>
    </xf>
    <xf numFmtId="166" fontId="12" fillId="0" borderId="41" xfId="0" applyNumberFormat="1" applyFont="1" applyFill="1" applyBorder="1" applyAlignment="1">
      <alignment horizontal="center" vertical="center"/>
    </xf>
    <xf numFmtId="166" fontId="12" fillId="0" borderId="41" xfId="0" applyNumberFormat="1" applyFont="1" applyFill="1" applyBorder="1" applyAlignment="1">
      <alignment horizontal="center" vertical="center" wrapText="1"/>
    </xf>
    <xf numFmtId="166" fontId="6" fillId="0" borderId="41" xfId="0" applyNumberFormat="1" applyFont="1" applyFill="1" applyBorder="1" applyAlignment="1">
      <alignment horizontal="center" vertical="center" wrapText="1"/>
    </xf>
    <xf numFmtId="166" fontId="3" fillId="0" borderId="62" xfId="0" applyNumberFormat="1" applyFont="1" applyFill="1" applyBorder="1" applyAlignment="1">
      <alignment horizontal="center" vertical="center" wrapText="1"/>
    </xf>
    <xf numFmtId="166" fontId="3" fillId="0" borderId="65" xfId="0" applyNumberFormat="1" applyFont="1" applyFill="1" applyBorder="1" applyAlignment="1">
      <alignment horizontal="center" vertical="center" wrapText="1"/>
    </xf>
    <xf numFmtId="166" fontId="0" fillId="0" borderId="57" xfId="0" applyNumberFormat="1" applyFill="1" applyBorder="1" applyAlignment="1" applyProtection="1">
      <alignment horizontal="left" vertical="center" wrapText="1"/>
      <protection locked="0"/>
    </xf>
    <xf numFmtId="166" fontId="0" fillId="0" borderId="71" xfId="0" applyNumberFormat="1" applyFill="1" applyBorder="1" applyAlignment="1" applyProtection="1">
      <alignment horizontal="left" vertical="center" wrapText="1"/>
      <protection locked="0"/>
    </xf>
    <xf numFmtId="166" fontId="0" fillId="0" borderId="86" xfId="0" applyNumberFormat="1" applyFill="1" applyBorder="1" applyAlignment="1" applyProtection="1">
      <alignment horizontal="left" vertical="center" wrapText="1"/>
      <protection locked="0"/>
    </xf>
    <xf numFmtId="166" fontId="0" fillId="0" borderId="87" xfId="0" applyNumberFormat="1" applyFill="1" applyBorder="1" applyAlignment="1" applyProtection="1">
      <alignment horizontal="left" vertical="center" wrapText="1"/>
      <protection locked="0"/>
    </xf>
    <xf numFmtId="166" fontId="3" fillId="0" borderId="62" xfId="0" applyNumberFormat="1" applyFont="1" applyFill="1" applyBorder="1" applyAlignment="1">
      <alignment horizontal="left" vertical="center" wrapText="1" indent="2"/>
    </xf>
    <xf numFmtId="166" fontId="3" fillId="0" borderId="65" xfId="0" applyNumberFormat="1" applyFont="1" applyFill="1" applyBorder="1" applyAlignment="1">
      <alignment horizontal="left" vertical="center" wrapText="1" indent="2"/>
    </xf>
    <xf numFmtId="166" fontId="12" fillId="0" borderId="41" xfId="0" applyNumberFormat="1" applyFont="1" applyFill="1" applyBorder="1" applyAlignment="1" applyProtection="1">
      <alignment horizontal="center" vertical="center" wrapText="1"/>
      <protection locked="0"/>
    </xf>
    <xf numFmtId="175" fontId="25" fillId="0" borderId="63" xfId="0" applyNumberFormat="1" applyFont="1" applyFill="1" applyBorder="1" applyAlignment="1" applyProtection="1">
      <alignment horizontal="left" vertical="center" wrapText="1"/>
      <protection locked="0"/>
    </xf>
    <xf numFmtId="17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29" xfId="0" applyNumberFormat="1" applyFont="1" applyFill="1" applyBorder="1" applyAlignment="1">
      <alignment horizontal="right" vertical="center"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33" fillId="0" borderId="29" xfId="0" applyFont="1" applyBorder="1" applyAlignment="1" applyProtection="1">
      <alignment horizontal="right" vertical="top"/>
      <protection locked="0"/>
    </xf>
    <xf numFmtId="0" fontId="1" fillId="0" borderId="29" xfId="0" applyFont="1" applyBorder="1" applyAlignment="1" applyProtection="1">
      <alignment/>
      <protection locked="0"/>
    </xf>
    <xf numFmtId="0" fontId="6" fillId="0" borderId="62" xfId="0" applyFont="1" applyFill="1" applyBorder="1" applyAlignment="1" applyProtection="1">
      <alignment horizontal="left" vertical="center" wrapText="1" indent="1"/>
      <protection/>
    </xf>
    <xf numFmtId="0" fontId="6" fillId="0" borderId="31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34" fillId="0" borderId="29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>
      <alignment/>
    </xf>
    <xf numFmtId="0" fontId="6" fillId="0" borderId="13" xfId="60" applyFont="1" applyFill="1" applyBorder="1" applyAlignment="1" applyProtection="1">
      <alignment horizontal="center" vertical="center" wrapText="1"/>
      <protection locked="0"/>
    </xf>
    <xf numFmtId="0" fontId="6" fillId="0" borderId="30" xfId="60" applyFont="1" applyFill="1" applyBorder="1" applyAlignment="1" applyProtection="1">
      <alignment horizontal="center" vertical="center" wrapText="1"/>
      <protection locked="0"/>
    </xf>
    <xf numFmtId="0" fontId="6" fillId="0" borderId="25" xfId="60" applyFont="1" applyFill="1" applyBorder="1" applyAlignment="1" applyProtection="1">
      <alignment horizontal="center" vertical="center" wrapText="1"/>
      <protection locked="0"/>
    </xf>
    <xf numFmtId="0" fontId="6" fillId="0" borderId="44" xfId="60" applyFont="1" applyFill="1" applyBorder="1" applyAlignment="1" applyProtection="1">
      <alignment horizontal="center" vertical="center" wrapText="1"/>
      <protection locked="0"/>
    </xf>
    <xf numFmtId="166" fontId="6" fillId="0" borderId="13" xfId="60" applyNumberFormat="1" applyFont="1" applyFill="1" applyBorder="1" applyAlignment="1" applyProtection="1">
      <alignment horizontal="center" vertical="center"/>
      <protection locked="0"/>
    </xf>
    <xf numFmtId="166" fontId="6" fillId="0" borderId="43" xfId="60" applyNumberFormat="1" applyFont="1" applyFill="1" applyBorder="1" applyAlignment="1" applyProtection="1">
      <alignment horizontal="center" vertical="center"/>
      <protection locked="0"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30" xfId="60" applyFont="1" applyFill="1" applyBorder="1" applyAlignment="1" applyProtection="1">
      <alignment horizontal="center" vertical="center" wrapText="1"/>
      <protection/>
    </xf>
    <xf numFmtId="166" fontId="6" fillId="0" borderId="13" xfId="60" applyNumberFormat="1" applyFont="1" applyFill="1" applyBorder="1" applyAlignment="1" applyProtection="1">
      <alignment horizontal="center" vertical="center"/>
      <protection/>
    </xf>
    <xf numFmtId="166" fontId="6" fillId="0" borderId="43" xfId="60" applyNumberFormat="1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center" vertical="center" wrapText="1"/>
      <protection locked="0"/>
    </xf>
    <xf numFmtId="0" fontId="6" fillId="0" borderId="21" xfId="6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166" fontId="6" fillId="0" borderId="24" xfId="0" applyNumberFormat="1" applyFont="1" applyFill="1" applyBorder="1" applyAlignment="1" applyProtection="1">
      <alignment horizontal="center" vertical="center" wrapText="1"/>
      <protection/>
    </xf>
    <xf numFmtId="166" fontId="6" fillId="0" borderId="36" xfId="0" applyNumberFormat="1" applyFont="1" applyFill="1" applyBorder="1" applyAlignment="1" applyProtection="1">
      <alignment horizontal="center" vertical="center" wrapText="1"/>
      <protection/>
    </xf>
    <xf numFmtId="166" fontId="6" fillId="0" borderId="25" xfId="0" applyNumberFormat="1" applyFont="1" applyFill="1" applyBorder="1" applyAlignment="1" applyProtection="1">
      <alignment horizontal="center" vertical="center" wrapText="1"/>
      <protection/>
    </xf>
    <xf numFmtId="166" fontId="6" fillId="0" borderId="44" xfId="0" applyNumberFormat="1" applyFont="1" applyFill="1" applyBorder="1" applyAlignment="1" applyProtection="1">
      <alignment horizontal="center" vertical="center"/>
      <protection/>
    </xf>
    <xf numFmtId="166" fontId="6" fillId="0" borderId="44" xfId="0" applyNumberFormat="1" applyFont="1" applyFill="1" applyBorder="1" applyAlignment="1" applyProtection="1">
      <alignment horizontal="center" vertical="center" wrapText="1"/>
      <protection/>
    </xf>
    <xf numFmtId="166" fontId="6" fillId="0" borderId="67" xfId="0" applyNumberFormat="1" applyFont="1" applyFill="1" applyBorder="1" applyAlignment="1" applyProtection="1">
      <alignment horizontal="center" vertical="center" wrapText="1"/>
      <protection/>
    </xf>
    <xf numFmtId="166" fontId="6" fillId="0" borderId="56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6" fillId="0" borderId="67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67" xfId="0" applyNumberFormat="1" applyFont="1" applyFill="1" applyBorder="1" applyAlignment="1" applyProtection="1">
      <alignment horizontal="center" vertical="center"/>
      <protection locked="0"/>
    </xf>
    <xf numFmtId="166" fontId="6" fillId="0" borderId="56" xfId="0" applyNumberFormat="1" applyFont="1" applyFill="1" applyBorder="1" applyAlignment="1" applyProtection="1">
      <alignment horizontal="center" vertical="center"/>
      <protection locked="0"/>
    </xf>
    <xf numFmtId="166" fontId="6" fillId="0" borderId="79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8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6" xfId="0" applyFont="1" applyFill="1" applyBorder="1" applyAlignment="1" applyProtection="1">
      <alignment horizontal="center" vertical="center" wrapText="1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6" fillId="0" borderId="79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 applyProtection="1">
      <alignment horizontal="left" vertical="center"/>
      <protection/>
    </xf>
    <xf numFmtId="0" fontId="12" fillId="0" borderId="31" xfId="0" applyFont="1" applyFill="1" applyBorder="1" applyAlignment="1" applyProtection="1">
      <alignment horizontal="left" vertical="center"/>
      <protection/>
    </xf>
    <xf numFmtId="0" fontId="6" fillId="0" borderId="79" xfId="0" applyFont="1" applyFill="1" applyBorder="1" applyAlignment="1" applyProtection="1">
      <alignment horizontal="left" vertical="center" wrapText="1"/>
      <protection/>
    </xf>
    <xf numFmtId="0" fontId="6" fillId="0" borderId="63" xfId="0" applyFont="1" applyFill="1" applyBorder="1" applyAlignment="1" applyProtection="1">
      <alignment horizontal="left" vertical="center" wrapText="1"/>
      <protection/>
    </xf>
    <xf numFmtId="0" fontId="6" fillId="0" borderId="46" xfId="0" applyFont="1" applyFill="1" applyBorder="1" applyAlignment="1" applyProtection="1">
      <alignment horizontal="left" vertical="center" wrapText="1"/>
      <protection/>
    </xf>
    <xf numFmtId="0" fontId="3" fillId="0" borderId="62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right"/>
      <protection locked="0"/>
    </xf>
    <xf numFmtId="0" fontId="6" fillId="0" borderId="79" xfId="0" applyFont="1" applyFill="1" applyBorder="1" applyAlignment="1" applyProtection="1">
      <alignment horizontal="center" vertical="center" wrapText="1"/>
      <protection locked="0"/>
    </xf>
    <xf numFmtId="0" fontId="6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65" xfId="0" applyFont="1" applyFill="1" applyBorder="1" applyAlignment="1" applyProtection="1">
      <alignment horizontal="center"/>
      <protection locked="0"/>
    </xf>
    <xf numFmtId="0" fontId="13" fillId="0" borderId="63" xfId="0" applyFont="1" applyFill="1" applyBorder="1" applyAlignment="1">
      <alignment horizontal="justify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6" fillId="0" borderId="62" xfId="0" applyFont="1" applyFill="1" applyBorder="1" applyAlignment="1">
      <alignment horizontal="left" vertical="center" indent="2"/>
    </xf>
    <xf numFmtId="0" fontId="6" fillId="0" borderId="31" xfId="0" applyFont="1" applyFill="1" applyBorder="1" applyAlignment="1">
      <alignment horizontal="left" vertical="center" indent="2"/>
    </xf>
    <xf numFmtId="0" fontId="8" fillId="0" borderId="0" xfId="0" applyFont="1" applyFill="1" applyAlignment="1" applyProtection="1">
      <alignment horizontal="right"/>
      <protection locked="0"/>
    </xf>
    <xf numFmtId="0" fontId="36" fillId="0" borderId="13" xfId="62" applyFont="1" applyFill="1" applyBorder="1" applyAlignment="1" applyProtection="1">
      <alignment horizontal="center" vertical="center" wrapText="1"/>
      <protection locked="0"/>
    </xf>
    <xf numFmtId="0" fontId="36" fillId="0" borderId="11" xfId="62" applyFont="1" applyFill="1" applyBorder="1" applyAlignment="1" applyProtection="1">
      <alignment horizontal="center" vertical="center" wrapText="1"/>
      <protection locked="0"/>
    </xf>
    <xf numFmtId="0" fontId="36" fillId="0" borderId="76" xfId="62" applyFont="1" applyFill="1" applyBorder="1" applyAlignment="1" applyProtection="1">
      <alignment horizontal="center" vertical="center" wrapText="1"/>
      <protection locked="0"/>
    </xf>
    <xf numFmtId="0" fontId="36" fillId="0" borderId="75" xfId="62" applyFont="1" applyFill="1" applyBorder="1" applyAlignment="1" applyProtection="1">
      <alignment horizontal="center" vertical="center" wrapText="1"/>
      <protection locked="0"/>
    </xf>
    <xf numFmtId="0" fontId="36" fillId="0" borderId="11" xfId="62" applyFont="1" applyFill="1" applyBorder="1" applyAlignment="1" applyProtection="1">
      <alignment horizontal="center" wrapText="1"/>
      <protection locked="0"/>
    </xf>
    <xf numFmtId="0" fontId="36" fillId="0" borderId="26" xfId="62" applyFont="1" applyFill="1" applyBorder="1" applyAlignment="1" applyProtection="1">
      <alignment horizontal="center" wrapText="1"/>
      <protection locked="0"/>
    </xf>
    <xf numFmtId="0" fontId="24" fillId="0" borderId="0" xfId="62" applyFont="1" applyFill="1" applyAlignment="1" applyProtection="1">
      <alignment horizontal="left"/>
      <protection/>
    </xf>
    <xf numFmtId="0" fontId="33" fillId="0" borderId="0" xfId="62" applyFont="1" applyFill="1" applyAlignment="1" applyProtection="1">
      <alignment horizontal="right"/>
      <protection locked="0"/>
    </xf>
    <xf numFmtId="0" fontId="34" fillId="0" borderId="0" xfId="62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4" fillId="0" borderId="0" xfId="62" applyFont="1" applyFill="1" applyAlignment="1" applyProtection="1">
      <alignment horizontal="center" vertical="center" wrapText="1"/>
      <protection locked="0"/>
    </xf>
    <xf numFmtId="0" fontId="34" fillId="0" borderId="0" xfId="62" applyFont="1" applyFill="1" applyAlignment="1" applyProtection="1">
      <alignment horizontal="center" vertical="center"/>
      <protection locked="0"/>
    </xf>
    <xf numFmtId="0" fontId="36" fillId="0" borderId="0" xfId="62" applyFont="1" applyFill="1" applyBorder="1" applyAlignment="1" applyProtection="1">
      <alignment horizontal="right"/>
      <protection locked="0"/>
    </xf>
    <xf numFmtId="0" fontId="37" fillId="0" borderId="24" xfId="62" applyFont="1" applyFill="1" applyBorder="1" applyAlignment="1" applyProtection="1">
      <alignment horizontal="center" vertical="center" wrapText="1"/>
      <protection locked="0"/>
    </xf>
    <xf numFmtId="0" fontId="37" fillId="0" borderId="16" xfId="62" applyFont="1" applyFill="1" applyBorder="1" applyAlignment="1" applyProtection="1">
      <alignment horizontal="center" vertical="center" wrapText="1"/>
      <protection locked="0"/>
    </xf>
    <xf numFmtId="0" fontId="37" fillId="0" borderId="18" xfId="62" applyFont="1" applyFill="1" applyBorder="1" applyAlignment="1" applyProtection="1">
      <alignment horizontal="center" vertical="center" wrapText="1"/>
      <protection locked="0"/>
    </xf>
    <xf numFmtId="0" fontId="20" fillId="0" borderId="25" xfId="61" applyFont="1" applyFill="1" applyBorder="1" applyAlignment="1" applyProtection="1">
      <alignment horizontal="center" vertical="center" textRotation="90"/>
      <protection locked="0"/>
    </xf>
    <xf numFmtId="0" fontId="20" fillId="0" borderId="10" xfId="61" applyFont="1" applyFill="1" applyBorder="1" applyAlignment="1" applyProtection="1">
      <alignment horizontal="center" vertical="center" textRotation="90"/>
      <protection locked="0"/>
    </xf>
    <xf numFmtId="0" fontId="20" fillId="0" borderId="12" xfId="61" applyFont="1" applyFill="1" applyBorder="1" applyAlignment="1" applyProtection="1">
      <alignment horizontal="center" vertical="center" textRotation="90"/>
      <protection locked="0"/>
    </xf>
    <xf numFmtId="0" fontId="24" fillId="0" borderId="0" xfId="62" applyFont="1" applyFill="1" applyAlignment="1" applyProtection="1">
      <alignment horizontal="center"/>
      <protection/>
    </xf>
    <xf numFmtId="0" fontId="8" fillId="0" borderId="0" xfId="61" applyFont="1" applyFill="1" applyAlignment="1" applyProtection="1">
      <alignment horizontal="right" vertical="center" wrapText="1"/>
      <protection locked="0"/>
    </xf>
    <xf numFmtId="0" fontId="0" fillId="0" borderId="0" xfId="61" applyFill="1" applyAlignment="1" applyProtection="1">
      <alignment horizontal="right" vertical="center" wrapText="1"/>
      <protection locked="0"/>
    </xf>
    <xf numFmtId="0" fontId="5" fillId="0" borderId="0" xfId="61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61" applyFont="1" applyFill="1" applyAlignment="1" applyProtection="1">
      <alignment horizontal="center" vertical="center" wrapText="1"/>
      <protection locked="0"/>
    </xf>
    <xf numFmtId="0" fontId="20" fillId="0" borderId="0" xfId="61" applyFont="1" applyFill="1" applyBorder="1" applyAlignment="1" applyProtection="1">
      <alignment horizontal="right" vertical="center"/>
      <protection locked="0"/>
    </xf>
    <xf numFmtId="0" fontId="5" fillId="0" borderId="20" xfId="61" applyFont="1" applyFill="1" applyBorder="1" applyAlignment="1" applyProtection="1">
      <alignment horizontal="center" vertical="center" wrapText="1"/>
      <protection locked="0"/>
    </xf>
    <xf numFmtId="0" fontId="5" fillId="0" borderId="17" xfId="61" applyFont="1" applyFill="1" applyBorder="1" applyAlignment="1" applyProtection="1">
      <alignment horizontal="center" vertical="center" wrapText="1"/>
      <protection locked="0"/>
    </xf>
    <xf numFmtId="0" fontId="20" fillId="0" borderId="13" xfId="61" applyFont="1" applyFill="1" applyBorder="1" applyAlignment="1" applyProtection="1">
      <alignment horizontal="center" vertical="center" textRotation="90"/>
      <protection locked="0"/>
    </xf>
    <xf numFmtId="0" fontId="20" fillId="0" borderId="11" xfId="61" applyFont="1" applyFill="1" applyBorder="1" applyAlignment="1" applyProtection="1">
      <alignment horizontal="center" vertical="center" textRotation="90"/>
      <protection locked="0"/>
    </xf>
    <xf numFmtId="0" fontId="4" fillId="0" borderId="43" xfId="61" applyFont="1" applyFill="1" applyBorder="1" applyAlignment="1" applyProtection="1">
      <alignment horizontal="center" vertical="center" wrapText="1"/>
      <protection locked="0"/>
    </xf>
    <xf numFmtId="0" fontId="4" fillId="0" borderId="26" xfId="61" applyFont="1" applyFill="1" applyBorder="1" applyAlignment="1" applyProtection="1">
      <alignment horizontal="center" vertical="center"/>
      <protection locked="0"/>
    </xf>
    <xf numFmtId="0" fontId="34" fillId="0" borderId="0" xfId="62" applyFont="1" applyFill="1" applyAlignment="1">
      <alignment horizontal="center" vertical="center" wrapText="1"/>
      <protection/>
    </xf>
    <xf numFmtId="0" fontId="34" fillId="0" borderId="0" xfId="62" applyFont="1" applyFill="1" applyAlignment="1">
      <alignment horizontal="center" vertical="center"/>
      <protection/>
    </xf>
    <xf numFmtId="0" fontId="15" fillId="0" borderId="62" xfId="62" applyFont="1" applyFill="1" applyBorder="1" applyAlignment="1">
      <alignment horizontal="left"/>
      <protection/>
    </xf>
    <xf numFmtId="0" fontId="15" fillId="0" borderId="31" xfId="62" applyFont="1" applyFill="1" applyBorder="1" applyAlignment="1">
      <alignment horizontal="left"/>
      <protection/>
    </xf>
    <xf numFmtId="3" fontId="24" fillId="0" borderId="0" xfId="62" applyNumberFormat="1" applyFont="1" applyFill="1" applyAlignment="1">
      <alignment horizontal="center"/>
      <protection/>
    </xf>
    <xf numFmtId="0" fontId="33" fillId="0" borderId="0" xfId="62" applyFont="1" applyFill="1" applyAlignment="1">
      <alignment horizontal="right"/>
      <protection/>
    </xf>
    <xf numFmtId="0" fontId="34" fillId="0" borderId="0" xfId="62" applyFont="1" applyFill="1" applyAlignment="1">
      <alignment horizontal="center"/>
      <protection/>
    </xf>
    <xf numFmtId="0" fontId="8" fillId="0" borderId="0" xfId="0" applyFont="1" applyAlignment="1" applyProtection="1">
      <alignment horizontal="center" textRotation="180"/>
      <protection locked="0"/>
    </xf>
    <xf numFmtId="0" fontId="43" fillId="0" borderId="22" xfId="0" applyFont="1" applyBorder="1" applyAlignment="1" applyProtection="1">
      <alignment wrapText="1"/>
      <protection/>
    </xf>
    <xf numFmtId="0" fontId="43" fillId="0" borderId="23" xfId="0" applyFont="1" applyBorder="1" applyAlignment="1" applyProtection="1">
      <alignment wrapText="1"/>
      <protection/>
    </xf>
    <xf numFmtId="0" fontId="43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6"/>
  <sheetViews>
    <sheetView zoomScale="120" zoomScaleNormal="120" zoomScalePageLayoutView="0" workbookViewId="0" topLeftCell="A1">
      <selection activeCell="E27" sqref="E27"/>
    </sheetView>
  </sheetViews>
  <sheetFormatPr defaultColWidth="9.00390625" defaultRowHeight="12.75"/>
  <cols>
    <col min="1" max="1" width="34.875" style="0" customWidth="1"/>
    <col min="2" max="2" width="91.125" style="0" customWidth="1"/>
    <col min="3" max="3" width="35.375" style="0" customWidth="1"/>
  </cols>
  <sheetData>
    <row r="2" spans="1:3" ht="18.75">
      <c r="A2" s="768" t="s">
        <v>779</v>
      </c>
      <c r="B2" s="768"/>
      <c r="C2" s="768"/>
    </row>
    <row r="3" spans="1:3" ht="15">
      <c r="A3" s="682"/>
      <c r="B3" s="683"/>
      <c r="C3" s="682"/>
    </row>
    <row r="4" spans="1:3" ht="14.25">
      <c r="A4" s="684" t="s">
        <v>780</v>
      </c>
      <c r="B4" s="685" t="s">
        <v>781</v>
      </c>
      <c r="C4" s="684" t="s">
        <v>782</v>
      </c>
    </row>
    <row r="5" spans="1:3" ht="12.75">
      <c r="A5" s="686"/>
      <c r="B5" s="686"/>
      <c r="C5" s="686"/>
    </row>
    <row r="6" spans="1:3" ht="18.75">
      <c r="A6" s="769" t="s">
        <v>814</v>
      </c>
      <c r="B6" s="769"/>
      <c r="C6" s="769"/>
    </row>
    <row r="7" spans="1:3" ht="12.75">
      <c r="A7" s="686" t="s">
        <v>783</v>
      </c>
      <c r="B7" s="686" t="s">
        <v>784</v>
      </c>
      <c r="C7" s="687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ht="12.75">
      <c r="A8" s="686" t="s">
        <v>785</v>
      </c>
      <c r="B8" s="686" t="s">
        <v>823</v>
      </c>
      <c r="C8" s="687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ht="12.75">
      <c r="A9" s="686" t="s">
        <v>786</v>
      </c>
      <c r="B9" s="686" t="str">
        <f>CONCATENATE(LOWER('Z_1.1.sz.mell.'!A3))</f>
        <v>2018. évi zárszámadásának pénzügyi mérlege</v>
      </c>
      <c r="C9" s="687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ht="12.75">
      <c r="A10" s="686" t="s">
        <v>787</v>
      </c>
      <c r="B10" s="686" t="str">
        <f>'Z_1.2.sz.mell.'!A3</f>
        <v>2018. ÉVI ZÁRSZÁMADSÁS</v>
      </c>
      <c r="C10" s="687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ht="12.75">
      <c r="A11" s="686" t="s">
        <v>788</v>
      </c>
      <c r="B11" s="686" t="str">
        <f>'Z_1.3.sz.mell.'!A3</f>
        <v>2018. ÉVI ZÁRSZÁMADSÁS</v>
      </c>
      <c r="C11" s="687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ht="12.75">
      <c r="A12" s="686" t="s">
        <v>789</v>
      </c>
      <c r="B12" s="686" t="str">
        <f>'Z_1.4.sz.mell.'!A3</f>
        <v>2018. ÉVI ZÁRSZÁMADSÁS</v>
      </c>
      <c r="C12" s="687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ht="12.75">
      <c r="A13" s="686" t="s">
        <v>492</v>
      </c>
      <c r="B13" s="686" t="s">
        <v>790</v>
      </c>
      <c r="C13" s="687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ht="12.75">
      <c r="A14" s="686" t="s">
        <v>394</v>
      </c>
      <c r="B14" s="686" t="s">
        <v>791</v>
      </c>
      <c r="C14" s="687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ht="12.75">
      <c r="A15" s="686" t="s">
        <v>792</v>
      </c>
      <c r="B15" s="686" t="s">
        <v>793</v>
      </c>
      <c r="C15" s="687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ht="12.75">
      <c r="A16" s="686" t="s">
        <v>794</v>
      </c>
      <c r="B16" s="686" t="s">
        <v>795</v>
      </c>
      <c r="C16" s="687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ht="12.75">
      <c r="A17" s="686" t="s">
        <v>796</v>
      </c>
      <c r="B17" s="686" t="s">
        <v>797</v>
      </c>
      <c r="C17" s="687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ht="12.75">
      <c r="A18" s="686" t="s">
        <v>798</v>
      </c>
      <c r="B18" s="686" t="str">
        <f>'Z_5.sz.mell.'!A2</f>
        <v>Európai uniós támogatással megvalósuló projektek</v>
      </c>
      <c r="C18" s="687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ht="12.75">
      <c r="A19" s="686" t="s">
        <v>500</v>
      </c>
      <c r="B19" s="686" t="s">
        <v>799</v>
      </c>
      <c r="C19" s="687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ht="12.75">
      <c r="A20" s="686" t="s">
        <v>429</v>
      </c>
      <c r="B20" s="686" t="s">
        <v>800</v>
      </c>
      <c r="C20" s="687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ht="12.75">
      <c r="A21" s="686" t="s">
        <v>430</v>
      </c>
      <c r="B21" s="686" t="s">
        <v>303</v>
      </c>
      <c r="C21" s="687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ht="12.75">
      <c r="A22" s="686" t="s">
        <v>801</v>
      </c>
      <c r="B22" s="686" t="s">
        <v>802</v>
      </c>
      <c r="C22" s="687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ht="12.75">
      <c r="A23" s="686" t="s">
        <v>803</v>
      </c>
      <c r="B23" s="686" t="str">
        <f>Z_ALAPADATOK!A11</f>
        <v>……………………. Polgármesteri /Közös Önkormányzati Hivatal</v>
      </c>
      <c r="C23" s="68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4" spans="1:3" ht="12.75">
      <c r="A24" s="686" t="s">
        <v>804</v>
      </c>
      <c r="B24" t="str">
        <f>Z_ALAPADATOK!B13</f>
        <v>1 kvi név</v>
      </c>
      <c r="C24" s="68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5" spans="1:3" ht="12.75">
      <c r="A25" s="686" t="s">
        <v>805</v>
      </c>
      <c r="B25" t="str">
        <f>Z_ALAPADATOK!B15</f>
        <v>2 kvi név</v>
      </c>
      <c r="C25" s="68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686" t="s">
        <v>806</v>
      </c>
      <c r="B26" t="str">
        <f>Z_ALAPADATOK!B17</f>
        <v>3 kvi név</v>
      </c>
      <c r="C26" s="68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686" t="s">
        <v>807</v>
      </c>
      <c r="B27" t="str">
        <f>Z_ALAPADATOK!B19</f>
        <v>4 kvi név</v>
      </c>
      <c r="C27" s="68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686" t="s">
        <v>808</v>
      </c>
      <c r="B28" t="str">
        <f>Z_ALAPADATOK!B21</f>
        <v>5 kvi név</v>
      </c>
      <c r="C28" s="68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686" t="s">
        <v>809</v>
      </c>
      <c r="B29" t="str">
        <f>Z_ALAPADATOK!B23</f>
        <v>6 kvi név</v>
      </c>
      <c r="C29" s="68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686" t="s">
        <v>810</v>
      </c>
      <c r="B30" t="str">
        <f>Z_ALAPADATOK!B25</f>
        <v>7 kvi név</v>
      </c>
      <c r="C30" s="68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686" t="s">
        <v>811</v>
      </c>
      <c r="B31" t="str">
        <f>Z_ALAPADATOK!B27</f>
        <v>8 kvi név</v>
      </c>
      <c r="C31" s="68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686" t="s">
        <v>812</v>
      </c>
      <c r="B32" t="str">
        <f>Z_ALAPADATOK!B29</f>
        <v>9 kvi név</v>
      </c>
      <c r="C32" s="68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686" t="s">
        <v>813</v>
      </c>
      <c r="B33" t="str">
        <f>Z_ALAPADATOK!B31</f>
        <v>10 kvi név</v>
      </c>
      <c r="C33" s="68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686" t="s">
        <v>842</v>
      </c>
      <c r="B34" t="str">
        <f>PROPER('Z_7.sz.mell'!A3)</f>
        <v>Költségvetési Szervek Maradványának Alakulása</v>
      </c>
      <c r="C34" s="687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ht="12.75">
      <c r="A35" s="686" t="s">
        <v>843</v>
      </c>
      <c r="B35" t="str">
        <f>'Z_8.sz.mell'!B1</f>
        <v>2018. évi általános működés és ágazati feladatok támogatásának alakulása jogcímenként</v>
      </c>
      <c r="C35" s="687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ht="12.75">
      <c r="A36" s="686" t="s">
        <v>757</v>
      </c>
      <c r="B36" t="str">
        <f>CONCATENATE(PROPER('Z_1.tájékoztató_t.'!A2)," ",LOWER('Z_1.tájékoztató_t.'!A3))</f>
        <v>Závod Község Önkormányzata 2019. évi zárszámadásának pénzügyi mérlege</v>
      </c>
      <c r="C36" s="687" t="str">
        <f ca="1">HYPERLINK(SUBSTITUTE(CELL("address",'Z_1.tájékoztató_t.'!A1),"'",""),SUBSTITUTE(MID(CELL("address",'Z_1.tájékoztató_t.'!A1),SEARCH("]",CELL("address",'Z_1.tájékoztató_t.'!A1),1)+1,LEN(CELL("address",'Z_1.tájékoztató_t.'!A1))-SEARCH("]",CELL("address",'Z_1.tájékoztató_t.'!A1),1)),"'",""))</f>
        <v>Z_1.tájékoztató_t.!$A$1</v>
      </c>
    </row>
    <row r="37" spans="1:3" ht="12.75">
      <c r="A37" s="686" t="s">
        <v>759</v>
      </c>
      <c r="B37" t="str">
        <f>'Z_2.tájékoztató_t.'!A1</f>
        <v>Többéves kihatással járó döntésekből származó kötzelezettségek célok szerinti, évenkénti bontásban</v>
      </c>
      <c r="C37" s="687" t="str">
        <f ca="1">HYPERLINK(SUBSTITUTE(CELL("address",'Z_2.tájékoztató_t.'!A2),"'",""),SUBSTITUTE(MID(CELL("address",'Z_2.tájékoztató_t.'!A2),SEARCH("]",CELL("address",'Z_2.tájékoztató_t.'!A2),1)+1,LEN(CELL("address",'Z_2.tájékoztató_t.'!A2))-SEARCH("]",CELL("address",'Z_2.tájékoztató_t.'!A2),1)),"'",""))</f>
        <v>Z_2.tájékoztató_t.!$A$2</v>
      </c>
    </row>
    <row r="38" spans="1:3" ht="12.75">
      <c r="A38" s="686" t="s">
        <v>763</v>
      </c>
      <c r="B38" t="str">
        <f>'Z_3.tájékoztató_t.'!A1</f>
        <v>Az önkormányzat által nyújtott hitel és kölcsön alakulása lejárat és eszközök szerinti bontásban</v>
      </c>
      <c r="C38" s="687" t="str">
        <f ca="1">HYPERLINK(SUBSTITUTE(CELL("address",'Z_3.tájékoztató_t.'!A1),"'",""),SUBSTITUTE(MID(CELL("address",'Z_3.tájékoztató_t.'!A1),SEARCH("]",CELL("address",'Z_3.tájékoztató_t.'!A1),1)+1,LEN(CELL("address",'Z_3.tájékoztató_t.'!A1))-SEARCH("]",CELL("address",'Z_3.tájékoztató_t.'!A1),1)),"'",""))</f>
        <v>Z_3.tájékoztató_t.!$A$1</v>
      </c>
    </row>
    <row r="39" spans="1:3" ht="12.75">
      <c r="A39" s="686" t="s">
        <v>764</v>
      </c>
      <c r="B39" t="str">
        <f>'Z_4.tájékoztató_t.'!A1</f>
        <v>Adósság állomány alakulása lejárat, eszközök, bel- és külföldi hitelezők szerinti bontásban
2018. december 31-én</v>
      </c>
      <c r="C39" s="687" t="str">
        <f ca="1">HYPERLINK(SUBSTITUTE(CELL("address",'Z_4.tájékoztató_t.'!A1),"'",""),SUBSTITUTE(MID(CELL("address",'Z_4.tájékoztató_t.'!A1),SEARCH("]",CELL("address",'Z_4.tájékoztató_t.'!A1),1)+1,LEN(CELL("address",'Z_4.tájékoztató_t.'!A1))-SEARCH("]",CELL("address",'Z_4.tájékoztató_t.'!A1),1)),"'",""))</f>
        <v>Z_4.tájékoztató_t.!$A$1</v>
      </c>
    </row>
    <row r="40" spans="1:3" ht="12.75">
      <c r="A40" s="686" t="s">
        <v>765</v>
      </c>
      <c r="B40" t="str">
        <f>'Z_5.tájékoztató_t.'!A3</f>
        <v>Az önkormányzat által adott közvetett támogatások</v>
      </c>
      <c r="C40" s="687" t="str">
        <f ca="1">HYPERLINK(SUBSTITUTE(CELL("address",'Z_5.tájékoztató_t.'!A1),"'",""),SUBSTITUTE(MID(CELL("address",'Z_5.tájékoztató_t.'!A1),SEARCH("]",CELL("address",'Z_5.tájékoztató_t.'!A1),1)+1,LEN(CELL("address",'Z_5.tájékoztató_t.'!A1))-SEARCH("]",CELL("address",'Z_5.tájékoztató_t.'!A1),1)),"'",""))</f>
        <v>Z_5.tájékoztató_t.!$A$1</v>
      </c>
    </row>
    <row r="41" spans="1:3" ht="12.75">
      <c r="A41" s="686" t="s">
        <v>769</v>
      </c>
      <c r="B41" t="str">
        <f>CONCATENATE(PROPER('Z_6.tájékoztató_t.'!A3)," ",LOWER('Z_6.tájékoztató_t.'!A4))</f>
        <v>K I M U T A T Á S a 2018. évi céljelleggel juttatott támogatások felhasználásáról</v>
      </c>
      <c r="C41" s="687" t="str">
        <f ca="1">HYPERLINK(SUBSTITUTE(CELL("address",'Z_6.tájékoztató_t.'!A1),"'",""),SUBSTITUTE(MID(CELL("address",'Z_6.tájékoztató_t.'!A1),SEARCH("]",CELL("address",'Z_6.tájékoztató_t.'!A1),1)+1,LEN(CELL("address",'Z_6.tájékoztató_t.'!A1))-SEARCH("]",CELL("address",'Z_6.tájékoztató_t.'!A1),1)),"'",""))</f>
        <v>Z_6.tájékoztató_t.!$A$1</v>
      </c>
    </row>
    <row r="42" spans="1:3" ht="12.75">
      <c r="A42" s="686" t="s">
        <v>771</v>
      </c>
      <c r="B42" t="str">
        <f>CONCATENATE(PROPER('Z_7.1.tájékoztató_t.'!A2)," ",'Z_7.1.tájékoztató_t.'!A3)</f>
        <v>Vagyonkimutatás a könyvviteli mérlegben értékkel szerplő eszközökről</v>
      </c>
      <c r="C42" s="687" t="str">
        <f ca="1">HYPERLINK(SUBSTITUTE(CELL("address",'Z_7.1.tájékoztató_t.'!A1),"'",""),SUBSTITUTE(MID(CELL("address",'Z_7.1.tájékoztató_t.'!A1),SEARCH("]",CELL("address",'Z_7.1.tájékoztató_t.'!A1),1)+1,LEN(CELL("address",'Z_7.1.tájékoztató_t.'!A1))-SEARCH("]",CELL("address",'Z_7.1.tájékoztató_t.'!A1),1)),"'",""))</f>
        <v>Z_7.1.tájékoztató_t.!$A$1</v>
      </c>
    </row>
    <row r="43" spans="1:3" ht="12.75">
      <c r="A43" s="686" t="s">
        <v>774</v>
      </c>
      <c r="B43" t="str">
        <f>CONCATENATE(PROPER('Z_7.2.tájékoztató_t.'!A3)," ",'Z_7.2.tájékoztató_t.'!A4)</f>
        <v>Vagyonkimutatás a könyvviteli mérlegben értékkel szereplő forrásokról</v>
      </c>
      <c r="C43" s="687" t="str">
        <f ca="1">HYPERLINK(SUBSTITUTE(CELL("address",'Z_7.2.tájékoztató_t.'!A1),"'",""),SUBSTITUTE(MID(CELL("address",'Z_7.2.tájékoztató_t.'!A1),SEARCH("]",CELL("address",'Z_7.2.tájékoztató_t.'!A1),1)+1,LEN(CELL("address",'Z_7.2.tájékoztató_t.'!A1))-SEARCH("]",CELL("address",'Z_7.2.tájékoztató_t.'!A1),1)),"'",""))</f>
        <v>Z_7.2.tájékoztató_t.!$A$1</v>
      </c>
    </row>
    <row r="44" spans="1:3" ht="12.75">
      <c r="A44" s="686" t="s">
        <v>775</v>
      </c>
      <c r="B44" t="str">
        <f>CONCATENATE(PROPER('Z_7.3.tájékoztató_t.'!A3)," ",'Z_7.3.tájékoztató_t.'!A4)</f>
        <v>Vagyonkimutatás az érték nélkül nyilvántartott eszkzözkről</v>
      </c>
      <c r="C44" s="687" t="str">
        <f ca="1">HYPERLINK(SUBSTITUTE(CELL("address",'Z_7.3.tájékoztató_t.'!A1),"'",""),SUBSTITUTE(MID(CELL("address",'Z_7.3.tájékoztató_t.'!A1),SEARCH("]",CELL("address",'Z_7.3.tájékoztató_t.'!A1),1)+1,LEN(CELL("address",'Z_7.3.tájékoztató_t.'!A1))-SEARCH("]",CELL("address",'Z_7.3.tájékoztató_t.'!A1),1)),"'",""))</f>
        <v>Z_7.3.tájékoztató_t.!$A$1</v>
      </c>
    </row>
    <row r="45" spans="1:3" ht="12.75">
      <c r="A45" s="686" t="s">
        <v>777</v>
      </c>
      <c r="B45" t="str">
        <f>CONCATENATE('Z_8.tájékoztató_t.'!A2,'Z_8.tájékoztató_t.'!A3)</f>
        <v>Závod Község Önkormányzata tulajdonában álló gazdálkodó szervezetek működéséből származókötelezettségek és részesedések alakulása 2018-ban</v>
      </c>
      <c r="C45" s="687" t="str">
        <f ca="1">HYPERLINK(SUBSTITUTE(CELL("address",'Z_8.tájékoztató_t.'!A1),"'",""),SUBSTITUTE(MID(CELL("address",'Z_8.tájékoztató_t.'!A1),SEARCH("]",CELL("address",'Z_8.tájékoztató_t.'!A1),1)+1,LEN(CELL("address",'Z_8.tájékoztató_t.'!A1))-SEARCH("]",CELL("address",'Z_8.tájékoztató_t.'!A1),1)),"'",""))</f>
        <v>Z_8.tájékoztató_t.!$A$1</v>
      </c>
    </row>
    <row r="46" spans="1:3" ht="12.75">
      <c r="A46" s="686" t="s">
        <v>778</v>
      </c>
      <c r="B46" t="s">
        <v>815</v>
      </c>
      <c r="C46" s="687" t="str">
        <f ca="1">HYPERLINK(SUBSTITUTE(CELL("address",'Z_9.tájékoztató_t.'!A1),"'",""),SUBSTITUTE(MID(CELL("address",'Z_9.tájékoztató_t.'!A1),SEARCH("]",CELL("address",'Z_9.tájékoztató_t.'!A1),1)+1,LEN(CELL("address",'Z_9.tájékoztató_t.'!A1))-SEARCH("]",CELL("address",'Z_9.tájékoztató_t.'!A1),1)),"'",""))</f>
        <v>Z_9.tájékoztató_t.!$A$1</v>
      </c>
    </row>
  </sheetData>
  <sheetProtection sheet="1"/>
  <mergeCells count="2">
    <mergeCell ref="A2:C2"/>
    <mergeCell ref="A6:C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3">
      <selection activeCell="J25" sqref="J2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48" t="s">
        <v>495</v>
      </c>
      <c r="B1" s="77"/>
      <c r="C1" s="77"/>
      <c r="D1" s="77"/>
      <c r="E1" s="249" t="s">
        <v>101</v>
      </c>
    </row>
    <row r="2" spans="1:5" ht="12.75">
      <c r="A2" s="77"/>
      <c r="B2" s="77"/>
      <c r="C2" s="77"/>
      <c r="D2" s="77"/>
      <c r="E2" s="77"/>
    </row>
    <row r="3" spans="1:5" ht="12.75">
      <c r="A3" s="250"/>
      <c r="B3" s="251"/>
      <c r="C3" s="250"/>
      <c r="D3" s="252"/>
      <c r="E3" s="251"/>
    </row>
    <row r="4" spans="1:5" ht="15.75">
      <c r="A4" s="79" t="str">
        <f>+Z_ÖSSZEFÜGGÉSEK!A6</f>
        <v>2018. évi eredeti előirányzat BEVÉTELEK</v>
      </c>
      <c r="B4" s="253"/>
      <c r="C4" s="254"/>
      <c r="D4" s="252"/>
      <c r="E4" s="251"/>
    </row>
    <row r="5" spans="1:5" ht="12.75">
      <c r="A5" s="250"/>
      <c r="B5" s="251"/>
      <c r="C5" s="250"/>
      <c r="D5" s="252"/>
      <c r="E5" s="251"/>
    </row>
    <row r="6" spans="1:5" ht="12.75">
      <c r="A6" s="250" t="s">
        <v>433</v>
      </c>
      <c r="B6" s="251">
        <f>+'Z_1.1.sz.mell.'!C68</f>
        <v>29756864</v>
      </c>
      <c r="C6" s="250" t="s">
        <v>395</v>
      </c>
      <c r="D6" s="252">
        <f>+'Z_2.1.sz.mell'!C18+'Z_2.2.sz.mell'!C17</f>
        <v>29756864</v>
      </c>
      <c r="E6" s="251">
        <f>+B6-D6</f>
        <v>0</v>
      </c>
    </row>
    <row r="7" spans="1:5" ht="12.75">
      <c r="A7" s="250" t="s">
        <v>449</v>
      </c>
      <c r="B7" s="251">
        <f>+'Z_1.1.sz.mell.'!C92</f>
        <v>102812759</v>
      </c>
      <c r="C7" s="250" t="s">
        <v>401</v>
      </c>
      <c r="D7" s="252">
        <f>+'Z_2.1.sz.mell'!C29+'Z_2.2.sz.mell'!C30</f>
        <v>102812759</v>
      </c>
      <c r="E7" s="251">
        <f>+B7-D7</f>
        <v>0</v>
      </c>
    </row>
    <row r="8" spans="1:5" ht="12.75">
      <c r="A8" s="250" t="s">
        <v>450</v>
      </c>
      <c r="B8" s="251">
        <f>+'Z_1.1.sz.mell.'!C93</f>
        <v>132569623</v>
      </c>
      <c r="C8" s="250" t="s">
        <v>402</v>
      </c>
      <c r="D8" s="252">
        <f>+'Z_2.1.sz.mell'!C30+'Z_2.2.sz.mell'!C31</f>
        <v>132569623</v>
      </c>
      <c r="E8" s="251">
        <f>+B8-D8</f>
        <v>0</v>
      </c>
    </row>
    <row r="9" spans="1:5" ht="12.75">
      <c r="A9" s="250"/>
      <c r="B9" s="251"/>
      <c r="C9" s="250"/>
      <c r="D9" s="252"/>
      <c r="E9" s="251"/>
    </row>
    <row r="10" spans="1:5" ht="15.75">
      <c r="A10" s="79" t="str">
        <f>+Z_ÖSSZEFÜGGÉSEK!A13</f>
        <v>2018. évi módosított előirányzat BEVÉTELEK</v>
      </c>
      <c r="B10" s="253"/>
      <c r="C10" s="254"/>
      <c r="D10" s="252"/>
      <c r="E10" s="251"/>
    </row>
    <row r="11" spans="1:5" ht="12.75">
      <c r="A11" s="250"/>
      <c r="B11" s="251"/>
      <c r="C11" s="250"/>
      <c r="D11" s="252"/>
      <c r="E11" s="251"/>
    </row>
    <row r="12" spans="1:5" ht="12.75">
      <c r="A12" s="250" t="s">
        <v>434</v>
      </c>
      <c r="B12" s="251">
        <f>+'Z_1.1.sz.mell.'!D68</f>
        <v>45907986</v>
      </c>
      <c r="C12" s="250" t="s">
        <v>396</v>
      </c>
      <c r="D12" s="252">
        <f>+'Z_2.1.sz.mell'!D18+'Z_2.2.sz.mell'!D17</f>
        <v>45907986</v>
      </c>
      <c r="E12" s="251">
        <f>+B12-D12</f>
        <v>0</v>
      </c>
    </row>
    <row r="13" spans="1:5" ht="12.75">
      <c r="A13" s="250" t="s">
        <v>435</v>
      </c>
      <c r="B13" s="251">
        <f>+'Z_1.1.sz.mell.'!D92</f>
        <v>104087966</v>
      </c>
      <c r="C13" s="250" t="s">
        <v>403</v>
      </c>
      <c r="D13" s="252">
        <f>+'Z_2.1.sz.mell'!D29+'Z_2.2.sz.mell'!D30</f>
        <v>104087966</v>
      </c>
      <c r="E13" s="251">
        <f>+B13-D13</f>
        <v>0</v>
      </c>
    </row>
    <row r="14" spans="1:5" ht="12.75">
      <c r="A14" s="250" t="s">
        <v>436</v>
      </c>
      <c r="B14" s="251">
        <f>+'Z_1.1.sz.mell.'!D93</f>
        <v>149995952</v>
      </c>
      <c r="C14" s="250" t="s">
        <v>404</v>
      </c>
      <c r="D14" s="252">
        <f>+'Z_2.1.sz.mell'!D30+'Z_2.2.sz.mell'!D31</f>
        <v>149995952</v>
      </c>
      <c r="E14" s="251">
        <f>+B14-D14</f>
        <v>0</v>
      </c>
    </row>
    <row r="15" spans="1:5" ht="12.75">
      <c r="A15" s="250"/>
      <c r="B15" s="251"/>
      <c r="C15" s="250"/>
      <c r="D15" s="252"/>
      <c r="E15" s="251"/>
    </row>
    <row r="16" spans="1:5" ht="14.25">
      <c r="A16" s="255" t="str">
        <f>+Z_ÖSSZEFÜGGÉSEK!A19</f>
        <v>2018.évi teljesített BEVÉTELEK</v>
      </c>
      <c r="B16" s="78"/>
      <c r="C16" s="254"/>
      <c r="D16" s="252"/>
      <c r="E16" s="251"/>
    </row>
    <row r="17" spans="1:5" ht="12.75">
      <c r="A17" s="250"/>
      <c r="B17" s="251"/>
      <c r="C17" s="250"/>
      <c r="D17" s="252"/>
      <c r="E17" s="251"/>
    </row>
    <row r="18" spans="1:5" ht="12.75">
      <c r="A18" s="250" t="s">
        <v>437</v>
      </c>
      <c r="B18" s="251">
        <f>+'Z_1.1.sz.mell.'!E68</f>
        <v>44358151</v>
      </c>
      <c r="C18" s="250" t="s">
        <v>397</v>
      </c>
      <c r="D18" s="252">
        <f>+'Z_2.1.sz.mell'!E18+'Z_2.2.sz.mell'!E17</f>
        <v>44358151</v>
      </c>
      <c r="E18" s="251">
        <f>+B18-D18</f>
        <v>0</v>
      </c>
    </row>
    <row r="19" spans="1:5" ht="12.75">
      <c r="A19" s="250" t="s">
        <v>438</v>
      </c>
      <c r="B19" s="251">
        <f>+'Z_1.1.sz.mell.'!E92</f>
        <v>104087966</v>
      </c>
      <c r="C19" s="250" t="s">
        <v>405</v>
      </c>
      <c r="D19" s="252">
        <f>+'Z_2.1.sz.mell'!E29+'Z_2.2.sz.mell'!E30</f>
        <v>104087966</v>
      </c>
      <c r="E19" s="251">
        <f>+B19-D19</f>
        <v>0</v>
      </c>
    </row>
    <row r="20" spans="1:5" ht="12.75">
      <c r="A20" s="250" t="s">
        <v>439</v>
      </c>
      <c r="B20" s="251">
        <f>+'Z_1.1.sz.mell.'!E93</f>
        <v>148446117</v>
      </c>
      <c r="C20" s="250" t="s">
        <v>406</v>
      </c>
      <c r="D20" s="252">
        <f>+'Z_2.1.sz.mell'!E30+'Z_2.2.sz.mell'!E31</f>
        <v>148446117</v>
      </c>
      <c r="E20" s="251">
        <f>+B20-D20</f>
        <v>0</v>
      </c>
    </row>
    <row r="21" spans="1:5" ht="12.75">
      <c r="A21" s="250"/>
      <c r="B21" s="251"/>
      <c r="C21" s="250"/>
      <c r="D21" s="252"/>
      <c r="E21" s="251"/>
    </row>
    <row r="22" spans="1:5" ht="15.75">
      <c r="A22" s="79" t="str">
        <f>+Z_ÖSSZEFÜGGÉSEK!A25</f>
        <v>2018. évi eredeti előirányzat KIADÁSOK</v>
      </c>
      <c r="B22" s="253"/>
      <c r="C22" s="254"/>
      <c r="D22" s="252"/>
      <c r="E22" s="251"/>
    </row>
    <row r="23" spans="1:5" ht="12.75">
      <c r="A23" s="250"/>
      <c r="B23" s="251"/>
      <c r="C23" s="250"/>
      <c r="D23" s="252"/>
      <c r="E23" s="251"/>
    </row>
    <row r="24" spans="1:5" ht="12.75">
      <c r="A24" s="250" t="s">
        <v>451</v>
      </c>
      <c r="B24" s="251">
        <f>+'Z_1.1.sz.mell.'!C135</f>
        <v>131745820</v>
      </c>
      <c r="C24" s="250" t="s">
        <v>398</v>
      </c>
      <c r="D24" s="252">
        <f>+'Z_2.1.sz.mell'!G18+'Z_2.2.sz.mell'!G17</f>
        <v>131745820</v>
      </c>
      <c r="E24" s="251">
        <f>+B24-D24</f>
        <v>0</v>
      </c>
    </row>
    <row r="25" spans="1:5" ht="12.75">
      <c r="A25" s="250" t="s">
        <v>441</v>
      </c>
      <c r="B25" s="251">
        <f>+'Z_1.1.sz.mell.'!C160</f>
        <v>823803</v>
      </c>
      <c r="C25" s="250" t="s">
        <v>407</v>
      </c>
      <c r="D25" s="252">
        <f>+'Z_2.1.sz.mell'!G29+'Z_2.2.sz.mell'!G30</f>
        <v>823803</v>
      </c>
      <c r="E25" s="251">
        <f>+B25-D25</f>
        <v>0</v>
      </c>
    </row>
    <row r="26" spans="1:5" ht="12.75">
      <c r="A26" s="250" t="s">
        <v>442</v>
      </c>
      <c r="B26" s="251">
        <f>+'Z_1.1.sz.mell.'!C161</f>
        <v>132569623</v>
      </c>
      <c r="C26" s="250" t="s">
        <v>408</v>
      </c>
      <c r="D26" s="252">
        <f>+'Z_2.1.sz.mell'!G30+'Z_2.2.sz.mell'!G31</f>
        <v>132569623</v>
      </c>
      <c r="E26" s="251">
        <f>+B26-D26</f>
        <v>0</v>
      </c>
    </row>
    <row r="27" spans="1:5" ht="12.75">
      <c r="A27" s="250"/>
      <c r="B27" s="251"/>
      <c r="C27" s="250"/>
      <c r="D27" s="252"/>
      <c r="E27" s="251"/>
    </row>
    <row r="28" spans="1:5" ht="15.75">
      <c r="A28" s="79" t="str">
        <f>+Z_ÖSSZEFÜGGÉSEK!A31</f>
        <v>2018. évi módosított előirányzat KIADÁSOK</v>
      </c>
      <c r="B28" s="253"/>
      <c r="C28" s="254"/>
      <c r="D28" s="252"/>
      <c r="E28" s="251"/>
    </row>
    <row r="29" spans="1:5" ht="12.75">
      <c r="A29" s="250"/>
      <c r="B29" s="251"/>
      <c r="C29" s="250"/>
      <c r="D29" s="252"/>
      <c r="E29" s="251"/>
    </row>
    <row r="30" spans="1:5" ht="12.75">
      <c r="A30" s="250" t="s">
        <v>443</v>
      </c>
      <c r="B30" s="251">
        <f>+'Z_1.1.sz.mell.'!D135</f>
        <v>149172149</v>
      </c>
      <c r="C30" s="250" t="s">
        <v>399</v>
      </c>
      <c r="D30" s="252">
        <f>+'Z_2.1.sz.mell'!H18+'Z_2.2.sz.mell'!H17</f>
        <v>149172149</v>
      </c>
      <c r="E30" s="251">
        <f>+B30-D30</f>
        <v>0</v>
      </c>
    </row>
    <row r="31" spans="1:5" ht="12.75">
      <c r="A31" s="250" t="s">
        <v>444</v>
      </c>
      <c r="B31" s="251">
        <f>+'Z_1.1.sz.mell.'!D160</f>
        <v>823803</v>
      </c>
      <c r="C31" s="250" t="s">
        <v>409</v>
      </c>
      <c r="D31" s="252">
        <f>+'Z_2.1.sz.mell'!H29+'Z_2.2.sz.mell'!H30</f>
        <v>823803</v>
      </c>
      <c r="E31" s="251">
        <f>+B31-D31</f>
        <v>0</v>
      </c>
    </row>
    <row r="32" spans="1:5" ht="12.75">
      <c r="A32" s="250" t="s">
        <v>445</v>
      </c>
      <c r="B32" s="251">
        <f>+'Z_1.1.sz.mell.'!D161</f>
        <v>149995952</v>
      </c>
      <c r="C32" s="250" t="s">
        <v>410</v>
      </c>
      <c r="D32" s="252">
        <f>+'Z_2.1.sz.mell'!H30+'Z_2.2.sz.mell'!H31</f>
        <v>149995952</v>
      </c>
      <c r="E32" s="251">
        <f>+B32-D32</f>
        <v>0</v>
      </c>
    </row>
    <row r="33" spans="1:5" ht="12.75">
      <c r="A33" s="250"/>
      <c r="B33" s="251"/>
      <c r="C33" s="250"/>
      <c r="D33" s="252"/>
      <c r="E33" s="251"/>
    </row>
    <row r="34" spans="1:5" ht="15.75">
      <c r="A34" s="256" t="str">
        <f>+Z_ÖSSZEFÜGGÉSEK!A37</f>
        <v>2018.évi teljesített KIADÁSOK</v>
      </c>
      <c r="B34" s="253"/>
      <c r="C34" s="254"/>
      <c r="D34" s="252"/>
      <c r="E34" s="251"/>
    </row>
    <row r="35" spans="1:5" ht="12.75">
      <c r="A35" s="250"/>
      <c r="B35" s="251"/>
      <c r="C35" s="250"/>
      <c r="D35" s="252"/>
      <c r="E35" s="251"/>
    </row>
    <row r="36" spans="1:5" ht="12.75">
      <c r="A36" s="250" t="s">
        <v>446</v>
      </c>
      <c r="B36" s="251">
        <f>+'Z_1.1.sz.mell.'!E135</f>
        <v>39179191</v>
      </c>
      <c r="C36" s="250" t="s">
        <v>400</v>
      </c>
      <c r="D36" s="252">
        <f>+'Z_2.1.sz.mell'!I18+'Z_2.2.sz.mell'!I17</f>
        <v>39179191</v>
      </c>
      <c r="E36" s="251">
        <f>+B36-D36</f>
        <v>0</v>
      </c>
    </row>
    <row r="37" spans="1:5" ht="12.75">
      <c r="A37" s="250" t="s">
        <v>447</v>
      </c>
      <c r="B37" s="251">
        <f>+'Z_1.1.sz.mell.'!E160</f>
        <v>823803</v>
      </c>
      <c r="C37" s="250" t="s">
        <v>411</v>
      </c>
      <c r="D37" s="252">
        <f>+'Z_2.1.sz.mell'!I29+'Z_2.2.sz.mell'!I30</f>
        <v>823803</v>
      </c>
      <c r="E37" s="251">
        <f>+B37-D37</f>
        <v>0</v>
      </c>
    </row>
    <row r="38" spans="1:5" ht="12.75">
      <c r="A38" s="250" t="s">
        <v>452</v>
      </c>
      <c r="B38" s="251">
        <f>+'Z_1.1.sz.mell.'!E161</f>
        <v>40002994</v>
      </c>
      <c r="C38" s="250" t="s">
        <v>412</v>
      </c>
      <c r="D38" s="252">
        <f>+'Z_2.1.sz.mell'!I30+'Z_2.2.sz.mell'!I31</f>
        <v>40002994</v>
      </c>
      <c r="E38" s="251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zoomScale="120" zoomScaleNormal="120" workbookViewId="0" topLeftCell="A1">
      <selection activeCell="C8" sqref="C8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3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66"/>
      <c r="B1" s="800" t="str">
        <f>CONCATENATE("3. melléklet ",Z_ALAPADATOK!A7," ",Z_ALAPADATOK!B7," ",Z_ALAPADATOK!C7," ",Z_ALAPADATOK!D7," ",Z_ALAPADATOK!E7," ",Z_ALAPADATOK!F7," ",Z_ALAPADATOK!G7," ",Z_ALAPADATOK!H7)</f>
        <v>3. melléklet a … / 2019. ( … ) önkormányzati rendelethez</v>
      </c>
      <c r="C1" s="801"/>
      <c r="D1" s="801"/>
      <c r="E1" s="801"/>
      <c r="F1" s="801"/>
      <c r="G1" s="801"/>
    </row>
    <row r="2" spans="1:7" ht="12.75">
      <c r="A2" s="366"/>
      <c r="B2" s="367"/>
      <c r="C2" s="367"/>
      <c r="D2" s="367"/>
      <c r="E2" s="367"/>
      <c r="F2" s="367"/>
      <c r="G2" s="367"/>
    </row>
    <row r="3" spans="1:7" ht="25.5" customHeight="1">
      <c r="A3" s="799" t="s">
        <v>496</v>
      </c>
      <c r="B3" s="799"/>
      <c r="C3" s="799"/>
      <c r="D3" s="799"/>
      <c r="E3" s="799"/>
      <c r="F3" s="799"/>
      <c r="G3" s="799"/>
    </row>
    <row r="4" spans="1:7" ht="22.5" customHeight="1" thickBot="1">
      <c r="A4" s="366"/>
      <c r="B4" s="367"/>
      <c r="C4" s="367"/>
      <c r="D4" s="367"/>
      <c r="E4" s="367"/>
      <c r="F4" s="367"/>
      <c r="G4" s="368" t="str">
        <f>'Z_2.2.sz.mell'!I2</f>
        <v> Forintban!</v>
      </c>
    </row>
    <row r="5" spans="1:7" s="29" customFormat="1" ht="44.25" customHeight="1" thickBot="1">
      <c r="A5" s="369" t="s">
        <v>44</v>
      </c>
      <c r="B5" s="336" t="s">
        <v>45</v>
      </c>
      <c r="C5" s="336" t="s">
        <v>46</v>
      </c>
      <c r="D5" s="336" t="str">
        <f>+CONCATENATE("Felhasználás   ",LEFT(Z_ÖSSZEFÜGGÉSEK!A6,4)-1,". XII. 31-ig")</f>
        <v>Felhasználás   2017. XII. 31-ig</v>
      </c>
      <c r="E5" s="336" t="str">
        <f>+CONCATENATE(LEFT(Z_ÖSSZEFÜGGÉSEK!A6,4),". évi",CHAR(10),"módosított előirányzat")</f>
        <v>2018. évi
módosított előirányzat</v>
      </c>
      <c r="F5" s="336" t="str">
        <f>+CONCATENATE("Teljesítés",CHAR(10),LEFT(Z_ÖSSZEFÜGGÉSEK!A6,4),". XII. 31-ig")</f>
        <v>Teljesítés
2018. XII. 31-ig</v>
      </c>
      <c r="G5" s="337" t="str">
        <f>+CONCATENATE("Összes teljesítés",CHAR(10),LEFT(Z_ÖSSZEFÜGGÉSEK!A6,4),". XII. 31-ig")</f>
        <v>Összes teljesítés
2018. XII. 31-ig</v>
      </c>
    </row>
    <row r="6" spans="1:7" s="33" customFormat="1" ht="12" customHeight="1" thickBot="1">
      <c r="A6" s="370" t="s">
        <v>364</v>
      </c>
      <c r="B6" s="371" t="s">
        <v>365</v>
      </c>
      <c r="C6" s="371" t="s">
        <v>366</v>
      </c>
      <c r="D6" s="371" t="s">
        <v>368</v>
      </c>
      <c r="E6" s="371" t="s">
        <v>367</v>
      </c>
      <c r="F6" s="371" t="s">
        <v>369</v>
      </c>
      <c r="G6" s="372" t="s">
        <v>413</v>
      </c>
    </row>
    <row r="7" spans="1:7" ht="15.75" customHeight="1">
      <c r="A7" s="199"/>
      <c r="B7" s="21"/>
      <c r="C7" s="201"/>
      <c r="D7" s="21">
        <v>0</v>
      </c>
      <c r="E7" s="21">
        <v>0</v>
      </c>
      <c r="F7" s="21">
        <v>0</v>
      </c>
      <c r="G7" s="34">
        <f aca="true" t="shared" si="0" ref="G7:G24">B7-D7-F7</f>
        <v>0</v>
      </c>
    </row>
    <row r="8" spans="1:7" ht="15.75" customHeight="1">
      <c r="A8" s="199"/>
      <c r="B8" s="21"/>
      <c r="C8" s="201"/>
      <c r="D8" s="21"/>
      <c r="E8" s="21"/>
      <c r="F8" s="21"/>
      <c r="G8" s="34">
        <f t="shared" si="0"/>
        <v>0</v>
      </c>
    </row>
    <row r="9" spans="1:7" ht="15.75" customHeight="1">
      <c r="A9" s="199"/>
      <c r="B9" s="21"/>
      <c r="C9" s="201"/>
      <c r="D9" s="21"/>
      <c r="E9" s="21"/>
      <c r="F9" s="21"/>
      <c r="G9" s="34">
        <f t="shared" si="0"/>
        <v>0</v>
      </c>
    </row>
    <row r="10" spans="1:7" ht="15.75" customHeight="1">
      <c r="A10" s="200"/>
      <c r="B10" s="21"/>
      <c r="C10" s="201"/>
      <c r="D10" s="21"/>
      <c r="E10" s="21"/>
      <c r="F10" s="21"/>
      <c r="G10" s="34">
        <f t="shared" si="0"/>
        <v>0</v>
      </c>
    </row>
    <row r="11" spans="1:7" ht="15.75" customHeight="1">
      <c r="A11" s="199"/>
      <c r="B11" s="21"/>
      <c r="C11" s="201"/>
      <c r="D11" s="21"/>
      <c r="E11" s="21"/>
      <c r="F11" s="21"/>
      <c r="G11" s="34">
        <f t="shared" si="0"/>
        <v>0</v>
      </c>
    </row>
    <row r="12" spans="1:7" ht="15.75" customHeight="1">
      <c r="A12" s="200"/>
      <c r="B12" s="21"/>
      <c r="C12" s="201"/>
      <c r="D12" s="21"/>
      <c r="E12" s="21"/>
      <c r="F12" s="21"/>
      <c r="G12" s="34">
        <f t="shared" si="0"/>
        <v>0</v>
      </c>
    </row>
    <row r="13" spans="1:7" ht="15.75" customHeight="1">
      <c r="A13" s="199"/>
      <c r="B13" s="21"/>
      <c r="C13" s="201"/>
      <c r="D13" s="21"/>
      <c r="E13" s="21"/>
      <c r="F13" s="21"/>
      <c r="G13" s="34">
        <f t="shared" si="0"/>
        <v>0</v>
      </c>
    </row>
    <row r="14" spans="1:7" ht="15.75" customHeight="1">
      <c r="A14" s="199"/>
      <c r="B14" s="21"/>
      <c r="C14" s="201"/>
      <c r="D14" s="21"/>
      <c r="E14" s="21"/>
      <c r="F14" s="21"/>
      <c r="G14" s="34">
        <f t="shared" si="0"/>
        <v>0</v>
      </c>
    </row>
    <row r="15" spans="1:7" ht="15.75" customHeight="1">
      <c r="A15" s="199"/>
      <c r="B15" s="21"/>
      <c r="C15" s="201"/>
      <c r="D15" s="21"/>
      <c r="E15" s="21"/>
      <c r="F15" s="21"/>
      <c r="G15" s="34">
        <f t="shared" si="0"/>
        <v>0</v>
      </c>
    </row>
    <row r="16" spans="1:7" ht="15.75" customHeight="1">
      <c r="A16" s="199"/>
      <c r="B16" s="21"/>
      <c r="C16" s="201"/>
      <c r="D16" s="21"/>
      <c r="E16" s="21"/>
      <c r="F16" s="21"/>
      <c r="G16" s="34">
        <f t="shared" si="0"/>
        <v>0</v>
      </c>
    </row>
    <row r="17" spans="1:7" ht="15.75" customHeight="1">
      <c r="A17" s="199"/>
      <c r="B17" s="21"/>
      <c r="C17" s="201"/>
      <c r="D17" s="21"/>
      <c r="E17" s="21"/>
      <c r="F17" s="21"/>
      <c r="G17" s="34">
        <f t="shared" si="0"/>
        <v>0</v>
      </c>
    </row>
    <row r="18" spans="1:7" ht="15.75" customHeight="1">
      <c r="A18" s="199"/>
      <c r="B18" s="21"/>
      <c r="C18" s="201"/>
      <c r="D18" s="21"/>
      <c r="E18" s="21"/>
      <c r="F18" s="21"/>
      <c r="G18" s="34">
        <f t="shared" si="0"/>
        <v>0</v>
      </c>
    </row>
    <row r="19" spans="1:7" ht="15.75" customHeight="1">
      <c r="A19" s="199"/>
      <c r="B19" s="21"/>
      <c r="C19" s="201"/>
      <c r="D19" s="21"/>
      <c r="E19" s="21"/>
      <c r="F19" s="21"/>
      <c r="G19" s="34">
        <f t="shared" si="0"/>
        <v>0</v>
      </c>
    </row>
    <row r="20" spans="1:7" ht="15.75" customHeight="1">
      <c r="A20" s="199"/>
      <c r="B20" s="21"/>
      <c r="C20" s="201"/>
      <c r="D20" s="21"/>
      <c r="E20" s="21"/>
      <c r="F20" s="21"/>
      <c r="G20" s="34">
        <f t="shared" si="0"/>
        <v>0</v>
      </c>
    </row>
    <row r="21" spans="1:7" ht="15.75" customHeight="1">
      <c r="A21" s="199"/>
      <c r="B21" s="21"/>
      <c r="C21" s="201"/>
      <c r="D21" s="21"/>
      <c r="E21" s="21"/>
      <c r="F21" s="21"/>
      <c r="G21" s="34">
        <f t="shared" si="0"/>
        <v>0</v>
      </c>
    </row>
    <row r="22" spans="1:7" ht="15.75" customHeight="1">
      <c r="A22" s="199"/>
      <c r="B22" s="21"/>
      <c r="C22" s="201"/>
      <c r="D22" s="21"/>
      <c r="E22" s="21"/>
      <c r="F22" s="21"/>
      <c r="G22" s="34">
        <f t="shared" si="0"/>
        <v>0</v>
      </c>
    </row>
    <row r="23" spans="1:7" ht="15.75" customHeight="1">
      <c r="A23" s="199"/>
      <c r="B23" s="21"/>
      <c r="C23" s="201"/>
      <c r="D23" s="21"/>
      <c r="E23" s="21"/>
      <c r="F23" s="21"/>
      <c r="G23" s="34">
        <f t="shared" si="0"/>
        <v>0</v>
      </c>
    </row>
    <row r="24" spans="1:7" ht="15.75" customHeight="1" thickBot="1">
      <c r="A24" s="35"/>
      <c r="B24" s="22"/>
      <c r="C24" s="202"/>
      <c r="D24" s="22"/>
      <c r="E24" s="22"/>
      <c r="F24" s="22"/>
      <c r="G24" s="36">
        <f t="shared" si="0"/>
        <v>0</v>
      </c>
    </row>
    <row r="25" spans="1:7" s="39" customFormat="1" ht="18" customHeight="1" thickBot="1">
      <c r="A25" s="71" t="s">
        <v>43</v>
      </c>
      <c r="B25" s="37">
        <f>SUM(B7:B24)</f>
        <v>0</v>
      </c>
      <c r="C25" s="55"/>
      <c r="D25" s="37">
        <f>SUM(D7:D24)</f>
        <v>0</v>
      </c>
      <c r="E25" s="37"/>
      <c r="F25" s="37">
        <f>SUM(F7:F24)</f>
        <v>0</v>
      </c>
      <c r="G25" s="38">
        <f>SUM(G7:G24)</f>
        <v>0</v>
      </c>
    </row>
  </sheetData>
  <sheetProtection sheet="1"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20" zoomScaleNormal="120" workbookViewId="0" topLeftCell="A1">
      <selection activeCell="G7" sqref="G7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66"/>
      <c r="B1" s="800" t="str">
        <f>CONCATENATE("4. melléklet ",Z_ALAPADATOK!A7," ",Z_ALAPADATOK!B7," ",Z_ALAPADATOK!C7," ",Z_ALAPADATOK!D7," ",Z_ALAPADATOK!E7," ",Z_ALAPADATOK!F7," ",Z_ALAPADATOK!G7," ",Z_ALAPADATOK!H7)</f>
        <v>4. melléklet a … / 2019. ( … ) önkormányzati rendelethez</v>
      </c>
      <c r="C1" s="800"/>
      <c r="D1" s="800"/>
      <c r="E1" s="800"/>
      <c r="F1" s="800"/>
      <c r="G1" s="800"/>
    </row>
    <row r="2" spans="1:7" ht="12.75">
      <c r="A2" s="366"/>
      <c r="B2" s="367"/>
      <c r="C2" s="367"/>
      <c r="D2" s="367"/>
      <c r="E2" s="367"/>
      <c r="F2" s="367"/>
      <c r="G2" s="367"/>
    </row>
    <row r="3" spans="1:7" ht="24.75" customHeight="1">
      <c r="A3" s="799" t="s">
        <v>497</v>
      </c>
      <c r="B3" s="799"/>
      <c r="C3" s="799"/>
      <c r="D3" s="799"/>
      <c r="E3" s="799"/>
      <c r="F3" s="799"/>
      <c r="G3" s="799"/>
    </row>
    <row r="4" spans="1:7" ht="23.25" customHeight="1" thickBot="1">
      <c r="A4" s="366"/>
      <c r="B4" s="367"/>
      <c r="C4" s="367"/>
      <c r="D4" s="367"/>
      <c r="E4" s="367"/>
      <c r="F4" s="367"/>
      <c r="G4" s="368" t="str">
        <f>'Z_3.sz.mell.'!G4</f>
        <v> Forintban!</v>
      </c>
    </row>
    <row r="5" spans="1:7" s="29" customFormat="1" ht="48.75" customHeight="1" thickBot="1">
      <c r="A5" s="369" t="s">
        <v>47</v>
      </c>
      <c r="B5" s="336" t="s">
        <v>45</v>
      </c>
      <c r="C5" s="336" t="s">
        <v>46</v>
      </c>
      <c r="D5" s="336" t="str">
        <f>+'Z_3.sz.mell.'!D5</f>
        <v>Felhasználás   2017. XII. 31-ig</v>
      </c>
      <c r="E5" s="336" t="str">
        <f>+CONCATENATE(LEFT(Z_ÖSSZEFÜGGÉSEK!A6,4),". évi",CHAR(10),"módosított előirányzat")</f>
        <v>2018. évi
módosított előirányzat</v>
      </c>
      <c r="F5" s="336" t="str">
        <f>+CONCATENATE("Teljesítés",CHAR(10),LEFT(Z_ÖSSZEFÜGGÉSEK!A6,4),". XII. 31-ig")</f>
        <v>Teljesítés
2018. XII. 31-ig</v>
      </c>
      <c r="G5" s="337" t="str">
        <f>+CONCATENATE("Összes teljesítés",CHAR(10),LEFT(Z_ÖSSZEFÜGGÉSEK!A6,4),". XII. 31-ig")</f>
        <v>Összes teljesítés
2018. XII. 31-ig</v>
      </c>
    </row>
    <row r="6" spans="1:7" s="33" customFormat="1" ht="15" customHeight="1" thickBot="1">
      <c r="A6" s="370" t="s">
        <v>364</v>
      </c>
      <c r="B6" s="371" t="s">
        <v>365</v>
      </c>
      <c r="C6" s="371" t="s">
        <v>366</v>
      </c>
      <c r="D6" s="371" t="s">
        <v>368</v>
      </c>
      <c r="E6" s="371" t="s">
        <v>367</v>
      </c>
      <c r="F6" s="371" t="s">
        <v>369</v>
      </c>
      <c r="G6" s="372" t="s">
        <v>413</v>
      </c>
    </row>
    <row r="7" spans="1:7" ht="15.75" customHeight="1">
      <c r="A7" s="40"/>
      <c r="B7" s="41"/>
      <c r="C7" s="203"/>
      <c r="D7" s="41"/>
      <c r="E7" s="41"/>
      <c r="F7" s="41"/>
      <c r="G7" s="42">
        <f aca="true" t="shared" si="0" ref="G7:G25">B7-D7-F7</f>
        <v>0</v>
      </c>
    </row>
    <row r="8" spans="1:7" ht="15.75" customHeight="1">
      <c r="A8" s="40"/>
      <c r="B8" s="41"/>
      <c r="C8" s="203"/>
      <c r="D8" s="41"/>
      <c r="E8" s="41"/>
      <c r="F8" s="41"/>
      <c r="G8" s="42">
        <f t="shared" si="0"/>
        <v>0</v>
      </c>
    </row>
    <row r="9" spans="1:7" ht="15.75" customHeight="1">
      <c r="A9" s="40"/>
      <c r="B9" s="41"/>
      <c r="C9" s="203"/>
      <c r="D9" s="41"/>
      <c r="E9" s="41"/>
      <c r="F9" s="41"/>
      <c r="G9" s="42">
        <f t="shared" si="0"/>
        <v>0</v>
      </c>
    </row>
    <row r="10" spans="1:7" ht="15.75" customHeight="1">
      <c r="A10" s="40"/>
      <c r="B10" s="41"/>
      <c r="C10" s="203"/>
      <c r="D10" s="41"/>
      <c r="E10" s="41"/>
      <c r="F10" s="41"/>
      <c r="G10" s="42">
        <f t="shared" si="0"/>
        <v>0</v>
      </c>
    </row>
    <row r="11" spans="1:7" ht="15.75" customHeight="1">
      <c r="A11" s="40"/>
      <c r="B11" s="41"/>
      <c r="C11" s="203"/>
      <c r="D11" s="41"/>
      <c r="E11" s="41"/>
      <c r="F11" s="41"/>
      <c r="G11" s="42">
        <f t="shared" si="0"/>
        <v>0</v>
      </c>
    </row>
    <row r="12" spans="1:7" ht="15.75" customHeight="1">
      <c r="A12" s="40"/>
      <c r="B12" s="41"/>
      <c r="C12" s="203"/>
      <c r="D12" s="41"/>
      <c r="E12" s="41"/>
      <c r="F12" s="41"/>
      <c r="G12" s="42">
        <f t="shared" si="0"/>
        <v>0</v>
      </c>
    </row>
    <row r="13" spans="1:7" ht="15.75" customHeight="1">
      <c r="A13" s="40"/>
      <c r="B13" s="41"/>
      <c r="C13" s="203"/>
      <c r="D13" s="41"/>
      <c r="E13" s="41"/>
      <c r="F13" s="41"/>
      <c r="G13" s="42">
        <f t="shared" si="0"/>
        <v>0</v>
      </c>
    </row>
    <row r="14" spans="1:7" ht="15.75" customHeight="1">
      <c r="A14" s="40"/>
      <c r="B14" s="41"/>
      <c r="C14" s="203"/>
      <c r="D14" s="41"/>
      <c r="E14" s="41"/>
      <c r="F14" s="41"/>
      <c r="G14" s="42">
        <f t="shared" si="0"/>
        <v>0</v>
      </c>
    </row>
    <row r="15" spans="1:7" ht="15.75" customHeight="1">
      <c r="A15" s="40"/>
      <c r="B15" s="41"/>
      <c r="C15" s="203"/>
      <c r="D15" s="41"/>
      <c r="E15" s="41"/>
      <c r="F15" s="41"/>
      <c r="G15" s="42">
        <f t="shared" si="0"/>
        <v>0</v>
      </c>
    </row>
    <row r="16" spans="1:7" ht="15.75" customHeight="1">
      <c r="A16" s="40"/>
      <c r="B16" s="41"/>
      <c r="C16" s="203"/>
      <c r="D16" s="41"/>
      <c r="E16" s="41"/>
      <c r="F16" s="41"/>
      <c r="G16" s="42">
        <f t="shared" si="0"/>
        <v>0</v>
      </c>
    </row>
    <row r="17" spans="1:7" ht="15.75" customHeight="1">
      <c r="A17" s="40"/>
      <c r="B17" s="41"/>
      <c r="C17" s="203"/>
      <c r="D17" s="41"/>
      <c r="E17" s="41"/>
      <c r="F17" s="41"/>
      <c r="G17" s="42">
        <f t="shared" si="0"/>
        <v>0</v>
      </c>
    </row>
    <row r="18" spans="1:7" ht="15.75" customHeight="1">
      <c r="A18" s="40"/>
      <c r="B18" s="41"/>
      <c r="C18" s="203"/>
      <c r="D18" s="41"/>
      <c r="E18" s="41"/>
      <c r="F18" s="41"/>
      <c r="G18" s="42">
        <f t="shared" si="0"/>
        <v>0</v>
      </c>
    </row>
    <row r="19" spans="1:7" ht="15.75" customHeight="1">
      <c r="A19" s="40"/>
      <c r="B19" s="41"/>
      <c r="C19" s="203"/>
      <c r="D19" s="41"/>
      <c r="E19" s="41"/>
      <c r="F19" s="41"/>
      <c r="G19" s="42">
        <f t="shared" si="0"/>
        <v>0</v>
      </c>
    </row>
    <row r="20" spans="1:7" ht="15.75" customHeight="1">
      <c r="A20" s="40"/>
      <c r="B20" s="41"/>
      <c r="C20" s="203"/>
      <c r="D20" s="41"/>
      <c r="E20" s="41"/>
      <c r="F20" s="41"/>
      <c r="G20" s="42">
        <f t="shared" si="0"/>
        <v>0</v>
      </c>
    </row>
    <row r="21" spans="1:7" ht="15.75" customHeight="1">
      <c r="A21" s="40"/>
      <c r="B21" s="41"/>
      <c r="C21" s="203"/>
      <c r="D21" s="41"/>
      <c r="E21" s="41"/>
      <c r="F21" s="41"/>
      <c r="G21" s="42">
        <f t="shared" si="0"/>
        <v>0</v>
      </c>
    </row>
    <row r="22" spans="1:7" ht="15.75" customHeight="1">
      <c r="A22" s="40"/>
      <c r="B22" s="41"/>
      <c r="C22" s="203"/>
      <c r="D22" s="41"/>
      <c r="E22" s="41"/>
      <c r="F22" s="41"/>
      <c r="G22" s="42">
        <f t="shared" si="0"/>
        <v>0</v>
      </c>
    </row>
    <row r="23" spans="1:7" ht="15.75" customHeight="1">
      <c r="A23" s="40"/>
      <c r="B23" s="41"/>
      <c r="C23" s="203"/>
      <c r="D23" s="41"/>
      <c r="E23" s="41"/>
      <c r="F23" s="41"/>
      <c r="G23" s="42">
        <f t="shared" si="0"/>
        <v>0</v>
      </c>
    </row>
    <row r="24" spans="1:7" ht="15.75" customHeight="1">
      <c r="A24" s="40"/>
      <c r="B24" s="41"/>
      <c r="C24" s="203"/>
      <c r="D24" s="41"/>
      <c r="E24" s="41"/>
      <c r="F24" s="41"/>
      <c r="G24" s="42">
        <f t="shared" si="0"/>
        <v>0</v>
      </c>
    </row>
    <row r="25" spans="1:7" ht="15.75" customHeight="1" thickBot="1">
      <c r="A25" s="43"/>
      <c r="B25" s="44"/>
      <c r="C25" s="204"/>
      <c r="D25" s="44"/>
      <c r="E25" s="44"/>
      <c r="F25" s="44"/>
      <c r="G25" s="45">
        <f t="shared" si="0"/>
        <v>0</v>
      </c>
    </row>
    <row r="26" spans="1:7" s="39" customFormat="1" ht="18" customHeight="1" thickBot="1">
      <c r="A26" s="71" t="s">
        <v>43</v>
      </c>
      <c r="B26" s="72">
        <f>SUM(B7:B25)</f>
        <v>0</v>
      </c>
      <c r="C26" s="56"/>
      <c r="D26" s="72">
        <f>SUM(D7:D25)</f>
        <v>0</v>
      </c>
      <c r="E26" s="72"/>
      <c r="F26" s="72">
        <f>SUM(F7:F25)</f>
        <v>0</v>
      </c>
      <c r="G26" s="46">
        <f>SUM(G7:G25)</f>
        <v>0</v>
      </c>
    </row>
  </sheetData>
  <sheetProtection sheet="1"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66"/>
  <sheetViews>
    <sheetView zoomScale="120" zoomScaleNormal="120" zoomScaleSheetLayoutView="100" workbookViewId="0" topLeftCell="A1">
      <selection activeCell="K56" sqref="K56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5" width="9.375" style="31" customWidth="1"/>
    <col min="16" max="16" width="18.50390625" style="31" customWidth="1"/>
    <col min="17" max="16384" width="9.375" style="31" customWidth="1"/>
  </cols>
  <sheetData>
    <row r="1" spans="1:13" ht="15">
      <c r="A1" s="803" t="str">
        <f>CONCATENATE("5. melléklet ",Z_ALAPADATOK!A7," ",Z_ALAPADATOK!B7," ",Z_ALAPADATOK!C7," ",Z_ALAPADATOK!D7," ",Z_ALAPADATOK!E7," ",Z_ALAPADATOK!F7," ",Z_ALAPADATOK!G7," ",Z_ALAPADATOK!H7)</f>
        <v>5. melléklet a … / 2019. ( … ) önkormányzati rendelethez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</row>
    <row r="2" spans="1:13" ht="15.75">
      <c r="A2" s="804" t="s">
        <v>498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</row>
    <row r="3" spans="1:13" ht="15.75">
      <c r="A3" s="805" t="s">
        <v>499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</row>
    <row r="4" spans="1:14" ht="15.75" customHeight="1">
      <c r="A4" s="767" t="s">
        <v>414</v>
      </c>
      <c r="B4" s="767"/>
      <c r="C4" s="767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802"/>
    </row>
    <row r="5" spans="1:14" ht="45.75" thickBot="1">
      <c r="A5" s="365" t="s">
        <v>881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747" t="str">
        <f>'Z_4.sz.mell.'!G4</f>
        <v> Forintban!</v>
      </c>
      <c r="M5" s="747"/>
      <c r="N5" s="802"/>
    </row>
    <row r="6" spans="1:14" ht="46.5" customHeight="1" thickBot="1">
      <c r="A6" s="748" t="s">
        <v>80</v>
      </c>
      <c r="B6" s="751" t="s">
        <v>415</v>
      </c>
      <c r="C6" s="751"/>
      <c r="D6" s="751"/>
      <c r="E6" s="751"/>
      <c r="F6" s="751"/>
      <c r="G6" s="751"/>
      <c r="H6" s="751"/>
      <c r="I6" s="751"/>
      <c r="J6" s="752" t="s">
        <v>416</v>
      </c>
      <c r="K6" s="752"/>
      <c r="L6" s="752"/>
      <c r="M6" s="752"/>
      <c r="N6" s="802"/>
    </row>
    <row r="7" spans="1:14" ht="26.25" customHeight="1" thickBot="1">
      <c r="A7" s="749"/>
      <c r="B7" s="258" t="s">
        <v>417</v>
      </c>
      <c r="C7" s="259" t="s">
        <v>418</v>
      </c>
      <c r="D7" s="763" t="s">
        <v>419</v>
      </c>
      <c r="E7" s="763"/>
      <c r="F7" s="763"/>
      <c r="G7" s="763"/>
      <c r="H7" s="763"/>
      <c r="I7" s="763"/>
      <c r="J7" s="753"/>
      <c r="K7" s="753"/>
      <c r="L7" s="753"/>
      <c r="M7" s="753"/>
      <c r="N7" s="802"/>
    </row>
    <row r="8" spans="1:14" ht="21.75" thickBot="1">
      <c r="A8" s="749"/>
      <c r="B8" s="258"/>
      <c r="C8" s="259"/>
      <c r="D8" s="259" t="s">
        <v>417</v>
      </c>
      <c r="E8" s="259" t="s">
        <v>418</v>
      </c>
      <c r="F8" s="259" t="s">
        <v>417</v>
      </c>
      <c r="G8" s="259" t="s">
        <v>418</v>
      </c>
      <c r="H8" s="259" t="s">
        <v>417</v>
      </c>
      <c r="I8" s="259" t="s">
        <v>418</v>
      </c>
      <c r="J8" s="753"/>
      <c r="K8" s="753"/>
      <c r="L8" s="753"/>
      <c r="M8" s="753"/>
      <c r="N8" s="802"/>
    </row>
    <row r="9" spans="1:14" ht="32.25" thickBot="1">
      <c r="A9" s="750"/>
      <c r="B9" s="259" t="s">
        <v>420</v>
      </c>
      <c r="C9" s="259"/>
      <c r="D9" s="259" t="str">
        <f>+CONCATENATE(LEFT(Z_ÖSSZEFÜGGÉSEK!A6,4),". előtt")</f>
        <v>2018. előtt</v>
      </c>
      <c r="E9" s="259"/>
      <c r="F9" s="338" t="str">
        <f>+CONCATENATE(LEFT(Z_ÖSSZEFÜGGÉSEK!A6,4),". XII.31.")</f>
        <v>2018. XII.31.</v>
      </c>
      <c r="G9" s="338"/>
      <c r="H9" s="258" t="str">
        <f>+CONCATENATE(LEFT(Z_ÖSSZEFÜGGÉSEK!A6,4),". után")</f>
        <v>2018. után</v>
      </c>
      <c r="I9" s="258"/>
      <c r="J9" s="339" t="str">
        <f>+D9</f>
        <v>2018. előtt</v>
      </c>
      <c r="K9" s="338" t="str">
        <f>+F9</f>
        <v>2018. XII.31.</v>
      </c>
      <c r="L9" s="258" t="s">
        <v>35</v>
      </c>
      <c r="M9" s="338" t="str">
        <f>+CONCATENATE("Teljesítés %-a ",LEFT(Z_ÖSSZEFÜGGÉSEK!A6,4),". XII. 31-ig")</f>
        <v>Teljesítés %-a 2018. XII. 31-ig</v>
      </c>
      <c r="N9" s="802"/>
    </row>
    <row r="10" spans="1:14" ht="13.5" thickBot="1">
      <c r="A10" s="260" t="s">
        <v>364</v>
      </c>
      <c r="B10" s="258" t="s">
        <v>365</v>
      </c>
      <c r="C10" s="258" t="s">
        <v>366</v>
      </c>
      <c r="D10" s="261" t="s">
        <v>368</v>
      </c>
      <c r="E10" s="259" t="s">
        <v>367</v>
      </c>
      <c r="F10" s="259" t="s">
        <v>369</v>
      </c>
      <c r="G10" s="259" t="s">
        <v>370</v>
      </c>
      <c r="H10" s="258" t="s">
        <v>371</v>
      </c>
      <c r="I10" s="261" t="s">
        <v>393</v>
      </c>
      <c r="J10" s="261" t="s">
        <v>421</v>
      </c>
      <c r="K10" s="261" t="s">
        <v>422</v>
      </c>
      <c r="L10" s="261" t="s">
        <v>423</v>
      </c>
      <c r="M10" s="262" t="s">
        <v>424</v>
      </c>
      <c r="N10" s="802"/>
    </row>
    <row r="11" spans="1:14" ht="12.75">
      <c r="A11" s="263" t="s">
        <v>81</v>
      </c>
      <c r="B11" s="300"/>
      <c r="C11" s="301"/>
      <c r="D11" s="301"/>
      <c r="E11" s="302"/>
      <c r="F11" s="301"/>
      <c r="G11" s="301"/>
      <c r="H11" s="301"/>
      <c r="I11" s="301"/>
      <c r="J11" s="301"/>
      <c r="K11" s="301"/>
      <c r="L11" s="303">
        <f aca="true" t="shared" si="0" ref="L11:L17">+J11+K11</f>
        <v>0</v>
      </c>
      <c r="M11" s="304">
        <f>IF((C11&lt;&gt;0),ROUND((L11/C11)*100,1),"")</f>
      </c>
      <c r="N11" s="802"/>
    </row>
    <row r="12" spans="1:14" ht="12.75">
      <c r="A12" s="265" t="s">
        <v>93</v>
      </c>
      <c r="B12" s="305"/>
      <c r="C12" s="306"/>
      <c r="D12" s="306"/>
      <c r="E12" s="306"/>
      <c r="F12" s="306"/>
      <c r="G12" s="306"/>
      <c r="H12" s="306"/>
      <c r="I12" s="306"/>
      <c r="J12" s="306"/>
      <c r="K12" s="306"/>
      <c r="L12" s="307">
        <f t="shared" si="0"/>
        <v>0</v>
      </c>
      <c r="M12" s="308">
        <f aca="true" t="shared" si="1" ref="M12:M17">IF((C12&lt;&gt;0),ROUND((L12/C12)*100,1),"")</f>
      </c>
      <c r="N12" s="802"/>
    </row>
    <row r="13" spans="1:14" ht="12.75">
      <c r="A13" s="266" t="s">
        <v>82</v>
      </c>
      <c r="B13" s="309">
        <v>34983528</v>
      </c>
      <c r="C13" s="316">
        <v>34983528</v>
      </c>
      <c r="D13" s="310">
        <v>34983528</v>
      </c>
      <c r="E13" s="310">
        <v>34983528</v>
      </c>
      <c r="F13" s="310">
        <v>33210428</v>
      </c>
      <c r="G13" s="310">
        <v>33210428</v>
      </c>
      <c r="H13" s="310">
        <v>33210428</v>
      </c>
      <c r="I13" s="310">
        <v>33210428</v>
      </c>
      <c r="J13" s="310">
        <v>1773100</v>
      </c>
      <c r="K13" s="310">
        <v>0</v>
      </c>
      <c r="L13" s="307">
        <f t="shared" si="0"/>
        <v>1773100</v>
      </c>
      <c r="M13" s="308">
        <f t="shared" si="1"/>
        <v>5.1</v>
      </c>
      <c r="N13" s="802"/>
    </row>
    <row r="14" spans="1:14" ht="12.75">
      <c r="A14" s="266" t="s">
        <v>94</v>
      </c>
      <c r="B14" s="309"/>
      <c r="C14" s="310"/>
      <c r="D14" s="310"/>
      <c r="E14" s="310"/>
      <c r="F14" s="310"/>
      <c r="G14" s="310"/>
      <c r="H14" s="310"/>
      <c r="I14" s="310"/>
      <c r="J14" s="310"/>
      <c r="K14" s="310"/>
      <c r="L14" s="307">
        <f t="shared" si="0"/>
        <v>0</v>
      </c>
      <c r="M14" s="308">
        <f t="shared" si="1"/>
      </c>
      <c r="N14" s="802"/>
    </row>
    <row r="15" spans="1:14" ht="12.75">
      <c r="A15" s="266" t="s">
        <v>83</v>
      </c>
      <c r="B15" s="309"/>
      <c r="C15" s="310"/>
      <c r="D15" s="310"/>
      <c r="E15" s="310"/>
      <c r="F15" s="310"/>
      <c r="G15" s="310"/>
      <c r="H15" s="310"/>
      <c r="I15" s="310"/>
      <c r="J15" s="310"/>
      <c r="K15" s="310"/>
      <c r="L15" s="307">
        <f t="shared" si="0"/>
        <v>0</v>
      </c>
      <c r="M15" s="308">
        <f t="shared" si="1"/>
      </c>
      <c r="N15" s="802"/>
    </row>
    <row r="16" spans="1:14" ht="12.75">
      <c r="A16" s="266" t="s">
        <v>84</v>
      </c>
      <c r="B16" s="309"/>
      <c r="C16" s="310"/>
      <c r="D16" s="310"/>
      <c r="E16" s="310"/>
      <c r="F16" s="310"/>
      <c r="G16" s="310"/>
      <c r="H16" s="310"/>
      <c r="I16" s="310"/>
      <c r="J16" s="310"/>
      <c r="K16" s="310"/>
      <c r="L16" s="307">
        <f t="shared" si="0"/>
        <v>0</v>
      </c>
      <c r="M16" s="308">
        <f t="shared" si="1"/>
      </c>
      <c r="N16" s="802"/>
    </row>
    <row r="17" spans="1:14" ht="15" customHeight="1" thickBot="1">
      <c r="A17" s="267"/>
      <c r="B17" s="311"/>
      <c r="C17" s="312"/>
      <c r="D17" s="312"/>
      <c r="E17" s="312"/>
      <c r="F17" s="312"/>
      <c r="G17" s="312"/>
      <c r="H17" s="312"/>
      <c r="I17" s="312"/>
      <c r="J17" s="312"/>
      <c r="K17" s="312"/>
      <c r="L17" s="307">
        <f t="shared" si="0"/>
        <v>0</v>
      </c>
      <c r="M17" s="313">
        <f t="shared" si="1"/>
      </c>
      <c r="N17" s="802"/>
    </row>
    <row r="18" spans="1:14" ht="13.5" thickBot="1">
      <c r="A18" s="269" t="s">
        <v>86</v>
      </c>
      <c r="B18" s="314">
        <f>B11+SUM(B13:B17)</f>
        <v>34983528</v>
      </c>
      <c r="C18" s="314">
        <f aca="true" t="shared" si="2" ref="C18:L18">C11+SUM(C13:C17)</f>
        <v>34983528</v>
      </c>
      <c r="D18" s="314">
        <f t="shared" si="2"/>
        <v>34983528</v>
      </c>
      <c r="E18" s="314">
        <f t="shared" si="2"/>
        <v>34983528</v>
      </c>
      <c r="F18" s="314">
        <f t="shared" si="2"/>
        <v>33210428</v>
      </c>
      <c r="G18" s="314">
        <f t="shared" si="2"/>
        <v>33210428</v>
      </c>
      <c r="H18" s="314">
        <f t="shared" si="2"/>
        <v>33210428</v>
      </c>
      <c r="I18" s="314">
        <f t="shared" si="2"/>
        <v>33210428</v>
      </c>
      <c r="J18" s="314">
        <f t="shared" si="2"/>
        <v>1773100</v>
      </c>
      <c r="K18" s="314">
        <f t="shared" si="2"/>
        <v>0</v>
      </c>
      <c r="L18" s="314">
        <f t="shared" si="2"/>
        <v>1773100</v>
      </c>
      <c r="M18" s="315">
        <f>IF((C18&lt;&gt;0),ROUND((L18/C18)*100,1),"")</f>
        <v>5.1</v>
      </c>
      <c r="N18" s="802"/>
    </row>
    <row r="19" spans="1:14" ht="12.75">
      <c r="A19" s="270"/>
      <c r="B19" s="271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802"/>
    </row>
    <row r="20" spans="1:14" ht="13.5" thickBot="1">
      <c r="A20" s="273" t="s">
        <v>85</v>
      </c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802"/>
    </row>
    <row r="21" spans="1:14" ht="12.75">
      <c r="A21" s="276" t="s">
        <v>89</v>
      </c>
      <c r="B21" s="317">
        <v>874280</v>
      </c>
      <c r="C21" s="318">
        <v>874280</v>
      </c>
      <c r="D21" s="318">
        <v>874280</v>
      </c>
      <c r="E21" s="319">
        <v>874280</v>
      </c>
      <c r="F21" s="318">
        <v>874280</v>
      </c>
      <c r="G21" s="318">
        <v>874280</v>
      </c>
      <c r="H21" s="318">
        <v>874280</v>
      </c>
      <c r="I21" s="318">
        <v>874280</v>
      </c>
      <c r="J21" s="318">
        <v>0</v>
      </c>
      <c r="K21" s="318">
        <v>0</v>
      </c>
      <c r="L21" s="320">
        <f>+J21+K21</f>
        <v>0</v>
      </c>
      <c r="M21" s="321">
        <f aca="true" t="shared" si="3" ref="M21:M26">IF((C21&lt;&gt;0),ROUND((L21/C21)*100,1),"")</f>
        <v>0</v>
      </c>
      <c r="N21" s="802"/>
    </row>
    <row r="22" spans="1:14" ht="12.75">
      <c r="A22" s="277" t="s">
        <v>90</v>
      </c>
      <c r="B22" s="322">
        <v>31372608</v>
      </c>
      <c r="C22" s="316">
        <v>31372608</v>
      </c>
      <c r="D22" s="316">
        <v>31372608</v>
      </c>
      <c r="E22" s="316">
        <v>31372608</v>
      </c>
      <c r="F22" s="316">
        <v>31372608</v>
      </c>
      <c r="G22" s="316">
        <v>31372608</v>
      </c>
      <c r="H22" s="316">
        <v>31372609</v>
      </c>
      <c r="I22" s="316">
        <v>31372608</v>
      </c>
      <c r="J22" s="316">
        <v>0</v>
      </c>
      <c r="K22" s="316">
        <v>0</v>
      </c>
      <c r="L22" s="323">
        <f>+J22+K22</f>
        <v>0</v>
      </c>
      <c r="M22" s="324">
        <f t="shared" si="3"/>
        <v>0</v>
      </c>
      <c r="N22" s="802"/>
    </row>
    <row r="23" spans="1:14" ht="12.75">
      <c r="A23" s="277" t="s">
        <v>91</v>
      </c>
      <c r="B23" s="325">
        <v>2736640</v>
      </c>
      <c r="C23" s="316">
        <v>2736640</v>
      </c>
      <c r="D23" s="316">
        <v>2736640</v>
      </c>
      <c r="E23" s="316">
        <v>2736640</v>
      </c>
      <c r="F23" s="316">
        <v>2736640</v>
      </c>
      <c r="G23" s="316">
        <v>2736640</v>
      </c>
      <c r="H23" s="316">
        <v>2736640</v>
      </c>
      <c r="I23" s="316">
        <v>2736640</v>
      </c>
      <c r="J23" s="316">
        <v>1773100</v>
      </c>
      <c r="K23" s="316">
        <v>0</v>
      </c>
      <c r="L23" s="323">
        <f>+J23+K23</f>
        <v>1773100</v>
      </c>
      <c r="M23" s="324">
        <f t="shared" si="3"/>
        <v>64.8</v>
      </c>
      <c r="N23" s="802"/>
    </row>
    <row r="24" spans="1:14" ht="12.75">
      <c r="A24" s="277" t="s">
        <v>92</v>
      </c>
      <c r="B24" s="325"/>
      <c r="C24" s="316"/>
      <c r="D24" s="316"/>
      <c r="E24" s="316"/>
      <c r="F24" s="316"/>
      <c r="G24" s="316"/>
      <c r="H24" s="316"/>
      <c r="I24" s="316"/>
      <c r="J24" s="316"/>
      <c r="K24" s="316"/>
      <c r="L24" s="323">
        <f>+J24+K24</f>
        <v>0</v>
      </c>
      <c r="M24" s="324">
        <f t="shared" si="3"/>
      </c>
      <c r="N24" s="802"/>
    </row>
    <row r="25" spans="1:14" ht="13.5" thickBot="1">
      <c r="A25" s="278"/>
      <c r="B25" s="326"/>
      <c r="C25" s="327"/>
      <c r="D25" s="327"/>
      <c r="E25" s="327"/>
      <c r="F25" s="327"/>
      <c r="G25" s="327"/>
      <c r="H25" s="327"/>
      <c r="I25" s="327"/>
      <c r="J25" s="327"/>
      <c r="K25" s="327"/>
      <c r="L25" s="323">
        <f>+J25+K25</f>
        <v>0</v>
      </c>
      <c r="M25" s="328">
        <f t="shared" si="3"/>
      </c>
      <c r="N25" s="802"/>
    </row>
    <row r="26" spans="1:14" ht="13.5" thickBot="1">
      <c r="A26" s="279" t="s">
        <v>71</v>
      </c>
      <c r="B26" s="329">
        <f aca="true" t="shared" si="4" ref="B26:L26">SUM(B21:B25)</f>
        <v>34983528</v>
      </c>
      <c r="C26" s="329">
        <f t="shared" si="4"/>
        <v>34983528</v>
      </c>
      <c r="D26" s="329">
        <f t="shared" si="4"/>
        <v>34983528</v>
      </c>
      <c r="E26" s="329">
        <f t="shared" si="4"/>
        <v>34983528</v>
      </c>
      <c r="F26" s="329">
        <f t="shared" si="4"/>
        <v>34983528</v>
      </c>
      <c r="G26" s="329">
        <f t="shared" si="4"/>
        <v>34983528</v>
      </c>
      <c r="H26" s="329">
        <f t="shared" si="4"/>
        <v>34983529</v>
      </c>
      <c r="I26" s="329">
        <f t="shared" si="4"/>
        <v>34983528</v>
      </c>
      <c r="J26" s="329">
        <f t="shared" si="4"/>
        <v>1773100</v>
      </c>
      <c r="K26" s="329">
        <f t="shared" si="4"/>
        <v>0</v>
      </c>
      <c r="L26" s="329">
        <f t="shared" si="4"/>
        <v>1773100</v>
      </c>
      <c r="M26" s="330">
        <f t="shared" si="3"/>
        <v>5.1</v>
      </c>
      <c r="N26" s="802"/>
    </row>
    <row r="27" spans="1:14" ht="24.75" customHeight="1">
      <c r="A27" s="764"/>
      <c r="B27" s="764"/>
      <c r="C27" s="764"/>
      <c r="D27" s="764"/>
      <c r="E27" s="764"/>
      <c r="F27" s="764"/>
      <c r="G27" s="764"/>
      <c r="H27" s="764"/>
      <c r="I27" s="764"/>
      <c r="J27" s="764"/>
      <c r="K27" s="764"/>
      <c r="L27" s="764"/>
      <c r="M27" s="764"/>
      <c r="N27" s="802"/>
    </row>
    <row r="28" spans="1:14" ht="5.25" customHeight="1">
      <c r="A28" s="280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802"/>
    </row>
    <row r="29" spans="1:14" ht="15.75" customHeight="1">
      <c r="A29" s="766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766"/>
      <c r="C29" s="766"/>
      <c r="D29" s="766"/>
      <c r="E29" s="766"/>
      <c r="F29" s="766"/>
      <c r="G29" s="766"/>
      <c r="H29" s="766"/>
      <c r="I29" s="766"/>
      <c r="J29" s="766"/>
      <c r="K29" s="766"/>
      <c r="L29" s="766"/>
      <c r="M29" s="766"/>
      <c r="N29" s="802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765" t="str">
        <f>L5</f>
        <v> Forintban!</v>
      </c>
      <c r="M30" s="765"/>
      <c r="N30" s="802"/>
    </row>
    <row r="31" spans="1:14" ht="21.75" thickBot="1">
      <c r="A31" s="759" t="s">
        <v>87</v>
      </c>
      <c r="B31" s="760"/>
      <c r="C31" s="760"/>
      <c r="D31" s="760"/>
      <c r="E31" s="760"/>
      <c r="F31" s="760"/>
      <c r="G31" s="760"/>
      <c r="H31" s="760"/>
      <c r="I31" s="760"/>
      <c r="J31" s="760"/>
      <c r="K31" s="281" t="s">
        <v>425</v>
      </c>
      <c r="L31" s="281" t="s">
        <v>426</v>
      </c>
      <c r="M31" s="281" t="s">
        <v>416</v>
      </c>
      <c r="N31" s="802"/>
    </row>
    <row r="32" spans="1:14" ht="12.75">
      <c r="A32" s="761"/>
      <c r="B32" s="762"/>
      <c r="C32" s="762"/>
      <c r="D32" s="762"/>
      <c r="E32" s="762"/>
      <c r="F32" s="762"/>
      <c r="G32" s="762"/>
      <c r="H32" s="762"/>
      <c r="I32" s="762"/>
      <c r="J32" s="762"/>
      <c r="K32" s="264"/>
      <c r="L32" s="282"/>
      <c r="M32" s="282"/>
      <c r="N32" s="802"/>
    </row>
    <row r="33" spans="1:14" ht="13.5" thickBot="1">
      <c r="A33" s="756"/>
      <c r="B33" s="757"/>
      <c r="C33" s="757"/>
      <c r="D33" s="757"/>
      <c r="E33" s="757"/>
      <c r="F33" s="757"/>
      <c r="G33" s="757"/>
      <c r="H33" s="757"/>
      <c r="I33" s="757"/>
      <c r="J33" s="757"/>
      <c r="K33" s="283"/>
      <c r="L33" s="268"/>
      <c r="M33" s="268"/>
      <c r="N33" s="802"/>
    </row>
    <row r="34" spans="1:14" ht="13.5" thickBot="1">
      <c r="A34" s="754" t="s">
        <v>493</v>
      </c>
      <c r="B34" s="755"/>
      <c r="C34" s="755"/>
      <c r="D34" s="755"/>
      <c r="E34" s="755"/>
      <c r="F34" s="755"/>
      <c r="G34" s="755"/>
      <c r="H34" s="755"/>
      <c r="I34" s="755"/>
      <c r="J34" s="755"/>
      <c r="K34" s="284">
        <f>SUM(K32:K33)</f>
        <v>0</v>
      </c>
      <c r="L34" s="284">
        <f>SUM(L32:L33)</f>
        <v>0</v>
      </c>
      <c r="M34" s="284">
        <f>SUM(M32:M33)</f>
        <v>0</v>
      </c>
      <c r="N34" s="802"/>
    </row>
    <row r="35" ht="12.75">
      <c r="N35" s="802"/>
    </row>
    <row r="36" spans="1:13" ht="15.75">
      <c r="A36" s="806" t="s">
        <v>414</v>
      </c>
      <c r="B36" s="806"/>
      <c r="C36" s="806"/>
      <c r="D36" s="807"/>
      <c r="E36" s="807"/>
      <c r="F36" s="807"/>
      <c r="G36" s="807"/>
      <c r="H36" s="807"/>
      <c r="I36" s="807"/>
      <c r="J36" s="807"/>
      <c r="K36" s="807"/>
      <c r="L36" s="807"/>
      <c r="M36" s="807"/>
    </row>
    <row r="37" spans="1:13" ht="60.75" thickBot="1">
      <c r="A37" s="365" t="s">
        <v>877</v>
      </c>
      <c r="B37" s="365"/>
      <c r="C37" s="365"/>
      <c r="D37" s="365"/>
      <c r="E37" s="365"/>
      <c r="F37" s="365"/>
      <c r="G37" s="365"/>
      <c r="H37" s="365"/>
      <c r="I37" s="365"/>
      <c r="J37" s="365"/>
      <c r="K37" s="365"/>
      <c r="L37" s="808">
        <f>'Z_4.sz.mell.'!G36</f>
        <v>0</v>
      </c>
      <c r="M37" s="808"/>
    </row>
    <row r="38" spans="1:13" ht="13.5" thickBot="1">
      <c r="A38" s="809" t="s">
        <v>80</v>
      </c>
      <c r="B38" s="812" t="s">
        <v>415</v>
      </c>
      <c r="C38" s="812"/>
      <c r="D38" s="812"/>
      <c r="E38" s="812"/>
      <c r="F38" s="812"/>
      <c r="G38" s="812"/>
      <c r="H38" s="812"/>
      <c r="I38" s="812"/>
      <c r="J38" s="813" t="s">
        <v>416</v>
      </c>
      <c r="K38" s="813"/>
      <c r="L38" s="813"/>
      <c r="M38" s="813"/>
    </row>
    <row r="39" spans="1:13" ht="13.5" thickBot="1">
      <c r="A39" s="810"/>
      <c r="B39" s="815" t="s">
        <v>417</v>
      </c>
      <c r="C39" s="816" t="s">
        <v>418</v>
      </c>
      <c r="D39" s="817" t="s">
        <v>419</v>
      </c>
      <c r="E39" s="817"/>
      <c r="F39" s="817"/>
      <c r="G39" s="817"/>
      <c r="H39" s="817"/>
      <c r="I39" s="817"/>
      <c r="J39" s="814"/>
      <c r="K39" s="814"/>
      <c r="L39" s="814"/>
      <c r="M39" s="814"/>
    </row>
    <row r="40" spans="1:13" ht="21.75" thickBot="1">
      <c r="A40" s="810"/>
      <c r="B40" s="815"/>
      <c r="C40" s="816"/>
      <c r="D40" s="259" t="s">
        <v>417</v>
      </c>
      <c r="E40" s="259" t="s">
        <v>418</v>
      </c>
      <c r="F40" s="259" t="s">
        <v>417</v>
      </c>
      <c r="G40" s="259" t="s">
        <v>418</v>
      </c>
      <c r="H40" s="259" t="s">
        <v>417</v>
      </c>
      <c r="I40" s="259" t="s">
        <v>418</v>
      </c>
      <c r="J40" s="814"/>
      <c r="K40" s="814"/>
      <c r="L40" s="814"/>
      <c r="M40" s="814"/>
    </row>
    <row r="41" spans="1:13" ht="32.25" thickBot="1">
      <c r="A41" s="811"/>
      <c r="B41" s="816" t="s">
        <v>420</v>
      </c>
      <c r="C41" s="816"/>
      <c r="D41" s="816" t="s">
        <v>878</v>
      </c>
      <c r="E41" s="816"/>
      <c r="F41" s="826" t="s">
        <v>880</v>
      </c>
      <c r="G41" s="826"/>
      <c r="H41" s="815" t="s">
        <v>879</v>
      </c>
      <c r="I41" s="815"/>
      <c r="J41" s="339" t="str">
        <f>+D41</f>
        <v>2018.előtt</v>
      </c>
      <c r="K41" s="338" t="str">
        <f>+F41</f>
        <v>2018.XII.31</v>
      </c>
      <c r="L41" s="258" t="s">
        <v>35</v>
      </c>
      <c r="M41" s="338" t="str">
        <f>+CONCATENATE("Teljesítés %-a ",LEFT(Z_ÖSSZEFÜGGÉSEK!A38,4),". XII. 31-ig")</f>
        <v>Teljesítés %-a . XII. 31-ig</v>
      </c>
    </row>
    <row r="42" spans="1:13" ht="13.5" thickBot="1">
      <c r="A42" s="260" t="s">
        <v>364</v>
      </c>
      <c r="B42" s="258" t="s">
        <v>365</v>
      </c>
      <c r="C42" s="258" t="s">
        <v>366</v>
      </c>
      <c r="D42" s="261" t="s">
        <v>368</v>
      </c>
      <c r="E42" s="259" t="s">
        <v>367</v>
      </c>
      <c r="F42" s="259" t="s">
        <v>369</v>
      </c>
      <c r="G42" s="259" t="s">
        <v>370</v>
      </c>
      <c r="H42" s="258" t="s">
        <v>371</v>
      </c>
      <c r="I42" s="261" t="s">
        <v>393</v>
      </c>
      <c r="J42" s="261" t="s">
        <v>421</v>
      </c>
      <c r="K42" s="261" t="s">
        <v>422</v>
      </c>
      <c r="L42" s="261" t="s">
        <v>423</v>
      </c>
      <c r="M42" s="262" t="s">
        <v>424</v>
      </c>
    </row>
    <row r="43" spans="1:13" ht="12.75">
      <c r="A43" s="263" t="s">
        <v>81</v>
      </c>
      <c r="B43" s="300"/>
      <c r="C43" s="301"/>
      <c r="D43" s="301"/>
      <c r="E43" s="302"/>
      <c r="F43" s="301"/>
      <c r="G43" s="301"/>
      <c r="H43" s="301"/>
      <c r="I43" s="301"/>
      <c r="J43" s="301"/>
      <c r="K43" s="301"/>
      <c r="L43" s="303">
        <f aca="true" t="shared" si="5" ref="L43:L49">+J43+K43</f>
        <v>0</v>
      </c>
      <c r="M43" s="304">
        <f>IF((C43&lt;&gt;0),ROUND((L43/C43)*100,1),"")</f>
      </c>
    </row>
    <row r="44" spans="1:13" ht="12.75">
      <c r="A44" s="265" t="s">
        <v>93</v>
      </c>
      <c r="B44" s="305"/>
      <c r="C44" s="306"/>
      <c r="D44" s="306"/>
      <c r="E44" s="306"/>
      <c r="F44" s="306"/>
      <c r="G44" s="306"/>
      <c r="H44" s="306"/>
      <c r="I44" s="306"/>
      <c r="J44" s="306"/>
      <c r="K44" s="306"/>
      <c r="L44" s="307">
        <f t="shared" si="5"/>
        <v>0</v>
      </c>
      <c r="M44" s="308">
        <f aca="true" t="shared" si="6" ref="M44:M49">IF((C44&lt;&gt;0),ROUND((L44/C44)*100,1),"")</f>
      </c>
    </row>
    <row r="45" spans="1:13" ht="12.75">
      <c r="A45" s="266" t="s">
        <v>82</v>
      </c>
      <c r="B45" s="309">
        <v>64554068</v>
      </c>
      <c r="C45" s="316">
        <v>64554068</v>
      </c>
      <c r="D45" s="310">
        <v>64557068</v>
      </c>
      <c r="E45" s="310">
        <v>64554068</v>
      </c>
      <c r="F45" s="310">
        <v>64554068</v>
      </c>
      <c r="G45" s="310">
        <v>64554068</v>
      </c>
      <c r="H45" s="310">
        <v>64554068</v>
      </c>
      <c r="I45" s="310">
        <v>64554068</v>
      </c>
      <c r="J45" s="310">
        <v>901900</v>
      </c>
      <c r="K45" s="310"/>
      <c r="L45" s="307">
        <f t="shared" si="5"/>
        <v>901900</v>
      </c>
      <c r="M45" s="308">
        <f t="shared" si="6"/>
        <v>1.4</v>
      </c>
    </row>
    <row r="46" spans="1:13" ht="12.75">
      <c r="A46" s="266" t="s">
        <v>94</v>
      </c>
      <c r="B46" s="309"/>
      <c r="C46" s="310"/>
      <c r="D46" s="310"/>
      <c r="E46" s="310"/>
      <c r="F46" s="310"/>
      <c r="G46" s="310"/>
      <c r="H46" s="310"/>
      <c r="I46" s="310"/>
      <c r="J46" s="310"/>
      <c r="K46" s="310"/>
      <c r="L46" s="307">
        <f t="shared" si="5"/>
        <v>0</v>
      </c>
      <c r="M46" s="308">
        <f t="shared" si="6"/>
      </c>
    </row>
    <row r="47" spans="1:13" ht="12.75">
      <c r="A47" s="266" t="s">
        <v>83</v>
      </c>
      <c r="B47" s="309"/>
      <c r="C47" s="310"/>
      <c r="D47" s="310"/>
      <c r="E47" s="310"/>
      <c r="F47" s="310"/>
      <c r="G47" s="310"/>
      <c r="H47" s="310"/>
      <c r="I47" s="310"/>
      <c r="J47" s="310"/>
      <c r="K47" s="310"/>
      <c r="L47" s="307">
        <f t="shared" si="5"/>
        <v>0</v>
      </c>
      <c r="M47" s="308">
        <f t="shared" si="6"/>
      </c>
    </row>
    <row r="48" spans="1:13" ht="12.75">
      <c r="A48" s="266" t="s">
        <v>84</v>
      </c>
      <c r="B48" s="309"/>
      <c r="C48" s="310"/>
      <c r="D48" s="310"/>
      <c r="E48" s="310"/>
      <c r="F48" s="310"/>
      <c r="G48" s="310"/>
      <c r="H48" s="310"/>
      <c r="I48" s="310"/>
      <c r="J48" s="310"/>
      <c r="K48" s="310"/>
      <c r="L48" s="307">
        <f t="shared" si="5"/>
        <v>0</v>
      </c>
      <c r="M48" s="308">
        <f t="shared" si="6"/>
      </c>
    </row>
    <row r="49" spans="1:13" ht="13.5" thickBot="1">
      <c r="A49" s="267"/>
      <c r="B49" s="311"/>
      <c r="C49" s="312"/>
      <c r="D49" s="312"/>
      <c r="E49" s="312"/>
      <c r="F49" s="312"/>
      <c r="G49" s="312"/>
      <c r="H49" s="312"/>
      <c r="I49" s="312"/>
      <c r="J49" s="312"/>
      <c r="K49" s="312"/>
      <c r="L49" s="307">
        <f t="shared" si="5"/>
        <v>0</v>
      </c>
      <c r="M49" s="313">
        <f t="shared" si="6"/>
      </c>
    </row>
    <row r="50" spans="1:13" ht="13.5" thickBot="1">
      <c r="A50" s="269" t="s">
        <v>86</v>
      </c>
      <c r="B50" s="314">
        <f>B43+SUM(B45:B49)</f>
        <v>64554068</v>
      </c>
      <c r="C50" s="314">
        <f aca="true" t="shared" si="7" ref="C50:L50">C43+SUM(C45:C49)</f>
        <v>64554068</v>
      </c>
      <c r="D50" s="314">
        <f t="shared" si="7"/>
        <v>64557068</v>
      </c>
      <c r="E50" s="314">
        <f t="shared" si="7"/>
        <v>64554068</v>
      </c>
      <c r="F50" s="314">
        <f t="shared" si="7"/>
        <v>64554068</v>
      </c>
      <c r="G50" s="314">
        <f t="shared" si="7"/>
        <v>64554068</v>
      </c>
      <c r="H50" s="314">
        <f t="shared" si="7"/>
        <v>64554068</v>
      </c>
      <c r="I50" s="314">
        <f t="shared" si="7"/>
        <v>64554068</v>
      </c>
      <c r="J50" s="314">
        <f t="shared" si="7"/>
        <v>901900</v>
      </c>
      <c r="K50" s="314">
        <f t="shared" si="7"/>
        <v>0</v>
      </c>
      <c r="L50" s="314">
        <f t="shared" si="7"/>
        <v>901900</v>
      </c>
      <c r="M50" s="315">
        <f>IF((C50&lt;&gt;0),ROUND((L50/C50)*100,1),"")</f>
        <v>1.4</v>
      </c>
    </row>
    <row r="51" spans="1:13" ht="12.75">
      <c r="A51" s="270"/>
      <c r="B51" s="271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</row>
    <row r="52" spans="1:13" ht="13.5" thickBot="1">
      <c r="A52" s="273" t="s">
        <v>85</v>
      </c>
      <c r="B52" s="274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</row>
    <row r="53" spans="1:13" ht="12.75">
      <c r="A53" s="276" t="s">
        <v>89</v>
      </c>
      <c r="B53" s="317"/>
      <c r="C53" s="318"/>
      <c r="D53" s="318"/>
      <c r="E53" s="319"/>
      <c r="F53" s="318"/>
      <c r="G53" s="318"/>
      <c r="H53" s="318"/>
      <c r="I53" s="318"/>
      <c r="J53" s="318"/>
      <c r="K53" s="318"/>
      <c r="L53" s="320">
        <f>+J53+K53</f>
        <v>0</v>
      </c>
      <c r="M53" s="321">
        <f aca="true" t="shared" si="8" ref="M53:M58">IF((C53&lt;&gt;0),ROUND((L53/C53)*100,1),"")</f>
      </c>
    </row>
    <row r="54" spans="1:13" ht="12.75">
      <c r="A54" s="277" t="s">
        <v>90</v>
      </c>
      <c r="B54" s="322">
        <v>58589588</v>
      </c>
      <c r="C54" s="316">
        <v>58589588</v>
      </c>
      <c r="D54" s="316">
        <v>58589588</v>
      </c>
      <c r="E54" s="316">
        <v>58589588</v>
      </c>
      <c r="F54" s="316">
        <v>58589588</v>
      </c>
      <c r="G54" s="316">
        <v>58589588</v>
      </c>
      <c r="H54" s="316">
        <v>58589588</v>
      </c>
      <c r="I54" s="316">
        <v>58589588</v>
      </c>
      <c r="J54" s="316">
        <v>0</v>
      </c>
      <c r="K54" s="316">
        <v>0</v>
      </c>
      <c r="L54" s="323">
        <f>+J54+K54</f>
        <v>0</v>
      </c>
      <c r="M54" s="324">
        <f t="shared" si="8"/>
        <v>0</v>
      </c>
    </row>
    <row r="55" spans="1:13" ht="12.75">
      <c r="A55" s="277" t="s">
        <v>91</v>
      </c>
      <c r="B55" s="325">
        <v>5964480</v>
      </c>
      <c r="C55" s="316">
        <v>5964480</v>
      </c>
      <c r="D55" s="316">
        <v>5964480</v>
      </c>
      <c r="E55" s="316">
        <v>5964480</v>
      </c>
      <c r="F55" s="316">
        <v>5964480</v>
      </c>
      <c r="G55" s="316">
        <v>5964480</v>
      </c>
      <c r="H55" s="316">
        <v>5964480</v>
      </c>
      <c r="I55" s="316">
        <v>5964480</v>
      </c>
      <c r="J55" s="316">
        <v>901900</v>
      </c>
      <c r="K55" s="316">
        <v>0</v>
      </c>
      <c r="L55" s="323">
        <f>+J55+K55</f>
        <v>901900</v>
      </c>
      <c r="M55" s="324">
        <f t="shared" si="8"/>
        <v>15.1</v>
      </c>
    </row>
    <row r="56" spans="1:13" ht="12.75">
      <c r="A56" s="277" t="s">
        <v>92</v>
      </c>
      <c r="B56" s="325"/>
      <c r="C56" s="316"/>
      <c r="D56" s="316"/>
      <c r="E56" s="316"/>
      <c r="F56" s="316"/>
      <c r="G56" s="316"/>
      <c r="H56" s="316"/>
      <c r="I56" s="316"/>
      <c r="J56" s="316"/>
      <c r="K56" s="316"/>
      <c r="L56" s="323">
        <f>+J56+K56</f>
        <v>0</v>
      </c>
      <c r="M56" s="324">
        <f t="shared" si="8"/>
      </c>
    </row>
    <row r="57" spans="1:13" ht="13.5" thickBot="1">
      <c r="A57" s="278"/>
      <c r="B57" s="326"/>
      <c r="C57" s="327"/>
      <c r="D57" s="327"/>
      <c r="E57" s="327"/>
      <c r="F57" s="327"/>
      <c r="G57" s="327"/>
      <c r="H57" s="327"/>
      <c r="I57" s="327"/>
      <c r="J57" s="327"/>
      <c r="K57" s="327"/>
      <c r="L57" s="323">
        <f>+J57+K57</f>
        <v>0</v>
      </c>
      <c r="M57" s="328">
        <f t="shared" si="8"/>
      </c>
    </row>
    <row r="58" spans="1:13" ht="13.5" thickBot="1">
      <c r="A58" s="279" t="s">
        <v>71</v>
      </c>
      <c r="B58" s="329">
        <f aca="true" t="shared" si="9" ref="B58:L58">SUM(B53:B57)</f>
        <v>64554068</v>
      </c>
      <c r="C58" s="329">
        <f t="shared" si="9"/>
        <v>64554068</v>
      </c>
      <c r="D58" s="329">
        <f t="shared" si="9"/>
        <v>64554068</v>
      </c>
      <c r="E58" s="329">
        <f t="shared" si="9"/>
        <v>64554068</v>
      </c>
      <c r="F58" s="329">
        <f t="shared" si="9"/>
        <v>64554068</v>
      </c>
      <c r="G58" s="329">
        <f t="shared" si="9"/>
        <v>64554068</v>
      </c>
      <c r="H58" s="329">
        <f t="shared" si="9"/>
        <v>64554068</v>
      </c>
      <c r="I58" s="329">
        <f t="shared" si="9"/>
        <v>64554068</v>
      </c>
      <c r="J58" s="329">
        <f t="shared" si="9"/>
        <v>901900</v>
      </c>
      <c r="K58" s="329">
        <f t="shared" si="9"/>
        <v>0</v>
      </c>
      <c r="L58" s="329">
        <f t="shared" si="9"/>
        <v>901900</v>
      </c>
      <c r="M58" s="330">
        <f t="shared" si="8"/>
        <v>1.4</v>
      </c>
    </row>
    <row r="59" spans="1:13" ht="12.75">
      <c r="A59" s="827" t="s">
        <v>494</v>
      </c>
      <c r="B59" s="827"/>
      <c r="C59" s="827"/>
      <c r="D59" s="827"/>
      <c r="E59" s="827"/>
      <c r="F59" s="827"/>
      <c r="G59" s="827"/>
      <c r="H59" s="827"/>
      <c r="I59" s="827"/>
      <c r="J59" s="827"/>
      <c r="K59" s="827"/>
      <c r="L59" s="827"/>
      <c r="M59" s="827"/>
    </row>
    <row r="60" spans="1:13" ht="12.75">
      <c r="A60" s="280"/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</row>
    <row r="61" spans="1:13" ht="15.75">
      <c r="A61" s="828" t="str">
        <f>+CONCATENATE("Önkormányzaton kívüli EU-s projekthez történő hozzájárulás ",LEFT(Z_ÖSSZEFÜGGÉSEK!A38,4),". XII. 31.  előirányzata és teljesítése")</f>
        <v>Önkormányzaton kívüli EU-s projekthez történő hozzájárulás . XII. 31.  előirányzata és teljesítése</v>
      </c>
      <c r="B61" s="828"/>
      <c r="C61" s="828"/>
      <c r="D61" s="828"/>
      <c r="E61" s="828"/>
      <c r="F61" s="828"/>
      <c r="G61" s="828"/>
      <c r="H61" s="828"/>
      <c r="I61" s="828"/>
      <c r="J61" s="828"/>
      <c r="K61" s="828"/>
      <c r="L61" s="828"/>
      <c r="M61" s="828"/>
    </row>
    <row r="62" spans="1:13" ht="14.25" thickBo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829">
        <f>L37</f>
        <v>0</v>
      </c>
      <c r="M62" s="829"/>
    </row>
    <row r="63" spans="1:13" ht="21.75" thickBot="1">
      <c r="A63" s="818" t="s">
        <v>87</v>
      </c>
      <c r="B63" s="819"/>
      <c r="C63" s="819"/>
      <c r="D63" s="819"/>
      <c r="E63" s="819"/>
      <c r="F63" s="819"/>
      <c r="G63" s="819"/>
      <c r="H63" s="819"/>
      <c r="I63" s="819"/>
      <c r="J63" s="819"/>
      <c r="K63" s="281" t="s">
        <v>425</v>
      </c>
      <c r="L63" s="281" t="s">
        <v>426</v>
      </c>
      <c r="M63" s="281" t="s">
        <v>416</v>
      </c>
    </row>
    <row r="64" spans="1:13" ht="12.75">
      <c r="A64" s="820"/>
      <c r="B64" s="821"/>
      <c r="C64" s="821"/>
      <c r="D64" s="821"/>
      <c r="E64" s="821"/>
      <c r="F64" s="821"/>
      <c r="G64" s="821"/>
      <c r="H64" s="821"/>
      <c r="I64" s="821"/>
      <c r="J64" s="821"/>
      <c r="K64" s="264"/>
      <c r="L64" s="282"/>
      <c r="M64" s="282"/>
    </row>
    <row r="65" spans="1:13" ht="13.5" thickBot="1">
      <c r="A65" s="822"/>
      <c r="B65" s="823"/>
      <c r="C65" s="823"/>
      <c r="D65" s="823"/>
      <c r="E65" s="823"/>
      <c r="F65" s="823"/>
      <c r="G65" s="823"/>
      <c r="H65" s="823"/>
      <c r="I65" s="823"/>
      <c r="J65" s="823"/>
      <c r="K65" s="283"/>
      <c r="L65" s="268"/>
      <c r="M65" s="268"/>
    </row>
    <row r="66" spans="1:13" ht="13.5" thickBot="1">
      <c r="A66" s="824" t="s">
        <v>493</v>
      </c>
      <c r="B66" s="825"/>
      <c r="C66" s="825"/>
      <c r="D66" s="825"/>
      <c r="E66" s="825"/>
      <c r="F66" s="825"/>
      <c r="G66" s="825"/>
      <c r="H66" s="825"/>
      <c r="I66" s="825"/>
      <c r="J66" s="825"/>
      <c r="K66" s="284">
        <f>SUM(K64:K65)</f>
        <v>0</v>
      </c>
      <c r="L66" s="284">
        <f>SUM(L64:L65)</f>
        <v>0</v>
      </c>
      <c r="M66" s="284">
        <f>SUM(M64:M65)</f>
        <v>0</v>
      </c>
    </row>
  </sheetData>
  <sheetProtection/>
  <mergeCells count="24">
    <mergeCell ref="A63:J63"/>
    <mergeCell ref="A64:J64"/>
    <mergeCell ref="A65:J65"/>
    <mergeCell ref="A66:J66"/>
    <mergeCell ref="D41:E41"/>
    <mergeCell ref="F41:G41"/>
    <mergeCell ref="H41:I41"/>
    <mergeCell ref="A59:M59"/>
    <mergeCell ref="A61:M61"/>
    <mergeCell ref="L62:M62"/>
    <mergeCell ref="L37:M37"/>
    <mergeCell ref="A38:A41"/>
    <mergeCell ref="B38:I38"/>
    <mergeCell ref="J38:M40"/>
    <mergeCell ref="B39:B40"/>
    <mergeCell ref="C39:C40"/>
    <mergeCell ref="D39:I39"/>
    <mergeCell ref="B41:C41"/>
    <mergeCell ref="N4:N35"/>
    <mergeCell ref="A1:M1"/>
    <mergeCell ref="A2:M2"/>
    <mergeCell ref="A3:M3"/>
    <mergeCell ref="A36:C36"/>
    <mergeCell ref="D36:M36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24">
      <selection activeCell="A4" sqref="A4"/>
    </sheetView>
  </sheetViews>
  <sheetFormatPr defaultColWidth="9.00390625" defaultRowHeight="12.75"/>
  <cols>
    <col min="1" max="1" width="16.125" style="143" customWidth="1"/>
    <col min="2" max="2" width="63.875" style="144" customWidth="1"/>
    <col min="3" max="3" width="14.125" style="145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51"/>
      <c r="B1" s="834" t="str">
        <f>CONCATENATE("6.1. melléklet ",Z_ALAPADATOK!A7," ",Z_ALAPADATOK!B7," ",Z_ALAPADATOK!C7," ",Z_ALAPADATOK!D7," ",Z_ALAPADATOK!E7," ",Z_ALAPADATOK!F7," ",Z_ALAPADATOK!G7," ",Z_ALAPADATOK!H7)</f>
        <v>6.1. melléklet a … / 2019. ( … ) önkormányzati rendelethez</v>
      </c>
      <c r="C1" s="835"/>
      <c r="D1" s="835"/>
      <c r="E1" s="835"/>
    </row>
    <row r="2" spans="1:5" s="50" customFormat="1" ht="21" customHeight="1" thickBot="1">
      <c r="A2" s="359" t="s">
        <v>41</v>
      </c>
      <c r="B2" s="833" t="str">
        <f>CONCATENATE(Z_ALAPADATOK!A3)</f>
        <v>Závod Község Önkormányzata</v>
      </c>
      <c r="C2" s="833"/>
      <c r="D2" s="833"/>
      <c r="E2" s="360" t="s">
        <v>37</v>
      </c>
    </row>
    <row r="3" spans="1:5" s="50" customFormat="1" ht="24.75" thickBot="1">
      <c r="A3" s="359" t="s">
        <v>133</v>
      </c>
      <c r="B3" s="833" t="s">
        <v>301</v>
      </c>
      <c r="C3" s="833"/>
      <c r="D3" s="833"/>
      <c r="E3" s="361" t="s">
        <v>37</v>
      </c>
    </row>
    <row r="4" spans="1:5" s="51" customFormat="1" ht="15.75" customHeight="1" thickBot="1">
      <c r="A4" s="353"/>
      <c r="B4" s="353"/>
      <c r="C4" s="354"/>
      <c r="D4" s="355"/>
      <c r="E4" s="364" t="str">
        <f>'Z_4.sz.mell.'!G4</f>
        <v> Forintban!</v>
      </c>
    </row>
    <row r="5" spans="1:5" ht="24.75" thickBot="1">
      <c r="A5" s="356" t="s">
        <v>134</v>
      </c>
      <c r="B5" s="357" t="s">
        <v>462</v>
      </c>
      <c r="C5" s="357" t="s">
        <v>427</v>
      </c>
      <c r="D5" s="358" t="s">
        <v>428</v>
      </c>
      <c r="E5" s="340" t="str">
        <f>+CONCATENATE("Teljesítés",CHAR(10),LEFT(Z_ÖSSZEFÜGGÉSEK!A6,4),". XII. 31.")</f>
        <v>Teljesítés
2018. XII. 31.</v>
      </c>
    </row>
    <row r="6" spans="1:5" s="47" customFormat="1" ht="12.75" customHeight="1" thickBot="1">
      <c r="A6" s="73" t="s">
        <v>364</v>
      </c>
      <c r="B6" s="74" t="s">
        <v>365</v>
      </c>
      <c r="C6" s="74" t="s">
        <v>366</v>
      </c>
      <c r="D6" s="285" t="s">
        <v>368</v>
      </c>
      <c r="E6" s="75" t="s">
        <v>367</v>
      </c>
    </row>
    <row r="7" spans="1:5" s="47" customFormat="1" ht="15.75" customHeight="1" thickBot="1">
      <c r="A7" s="830" t="s">
        <v>38</v>
      </c>
      <c r="B7" s="831"/>
      <c r="C7" s="831"/>
      <c r="D7" s="831"/>
      <c r="E7" s="832"/>
    </row>
    <row r="8" spans="1:5" s="47" customFormat="1" ht="12" customHeight="1" thickBot="1">
      <c r="A8" s="25" t="s">
        <v>4</v>
      </c>
      <c r="B8" s="19" t="s">
        <v>159</v>
      </c>
      <c r="C8" s="150">
        <f>+C9+C10+C11+C12+C13+C14</f>
        <v>20595085</v>
      </c>
      <c r="D8" s="229">
        <f>+D9+D10+D11+D12+D13+D14</f>
        <v>21892469</v>
      </c>
      <c r="E8" s="92">
        <f>+E9+E10+E11+E12+E13+E14</f>
        <v>21892469</v>
      </c>
    </row>
    <row r="9" spans="1:5" s="52" customFormat="1" ht="12" customHeight="1">
      <c r="A9" s="180" t="s">
        <v>60</v>
      </c>
      <c r="B9" s="163" t="s">
        <v>160</v>
      </c>
      <c r="C9" s="152">
        <v>10684535</v>
      </c>
      <c r="D9" s="152">
        <v>10700395</v>
      </c>
      <c r="E9" s="94">
        <v>10700395</v>
      </c>
    </row>
    <row r="10" spans="1:5" s="53" customFormat="1" ht="12" customHeight="1">
      <c r="A10" s="181" t="s">
        <v>61</v>
      </c>
      <c r="B10" s="164" t="s">
        <v>161</v>
      </c>
      <c r="C10" s="151"/>
      <c r="D10" s="151"/>
      <c r="E10" s="93"/>
    </row>
    <row r="11" spans="1:5" s="53" customFormat="1" ht="12" customHeight="1">
      <c r="A11" s="181" t="s">
        <v>62</v>
      </c>
      <c r="B11" s="164" t="s">
        <v>162</v>
      </c>
      <c r="C11" s="151">
        <v>8110550</v>
      </c>
      <c r="D11" s="151">
        <v>8137008</v>
      </c>
      <c r="E11" s="93">
        <v>8137008</v>
      </c>
    </row>
    <row r="12" spans="1:5" s="53" customFormat="1" ht="12" customHeight="1">
      <c r="A12" s="181" t="s">
        <v>63</v>
      </c>
      <c r="B12" s="164" t="s">
        <v>163</v>
      </c>
      <c r="C12" s="151">
        <v>1800000</v>
      </c>
      <c r="D12" s="151">
        <v>1800000</v>
      </c>
      <c r="E12" s="93">
        <v>1800000</v>
      </c>
    </row>
    <row r="13" spans="1:5" s="53" customFormat="1" ht="12" customHeight="1">
      <c r="A13" s="181" t="s">
        <v>95</v>
      </c>
      <c r="B13" s="164" t="s">
        <v>372</v>
      </c>
      <c r="C13" s="151"/>
      <c r="D13" s="151">
        <v>1255066</v>
      </c>
      <c r="E13" s="93">
        <v>1255066</v>
      </c>
    </row>
    <row r="14" spans="1:5" s="52" customFormat="1" ht="12" customHeight="1" thickBot="1">
      <c r="A14" s="182" t="s">
        <v>64</v>
      </c>
      <c r="B14" s="165" t="s">
        <v>313</v>
      </c>
      <c r="C14" s="151"/>
      <c r="D14" s="151"/>
      <c r="E14" s="93"/>
    </row>
    <row r="15" spans="1:5" s="52" customFormat="1" ht="12" customHeight="1" thickBot="1">
      <c r="A15" s="25" t="s">
        <v>5</v>
      </c>
      <c r="B15" s="99" t="s">
        <v>164</v>
      </c>
      <c r="C15" s="150">
        <f>+C16+C17+C18+C19+C20</f>
        <v>3287619</v>
      </c>
      <c r="D15" s="229">
        <f>+D16+D17+D18+D19+D20</f>
        <v>10592027</v>
      </c>
      <c r="E15" s="92">
        <f>+E16+E17+E18+E19+E20</f>
        <v>10592027</v>
      </c>
    </row>
    <row r="16" spans="1:5" s="52" customFormat="1" ht="12" customHeight="1">
      <c r="A16" s="180" t="s">
        <v>66</v>
      </c>
      <c r="B16" s="163" t="s">
        <v>165</v>
      </c>
      <c r="C16" s="152"/>
      <c r="D16" s="152"/>
      <c r="E16" s="94"/>
    </row>
    <row r="17" spans="1:5" s="52" customFormat="1" ht="12" customHeight="1">
      <c r="A17" s="181" t="s">
        <v>67</v>
      </c>
      <c r="B17" s="164" t="s">
        <v>166</v>
      </c>
      <c r="C17" s="151"/>
      <c r="D17" s="151"/>
      <c r="E17" s="93"/>
    </row>
    <row r="18" spans="1:5" s="52" customFormat="1" ht="12" customHeight="1">
      <c r="A18" s="181" t="s">
        <v>68</v>
      </c>
      <c r="B18" s="164" t="s">
        <v>305</v>
      </c>
      <c r="C18" s="151"/>
      <c r="D18" s="151"/>
      <c r="E18" s="93"/>
    </row>
    <row r="19" spans="1:5" s="52" customFormat="1" ht="12" customHeight="1">
      <c r="A19" s="181" t="s">
        <v>69</v>
      </c>
      <c r="B19" s="164" t="s">
        <v>306</v>
      </c>
      <c r="C19" s="151"/>
      <c r="D19" s="151"/>
      <c r="E19" s="93"/>
    </row>
    <row r="20" spans="1:5" s="52" customFormat="1" ht="12" customHeight="1">
      <c r="A20" s="181" t="s">
        <v>70</v>
      </c>
      <c r="B20" s="164" t="s">
        <v>167</v>
      </c>
      <c r="C20" s="151">
        <v>3287619</v>
      </c>
      <c r="D20" s="151">
        <v>10592027</v>
      </c>
      <c r="E20" s="93">
        <v>10592027</v>
      </c>
    </row>
    <row r="21" spans="1:5" s="53" customFormat="1" ht="12" customHeight="1" thickBot="1">
      <c r="A21" s="182" t="s">
        <v>77</v>
      </c>
      <c r="B21" s="165" t="s">
        <v>168</v>
      </c>
      <c r="C21" s="153"/>
      <c r="D21" s="153"/>
      <c r="E21" s="95"/>
    </row>
    <row r="22" spans="1:5" s="53" customFormat="1" ht="12" customHeight="1" thickBot="1">
      <c r="A22" s="25" t="s">
        <v>6</v>
      </c>
      <c r="B22" s="19" t="s">
        <v>169</v>
      </c>
      <c r="C22" s="150">
        <f>+C23+C24+C25+C26+C27</f>
        <v>0</v>
      </c>
      <c r="D22" s="229">
        <f>+D23+D24+D25+D26+D27</f>
        <v>6112101</v>
      </c>
      <c r="E22" s="92">
        <f>+E23+E24+E25+E26+E27</f>
        <v>6112101</v>
      </c>
    </row>
    <row r="23" spans="1:5" s="53" customFormat="1" ht="12" customHeight="1">
      <c r="A23" s="180" t="s">
        <v>49</v>
      </c>
      <c r="B23" s="163" t="s">
        <v>170</v>
      </c>
      <c r="C23" s="152"/>
      <c r="D23" s="152">
        <v>4722020</v>
      </c>
      <c r="E23" s="94">
        <v>4722020</v>
      </c>
    </row>
    <row r="24" spans="1:5" s="52" customFormat="1" ht="12" customHeight="1">
      <c r="A24" s="181" t="s">
        <v>50</v>
      </c>
      <c r="B24" s="164" t="s">
        <v>171</v>
      </c>
      <c r="C24" s="151"/>
      <c r="D24" s="151"/>
      <c r="E24" s="93"/>
    </row>
    <row r="25" spans="1:5" s="53" customFormat="1" ht="12" customHeight="1">
      <c r="A25" s="181" t="s">
        <v>51</v>
      </c>
      <c r="B25" s="164" t="s">
        <v>307</v>
      </c>
      <c r="C25" s="151"/>
      <c r="D25" s="151"/>
      <c r="E25" s="93"/>
    </row>
    <row r="26" spans="1:5" s="53" customFormat="1" ht="12" customHeight="1">
      <c r="A26" s="181" t="s">
        <v>52</v>
      </c>
      <c r="B26" s="164" t="s">
        <v>308</v>
      </c>
      <c r="C26" s="151"/>
      <c r="D26" s="151"/>
      <c r="E26" s="93"/>
    </row>
    <row r="27" spans="1:5" s="53" customFormat="1" ht="12" customHeight="1">
      <c r="A27" s="181" t="s">
        <v>108</v>
      </c>
      <c r="B27" s="164" t="s">
        <v>172</v>
      </c>
      <c r="C27" s="151"/>
      <c r="D27" s="151">
        <v>1390081</v>
      </c>
      <c r="E27" s="93">
        <v>1390081</v>
      </c>
    </row>
    <row r="28" spans="1:5" s="53" customFormat="1" ht="12" customHeight="1" thickBot="1">
      <c r="A28" s="182" t="s">
        <v>109</v>
      </c>
      <c r="B28" s="165" t="s">
        <v>173</v>
      </c>
      <c r="C28" s="153"/>
      <c r="D28" s="153"/>
      <c r="E28" s="95"/>
    </row>
    <row r="29" spans="1:5" s="53" customFormat="1" ht="12" customHeight="1" thickBot="1">
      <c r="A29" s="25" t="s">
        <v>110</v>
      </c>
      <c r="B29" s="19" t="s">
        <v>453</v>
      </c>
      <c r="C29" s="156">
        <f>SUM(C30:C36)</f>
        <v>2784320</v>
      </c>
      <c r="D29" s="156">
        <f>SUM(D30:D36)</f>
        <v>2784320</v>
      </c>
      <c r="E29" s="192">
        <f>SUM(E30:E36)</f>
        <v>2099020</v>
      </c>
    </row>
    <row r="30" spans="1:5" s="53" customFormat="1" ht="12" customHeight="1">
      <c r="A30" s="180" t="s">
        <v>174</v>
      </c>
      <c r="B30" s="163" t="s">
        <v>871</v>
      </c>
      <c r="C30" s="152">
        <v>1147250</v>
      </c>
      <c r="D30" s="152">
        <v>1147250</v>
      </c>
      <c r="E30" s="94">
        <v>886250</v>
      </c>
    </row>
    <row r="31" spans="1:5" s="53" customFormat="1" ht="12" customHeight="1">
      <c r="A31" s="181" t="s">
        <v>175</v>
      </c>
      <c r="B31" s="164" t="s">
        <v>455</v>
      </c>
      <c r="C31" s="151"/>
      <c r="D31" s="151"/>
      <c r="E31" s="93"/>
    </row>
    <row r="32" spans="1:5" s="53" customFormat="1" ht="12" customHeight="1">
      <c r="A32" s="181" t="s">
        <v>176</v>
      </c>
      <c r="B32" s="164" t="s">
        <v>456</v>
      </c>
      <c r="C32" s="151"/>
      <c r="D32" s="151"/>
      <c r="E32" s="93"/>
    </row>
    <row r="33" spans="1:5" s="53" customFormat="1" ht="12" customHeight="1">
      <c r="A33" s="181" t="s">
        <v>177</v>
      </c>
      <c r="B33" s="164" t="s">
        <v>457</v>
      </c>
      <c r="C33" s="151"/>
      <c r="D33" s="151"/>
      <c r="E33" s="93"/>
    </row>
    <row r="34" spans="1:5" s="53" customFormat="1" ht="12" customHeight="1">
      <c r="A34" s="181" t="s">
        <v>458</v>
      </c>
      <c r="B34" s="164" t="s">
        <v>178</v>
      </c>
      <c r="C34" s="151">
        <v>1413424</v>
      </c>
      <c r="D34" s="151">
        <v>1413424</v>
      </c>
      <c r="E34" s="93">
        <v>1208784</v>
      </c>
    </row>
    <row r="35" spans="1:5" s="53" customFormat="1" ht="12" customHeight="1">
      <c r="A35" s="181" t="s">
        <v>459</v>
      </c>
      <c r="B35" s="164" t="s">
        <v>179</v>
      </c>
      <c r="C35" s="151"/>
      <c r="D35" s="151"/>
      <c r="E35" s="93"/>
    </row>
    <row r="36" spans="1:5" s="53" customFormat="1" ht="12" customHeight="1" thickBot="1">
      <c r="A36" s="182" t="s">
        <v>460</v>
      </c>
      <c r="B36" s="293" t="s">
        <v>180</v>
      </c>
      <c r="C36" s="153">
        <v>223646</v>
      </c>
      <c r="D36" s="153">
        <v>223646</v>
      </c>
      <c r="E36" s="95">
        <v>3986</v>
      </c>
    </row>
    <row r="37" spans="1:5" s="53" customFormat="1" ht="12" customHeight="1" thickBot="1">
      <c r="A37" s="25" t="s">
        <v>8</v>
      </c>
      <c r="B37" s="19" t="s">
        <v>314</v>
      </c>
      <c r="C37" s="150">
        <f>SUM(C38:C48)</f>
        <v>3089840</v>
      </c>
      <c r="D37" s="229">
        <f>SUM(D38:D48)</f>
        <v>4527069</v>
      </c>
      <c r="E37" s="92">
        <f>SUM(E38:E48)</f>
        <v>3662534</v>
      </c>
    </row>
    <row r="38" spans="1:5" s="53" customFormat="1" ht="12" customHeight="1">
      <c r="A38" s="180" t="s">
        <v>53</v>
      </c>
      <c r="B38" s="163" t="s">
        <v>183</v>
      </c>
      <c r="C38" s="152"/>
      <c r="D38" s="152"/>
      <c r="E38" s="94"/>
    </row>
    <row r="39" spans="1:5" s="53" customFormat="1" ht="12" customHeight="1">
      <c r="A39" s="181" t="s">
        <v>54</v>
      </c>
      <c r="B39" s="164" t="s">
        <v>184</v>
      </c>
      <c r="C39" s="151">
        <v>1762480</v>
      </c>
      <c r="D39" s="151">
        <v>3030231</v>
      </c>
      <c r="E39" s="93">
        <v>2276578</v>
      </c>
    </row>
    <row r="40" spans="1:5" s="53" customFormat="1" ht="12" customHeight="1">
      <c r="A40" s="181" t="s">
        <v>55</v>
      </c>
      <c r="B40" s="164" t="s">
        <v>185</v>
      </c>
      <c r="C40" s="151"/>
      <c r="D40" s="151"/>
      <c r="E40" s="93"/>
    </row>
    <row r="41" spans="1:5" s="53" customFormat="1" ht="12" customHeight="1">
      <c r="A41" s="181" t="s">
        <v>112</v>
      </c>
      <c r="B41" s="164" t="s">
        <v>186</v>
      </c>
      <c r="C41" s="151"/>
      <c r="D41" s="151"/>
      <c r="E41" s="93"/>
    </row>
    <row r="42" spans="1:5" s="53" customFormat="1" ht="12" customHeight="1">
      <c r="A42" s="181" t="s">
        <v>113</v>
      </c>
      <c r="B42" s="164" t="s">
        <v>187</v>
      </c>
      <c r="C42" s="151">
        <v>1317360</v>
      </c>
      <c r="D42" s="151">
        <v>1317360</v>
      </c>
      <c r="E42" s="93">
        <v>1206480</v>
      </c>
    </row>
    <row r="43" spans="1:5" s="53" customFormat="1" ht="12" customHeight="1">
      <c r="A43" s="181" t="s">
        <v>114</v>
      </c>
      <c r="B43" s="164" t="s">
        <v>188</v>
      </c>
      <c r="C43" s="151"/>
      <c r="D43" s="151"/>
      <c r="E43" s="93"/>
    </row>
    <row r="44" spans="1:5" s="53" customFormat="1" ht="12" customHeight="1">
      <c r="A44" s="181" t="s">
        <v>115</v>
      </c>
      <c r="B44" s="164" t="s">
        <v>189</v>
      </c>
      <c r="C44" s="151"/>
      <c r="D44" s="151"/>
      <c r="E44" s="93"/>
    </row>
    <row r="45" spans="1:5" s="53" customFormat="1" ht="12" customHeight="1">
      <c r="A45" s="181" t="s">
        <v>116</v>
      </c>
      <c r="B45" s="164" t="s">
        <v>461</v>
      </c>
      <c r="C45" s="151">
        <v>10000</v>
      </c>
      <c r="D45" s="151">
        <v>25976</v>
      </c>
      <c r="E45" s="93">
        <v>25976</v>
      </c>
    </row>
    <row r="46" spans="1:5" s="53" customFormat="1" ht="12" customHeight="1">
      <c r="A46" s="181" t="s">
        <v>181</v>
      </c>
      <c r="B46" s="164" t="s">
        <v>190</v>
      </c>
      <c r="C46" s="154"/>
      <c r="D46" s="154"/>
      <c r="E46" s="96"/>
    </row>
    <row r="47" spans="1:5" s="53" customFormat="1" ht="12" customHeight="1">
      <c r="A47" s="182" t="s">
        <v>182</v>
      </c>
      <c r="B47" s="165" t="s">
        <v>316</v>
      </c>
      <c r="C47" s="155"/>
      <c r="D47" s="155">
        <v>102600</v>
      </c>
      <c r="E47" s="97">
        <v>102600</v>
      </c>
    </row>
    <row r="48" spans="1:5" s="53" customFormat="1" ht="12" customHeight="1" thickBot="1">
      <c r="A48" s="182" t="s">
        <v>315</v>
      </c>
      <c r="B48" s="165" t="s">
        <v>191</v>
      </c>
      <c r="C48" s="155"/>
      <c r="D48" s="155">
        <v>50902</v>
      </c>
      <c r="E48" s="97">
        <v>50900</v>
      </c>
    </row>
    <row r="49" spans="1:5" s="53" customFormat="1" ht="12" customHeight="1" thickBot="1">
      <c r="A49" s="25" t="s">
        <v>9</v>
      </c>
      <c r="B49" s="19" t="s">
        <v>192</v>
      </c>
      <c r="C49" s="150">
        <f>SUM(C50:C54)</f>
        <v>0</v>
      </c>
      <c r="D49" s="229">
        <f>SUM(D50:D54)</f>
        <v>0</v>
      </c>
      <c r="E49" s="92">
        <f>SUM(E50:E54)</f>
        <v>0</v>
      </c>
    </row>
    <row r="50" spans="1:5" s="53" customFormat="1" ht="12" customHeight="1">
      <c r="A50" s="180" t="s">
        <v>56</v>
      </c>
      <c r="B50" s="163" t="s">
        <v>196</v>
      </c>
      <c r="C50" s="194"/>
      <c r="D50" s="194"/>
      <c r="E50" s="98"/>
    </row>
    <row r="51" spans="1:5" s="53" customFormat="1" ht="12" customHeight="1">
      <c r="A51" s="181" t="s">
        <v>57</v>
      </c>
      <c r="B51" s="164" t="s">
        <v>197</v>
      </c>
      <c r="C51" s="154"/>
      <c r="D51" s="154"/>
      <c r="E51" s="96"/>
    </row>
    <row r="52" spans="1:5" s="53" customFormat="1" ht="12" customHeight="1">
      <c r="A52" s="181" t="s">
        <v>193</v>
      </c>
      <c r="B52" s="164" t="s">
        <v>198</v>
      </c>
      <c r="C52" s="154"/>
      <c r="D52" s="154"/>
      <c r="E52" s="96"/>
    </row>
    <row r="53" spans="1:5" s="53" customFormat="1" ht="12" customHeight="1">
      <c r="A53" s="181" t="s">
        <v>194</v>
      </c>
      <c r="B53" s="164" t="s">
        <v>199</v>
      </c>
      <c r="C53" s="154"/>
      <c r="D53" s="154"/>
      <c r="E53" s="96"/>
    </row>
    <row r="54" spans="1:5" s="53" customFormat="1" ht="12" customHeight="1" thickBot="1">
      <c r="A54" s="182" t="s">
        <v>195</v>
      </c>
      <c r="B54" s="165" t="s">
        <v>200</v>
      </c>
      <c r="C54" s="155"/>
      <c r="D54" s="155"/>
      <c r="E54" s="97"/>
    </row>
    <row r="55" spans="1:5" s="53" customFormat="1" ht="12" customHeight="1" thickBot="1">
      <c r="A55" s="25" t="s">
        <v>117</v>
      </c>
      <c r="B55" s="19" t="s">
        <v>201</v>
      </c>
      <c r="C55" s="150">
        <f>SUM(C56:C58)</f>
        <v>0</v>
      </c>
      <c r="D55" s="229">
        <f>SUM(D56:D58)</f>
        <v>0</v>
      </c>
      <c r="E55" s="92">
        <f>SUM(E56:E58)</f>
        <v>0</v>
      </c>
    </row>
    <row r="56" spans="1:5" s="53" customFormat="1" ht="12" customHeight="1">
      <c r="A56" s="188" t="s">
        <v>58</v>
      </c>
      <c r="B56" s="739" t="s">
        <v>202</v>
      </c>
      <c r="C56" s="219"/>
      <c r="D56" s="219"/>
      <c r="E56" s="740"/>
    </row>
    <row r="57" spans="1:5" s="53" customFormat="1" ht="12" customHeight="1">
      <c r="A57" s="181" t="s">
        <v>59</v>
      </c>
      <c r="B57" s="164" t="s">
        <v>309</v>
      </c>
      <c r="C57" s="151"/>
      <c r="D57" s="742"/>
      <c r="E57" s="93"/>
    </row>
    <row r="58" spans="1:5" s="53" customFormat="1" ht="12" customHeight="1">
      <c r="A58" s="181" t="s">
        <v>205</v>
      </c>
      <c r="B58" s="164" t="s">
        <v>203</v>
      </c>
      <c r="C58" s="151">
        <v>0</v>
      </c>
      <c r="D58" s="151"/>
      <c r="E58" s="93"/>
    </row>
    <row r="59" spans="1:5" s="53" customFormat="1" ht="12" customHeight="1" thickBot="1">
      <c r="A59" s="190" t="s">
        <v>206</v>
      </c>
      <c r="B59" s="741" t="s">
        <v>204</v>
      </c>
      <c r="C59" s="220"/>
      <c r="D59" s="220"/>
      <c r="E59" s="214"/>
    </row>
    <row r="60" spans="1:5" s="53" customFormat="1" ht="12" customHeight="1" thickBot="1">
      <c r="A60" s="25" t="s">
        <v>11</v>
      </c>
      <c r="B60" s="99" t="s">
        <v>207</v>
      </c>
      <c r="C60" s="150">
        <f>SUM(C61:C63)</f>
        <v>0</v>
      </c>
      <c r="D60" s="229">
        <f>SUM(D61:D63)</f>
        <v>0</v>
      </c>
      <c r="E60" s="92">
        <f>SUM(E61:E63)</f>
        <v>0</v>
      </c>
    </row>
    <row r="61" spans="1:5" s="53" customFormat="1" ht="12" customHeight="1">
      <c r="A61" s="180" t="s">
        <v>118</v>
      </c>
      <c r="B61" s="163" t="s">
        <v>209</v>
      </c>
      <c r="C61" s="154"/>
      <c r="D61" s="154"/>
      <c r="E61" s="96"/>
    </row>
    <row r="62" spans="1:5" s="53" customFormat="1" ht="12" customHeight="1">
      <c r="A62" s="181" t="s">
        <v>119</v>
      </c>
      <c r="B62" s="164" t="s">
        <v>310</v>
      </c>
      <c r="C62" s="154"/>
      <c r="D62" s="154"/>
      <c r="E62" s="96"/>
    </row>
    <row r="63" spans="1:5" s="53" customFormat="1" ht="12" customHeight="1">
      <c r="A63" s="181" t="s">
        <v>142</v>
      </c>
      <c r="B63" s="164" t="s">
        <v>210</v>
      </c>
      <c r="C63" s="154"/>
      <c r="D63" s="154"/>
      <c r="E63" s="96"/>
    </row>
    <row r="64" spans="1:5" s="53" customFormat="1" ht="12" customHeight="1" thickBot="1">
      <c r="A64" s="182" t="s">
        <v>208</v>
      </c>
      <c r="B64" s="165" t="s">
        <v>211</v>
      </c>
      <c r="C64" s="154"/>
      <c r="D64" s="286"/>
      <c r="E64" s="96"/>
    </row>
    <row r="65" spans="1:5" s="53" customFormat="1" ht="12" customHeight="1" thickBot="1">
      <c r="A65" s="25" t="s">
        <v>12</v>
      </c>
      <c r="B65" s="19" t="s">
        <v>212</v>
      </c>
      <c r="C65" s="156">
        <f>+C8+C15+C22+C29+C37+C49+C55+C60</f>
        <v>29756864</v>
      </c>
      <c r="D65" s="233">
        <f>+D8+D15+D22+D29+D37+D49+D55+D60</f>
        <v>45907986</v>
      </c>
      <c r="E65" s="192">
        <f>+E8+E15+E22+E29+E37+E49+E55+E60</f>
        <v>44358151</v>
      </c>
    </row>
    <row r="66" spans="1:5" s="53" customFormat="1" ht="12" customHeight="1" thickBot="1">
      <c r="A66" s="183" t="s">
        <v>297</v>
      </c>
      <c r="B66" s="99" t="s">
        <v>214</v>
      </c>
      <c r="C66" s="150">
        <f>SUM(C67:C69)</f>
        <v>0</v>
      </c>
      <c r="D66" s="229">
        <f>SUM(D67:D69)</f>
        <v>0</v>
      </c>
      <c r="E66" s="92">
        <f>SUM(E67:E69)</f>
        <v>0</v>
      </c>
    </row>
    <row r="67" spans="1:5" s="53" customFormat="1" ht="12" customHeight="1">
      <c r="A67" s="180" t="s">
        <v>242</v>
      </c>
      <c r="B67" s="163" t="s">
        <v>215</v>
      </c>
      <c r="C67" s="154"/>
      <c r="D67" s="286"/>
      <c r="E67" s="96"/>
    </row>
    <row r="68" spans="1:5" s="53" customFormat="1" ht="12" customHeight="1">
      <c r="A68" s="181" t="s">
        <v>251</v>
      </c>
      <c r="B68" s="164" t="s">
        <v>216</v>
      </c>
      <c r="C68" s="154"/>
      <c r="D68" s="286"/>
      <c r="E68" s="96"/>
    </row>
    <row r="69" spans="1:5" s="53" customFormat="1" ht="12" customHeight="1" thickBot="1">
      <c r="A69" s="190" t="s">
        <v>252</v>
      </c>
      <c r="B69" s="348" t="s">
        <v>341</v>
      </c>
      <c r="C69" s="349"/>
      <c r="D69" s="289"/>
      <c r="E69" s="350"/>
    </row>
    <row r="70" spans="1:5" s="53" customFormat="1" ht="12" customHeight="1" thickBot="1">
      <c r="A70" s="183" t="s">
        <v>218</v>
      </c>
      <c r="B70" s="99" t="s">
        <v>219</v>
      </c>
      <c r="C70" s="150">
        <f>SUM(C71:C74)</f>
        <v>0</v>
      </c>
      <c r="D70" s="150">
        <f>SUM(D71:D74)</f>
        <v>0</v>
      </c>
      <c r="E70" s="92">
        <f>SUM(E71:E74)</f>
        <v>0</v>
      </c>
    </row>
    <row r="71" spans="1:5" s="53" customFormat="1" ht="12" customHeight="1">
      <c r="A71" s="180" t="s">
        <v>96</v>
      </c>
      <c r="B71" s="331" t="s">
        <v>220</v>
      </c>
      <c r="C71" s="154"/>
      <c r="D71" s="154"/>
      <c r="E71" s="96"/>
    </row>
    <row r="72" spans="1:5" s="53" customFormat="1" ht="12" customHeight="1">
      <c r="A72" s="181" t="s">
        <v>97</v>
      </c>
      <c r="B72" s="331" t="s">
        <v>468</v>
      </c>
      <c r="C72" s="154"/>
      <c r="D72" s="154"/>
      <c r="E72" s="96"/>
    </row>
    <row r="73" spans="1:5" s="53" customFormat="1" ht="12" customHeight="1">
      <c r="A73" s="181" t="s">
        <v>243</v>
      </c>
      <c r="B73" s="331" t="s">
        <v>221</v>
      </c>
      <c r="C73" s="154"/>
      <c r="D73" s="154"/>
      <c r="E73" s="96"/>
    </row>
    <row r="74" spans="1:5" s="53" customFormat="1" ht="12" customHeight="1" thickBot="1">
      <c r="A74" s="182" t="s">
        <v>244</v>
      </c>
      <c r="B74" s="332" t="s">
        <v>469</v>
      </c>
      <c r="C74" s="154"/>
      <c r="D74" s="154"/>
      <c r="E74" s="96"/>
    </row>
    <row r="75" spans="1:5" s="53" customFormat="1" ht="12" customHeight="1" thickBot="1">
      <c r="A75" s="183" t="s">
        <v>222</v>
      </c>
      <c r="B75" s="99" t="s">
        <v>223</v>
      </c>
      <c r="C75" s="150">
        <f>SUM(C76:C77)</f>
        <v>102812759</v>
      </c>
      <c r="D75" s="150">
        <f>SUM(D76:D77)</f>
        <v>103228221</v>
      </c>
      <c r="E75" s="92">
        <f>SUM(E76:E77)</f>
        <v>103228221</v>
      </c>
    </row>
    <row r="76" spans="1:5" s="53" customFormat="1" ht="12" customHeight="1">
      <c r="A76" s="180" t="s">
        <v>245</v>
      </c>
      <c r="B76" s="163" t="s">
        <v>224</v>
      </c>
      <c r="C76" s="154">
        <v>102812759</v>
      </c>
      <c r="D76" s="154">
        <v>103228221</v>
      </c>
      <c r="E76" s="96">
        <v>103228221</v>
      </c>
    </row>
    <row r="77" spans="1:5" s="53" customFormat="1" ht="12" customHeight="1" thickBot="1">
      <c r="A77" s="182" t="s">
        <v>246</v>
      </c>
      <c r="B77" s="165" t="s">
        <v>225</v>
      </c>
      <c r="C77" s="154"/>
      <c r="D77" s="154"/>
      <c r="E77" s="96"/>
    </row>
    <row r="78" spans="1:5" s="52" customFormat="1" ht="12" customHeight="1" thickBot="1">
      <c r="A78" s="183" t="s">
        <v>226</v>
      </c>
      <c r="B78" s="99" t="s">
        <v>227</v>
      </c>
      <c r="C78" s="150">
        <f>SUM(C79:C81)</f>
        <v>0</v>
      </c>
      <c r="D78" s="150">
        <f>SUM(D79:D81)</f>
        <v>859745</v>
      </c>
      <c r="E78" s="92">
        <f>SUM(E79:E81)</f>
        <v>859745</v>
      </c>
    </row>
    <row r="79" spans="1:5" s="53" customFormat="1" ht="12" customHeight="1">
      <c r="A79" s="180" t="s">
        <v>247</v>
      </c>
      <c r="B79" s="163" t="s">
        <v>228</v>
      </c>
      <c r="C79" s="154">
        <v>0</v>
      </c>
      <c r="D79" s="154">
        <v>859745</v>
      </c>
      <c r="E79" s="96">
        <v>859745</v>
      </c>
    </row>
    <row r="80" spans="1:5" s="53" customFormat="1" ht="12" customHeight="1">
      <c r="A80" s="181" t="s">
        <v>248</v>
      </c>
      <c r="B80" s="164" t="s">
        <v>229</v>
      </c>
      <c r="C80" s="154"/>
      <c r="D80" s="154"/>
      <c r="E80" s="96"/>
    </row>
    <row r="81" spans="1:5" s="53" customFormat="1" ht="12" customHeight="1" thickBot="1">
      <c r="A81" s="182" t="s">
        <v>249</v>
      </c>
      <c r="B81" s="165" t="s">
        <v>470</v>
      </c>
      <c r="C81" s="154"/>
      <c r="D81" s="154"/>
      <c r="E81" s="96"/>
    </row>
    <row r="82" spans="1:5" s="53" customFormat="1" ht="12" customHeight="1" thickBot="1">
      <c r="A82" s="183" t="s">
        <v>230</v>
      </c>
      <c r="B82" s="99" t="s">
        <v>250</v>
      </c>
      <c r="C82" s="150">
        <f>SUM(C83:C86)</f>
        <v>0</v>
      </c>
      <c r="D82" s="150">
        <f>SUM(D83:D86)</f>
        <v>0</v>
      </c>
      <c r="E82" s="92">
        <f>SUM(E83:E86)</f>
        <v>0</v>
      </c>
    </row>
    <row r="83" spans="1:5" s="53" customFormat="1" ht="12" customHeight="1">
      <c r="A83" s="184" t="s">
        <v>231</v>
      </c>
      <c r="B83" s="163" t="s">
        <v>232</v>
      </c>
      <c r="C83" s="154"/>
      <c r="D83" s="154"/>
      <c r="E83" s="96"/>
    </row>
    <row r="84" spans="1:5" s="53" customFormat="1" ht="12" customHeight="1">
      <c r="A84" s="185" t="s">
        <v>233</v>
      </c>
      <c r="B84" s="164" t="s">
        <v>234</v>
      </c>
      <c r="C84" s="154"/>
      <c r="D84" s="154"/>
      <c r="E84" s="96"/>
    </row>
    <row r="85" spans="1:5" s="53" customFormat="1" ht="12" customHeight="1">
      <c r="A85" s="185" t="s">
        <v>235</v>
      </c>
      <c r="B85" s="164" t="s">
        <v>236</v>
      </c>
      <c r="C85" s="154"/>
      <c r="D85" s="154"/>
      <c r="E85" s="96"/>
    </row>
    <row r="86" spans="1:5" s="52" customFormat="1" ht="12" customHeight="1" thickBot="1">
      <c r="A86" s="186" t="s">
        <v>237</v>
      </c>
      <c r="B86" s="165" t="s">
        <v>238</v>
      </c>
      <c r="C86" s="154"/>
      <c r="D86" s="154"/>
      <c r="E86" s="96"/>
    </row>
    <row r="87" spans="1:5" s="52" customFormat="1" ht="12" customHeight="1" thickBot="1">
      <c r="A87" s="183" t="s">
        <v>239</v>
      </c>
      <c r="B87" s="99" t="s">
        <v>355</v>
      </c>
      <c r="C87" s="197"/>
      <c r="D87" s="197"/>
      <c r="E87" s="198"/>
    </row>
    <row r="88" spans="1:5" s="52" customFormat="1" ht="12" customHeight="1" thickBot="1">
      <c r="A88" s="183" t="s">
        <v>373</v>
      </c>
      <c r="B88" s="99" t="s">
        <v>240</v>
      </c>
      <c r="C88" s="197"/>
      <c r="D88" s="197"/>
      <c r="E88" s="198"/>
    </row>
    <row r="89" spans="1:5" s="52" customFormat="1" ht="12" customHeight="1" thickBot="1">
      <c r="A89" s="183" t="s">
        <v>374</v>
      </c>
      <c r="B89" s="170" t="s">
        <v>358</v>
      </c>
      <c r="C89" s="156">
        <f>+C66+C70+C75+C78+C82+C88+C87</f>
        <v>102812759</v>
      </c>
      <c r="D89" s="156">
        <f>+D66+D70+D75+D78+D82+D88+D87</f>
        <v>104087966</v>
      </c>
      <c r="E89" s="192">
        <f>+E66+E70+E75+E78+E82+E88+E87</f>
        <v>104087966</v>
      </c>
    </row>
    <row r="90" spans="1:5" s="52" customFormat="1" ht="12" customHeight="1" thickBot="1">
      <c r="A90" s="187" t="s">
        <v>375</v>
      </c>
      <c r="B90" s="171" t="s">
        <v>376</v>
      </c>
      <c r="C90" s="156">
        <f>+C65+C89</f>
        <v>132569623</v>
      </c>
      <c r="D90" s="156">
        <f>+D65+D89</f>
        <v>149995952</v>
      </c>
      <c r="E90" s="192">
        <f>+E65+E89</f>
        <v>148446117</v>
      </c>
    </row>
    <row r="91" spans="1:3" s="53" customFormat="1" ht="15" customHeight="1" thickBot="1">
      <c r="A91" s="80"/>
      <c r="B91" s="81"/>
      <c r="C91" s="136"/>
    </row>
    <row r="92" spans="1:5" s="47" customFormat="1" ht="16.5" customHeight="1" thickBot="1">
      <c r="A92" s="830" t="s">
        <v>39</v>
      </c>
      <c r="B92" s="831"/>
      <c r="C92" s="831"/>
      <c r="D92" s="831"/>
      <c r="E92" s="832"/>
    </row>
    <row r="93" spans="1:5" s="54" customFormat="1" ht="12" customHeight="1" thickBot="1">
      <c r="A93" s="157" t="s">
        <v>4</v>
      </c>
      <c r="B93" s="24" t="s">
        <v>380</v>
      </c>
      <c r="C93" s="149">
        <f>+C94+C95+C96+C97+C98+C111</f>
        <v>34389541</v>
      </c>
      <c r="D93" s="149">
        <f>+D94+D95+D96+D97+D98+D111</f>
        <v>51815870</v>
      </c>
      <c r="E93" s="212">
        <f>+E94+E95+E96+E97+E98+E111</f>
        <v>39179191</v>
      </c>
    </row>
    <row r="94" spans="1:5" ht="12" customHeight="1">
      <c r="A94" s="188" t="s">
        <v>60</v>
      </c>
      <c r="B94" s="8" t="s">
        <v>33</v>
      </c>
      <c r="C94" s="219">
        <v>14543124</v>
      </c>
      <c r="D94" s="219">
        <v>16123124</v>
      </c>
      <c r="E94" s="213">
        <v>14871915</v>
      </c>
    </row>
    <row r="95" spans="1:5" ht="12" customHeight="1">
      <c r="A95" s="181" t="s">
        <v>61</v>
      </c>
      <c r="B95" s="6" t="s">
        <v>120</v>
      </c>
      <c r="C95" s="151">
        <v>2648273</v>
      </c>
      <c r="D95" s="151">
        <v>2898273</v>
      </c>
      <c r="E95" s="93">
        <v>2557530</v>
      </c>
    </row>
    <row r="96" spans="1:5" ht="12" customHeight="1">
      <c r="A96" s="181" t="s">
        <v>62</v>
      </c>
      <c r="B96" s="6" t="s">
        <v>88</v>
      </c>
      <c r="C96" s="153">
        <v>11800829</v>
      </c>
      <c r="D96" s="153">
        <v>29638455</v>
      </c>
      <c r="E96" s="95">
        <v>19739914</v>
      </c>
    </row>
    <row r="97" spans="1:5" ht="12" customHeight="1">
      <c r="A97" s="181" t="s">
        <v>63</v>
      </c>
      <c r="B97" s="9" t="s">
        <v>121</v>
      </c>
      <c r="C97" s="153">
        <v>1276000</v>
      </c>
      <c r="D97" s="153">
        <v>1593000</v>
      </c>
      <c r="E97" s="95">
        <v>1489700</v>
      </c>
    </row>
    <row r="98" spans="1:5" ht="12" customHeight="1">
      <c r="A98" s="181" t="s">
        <v>72</v>
      </c>
      <c r="B98" s="17" t="s">
        <v>122</v>
      </c>
      <c r="C98" s="153">
        <v>1441312</v>
      </c>
      <c r="D98" s="153">
        <v>1525638</v>
      </c>
      <c r="E98" s="95">
        <v>520132</v>
      </c>
    </row>
    <row r="99" spans="1:5" ht="12" customHeight="1">
      <c r="A99" s="181" t="s">
        <v>64</v>
      </c>
      <c r="B99" s="6" t="s">
        <v>377</v>
      </c>
      <c r="C99" s="153">
        <v>0</v>
      </c>
      <c r="D99" s="153">
        <v>254326</v>
      </c>
      <c r="E99" s="95">
        <v>128820</v>
      </c>
    </row>
    <row r="100" spans="1:5" ht="12" customHeight="1">
      <c r="A100" s="181" t="s">
        <v>65</v>
      </c>
      <c r="B100" s="61" t="s">
        <v>321</v>
      </c>
      <c r="C100" s="153"/>
      <c r="D100" s="153"/>
      <c r="E100" s="95"/>
    </row>
    <row r="101" spans="1:5" ht="12" customHeight="1">
      <c r="A101" s="181" t="s">
        <v>73</v>
      </c>
      <c r="B101" s="61" t="s">
        <v>320</v>
      </c>
      <c r="C101" s="153">
        <v>248000</v>
      </c>
      <c r="D101" s="153">
        <v>248000</v>
      </c>
      <c r="E101" s="95"/>
    </row>
    <row r="102" spans="1:5" ht="12" customHeight="1">
      <c r="A102" s="181" t="s">
        <v>74</v>
      </c>
      <c r="B102" s="61" t="s">
        <v>256</v>
      </c>
      <c r="C102" s="153"/>
      <c r="D102" s="153"/>
      <c r="E102" s="95"/>
    </row>
    <row r="103" spans="1:5" ht="12" customHeight="1">
      <c r="A103" s="181" t="s">
        <v>75</v>
      </c>
      <c r="B103" s="62" t="s">
        <v>257</v>
      </c>
      <c r="C103" s="153"/>
      <c r="D103" s="153"/>
      <c r="E103" s="95"/>
    </row>
    <row r="104" spans="1:5" ht="12" customHeight="1">
      <c r="A104" s="181" t="s">
        <v>76</v>
      </c>
      <c r="B104" s="62" t="s">
        <v>258</v>
      </c>
      <c r="C104" s="153"/>
      <c r="D104" s="153"/>
      <c r="E104" s="95"/>
    </row>
    <row r="105" spans="1:5" ht="12" customHeight="1">
      <c r="A105" s="181" t="s">
        <v>78</v>
      </c>
      <c r="B105" s="61" t="s">
        <v>259</v>
      </c>
      <c r="C105" s="153">
        <v>193312</v>
      </c>
      <c r="D105" s="153">
        <v>293312</v>
      </c>
      <c r="E105" s="95">
        <v>233312</v>
      </c>
    </row>
    <row r="106" spans="1:5" ht="12" customHeight="1">
      <c r="A106" s="181" t="s">
        <v>123</v>
      </c>
      <c r="B106" s="61" t="s">
        <v>260</v>
      </c>
      <c r="C106" s="153"/>
      <c r="D106" s="153"/>
      <c r="E106" s="95"/>
    </row>
    <row r="107" spans="1:5" ht="12" customHeight="1">
      <c r="A107" s="181" t="s">
        <v>254</v>
      </c>
      <c r="B107" s="62" t="s">
        <v>261</v>
      </c>
      <c r="C107" s="153"/>
      <c r="D107" s="153"/>
      <c r="E107" s="95"/>
    </row>
    <row r="108" spans="1:5" ht="12" customHeight="1">
      <c r="A108" s="189" t="s">
        <v>255</v>
      </c>
      <c r="B108" s="63" t="s">
        <v>262</v>
      </c>
      <c r="C108" s="153"/>
      <c r="D108" s="153"/>
      <c r="E108" s="95"/>
    </row>
    <row r="109" spans="1:5" ht="12" customHeight="1">
      <c r="A109" s="181" t="s">
        <v>318</v>
      </c>
      <c r="B109" s="63" t="s">
        <v>263</v>
      </c>
      <c r="C109" s="153"/>
      <c r="D109" s="153"/>
      <c r="E109" s="95"/>
    </row>
    <row r="110" spans="1:5" ht="12" customHeight="1">
      <c r="A110" s="181" t="s">
        <v>319</v>
      </c>
      <c r="B110" s="62" t="s">
        <v>264</v>
      </c>
      <c r="C110" s="153">
        <v>1000000</v>
      </c>
      <c r="D110" s="153">
        <v>7300000</v>
      </c>
      <c r="E110" s="95">
        <v>158000</v>
      </c>
    </row>
    <row r="111" spans="1:5" ht="12" customHeight="1">
      <c r="A111" s="181" t="s">
        <v>323</v>
      </c>
      <c r="B111" s="9" t="s">
        <v>34</v>
      </c>
      <c r="C111" s="151">
        <v>2680003</v>
      </c>
      <c r="D111" s="151">
        <v>37380</v>
      </c>
      <c r="E111" s="93">
        <v>0</v>
      </c>
    </row>
    <row r="112" spans="1:5" ht="12" customHeight="1">
      <c r="A112" s="182" t="s">
        <v>324</v>
      </c>
      <c r="B112" s="6" t="s">
        <v>378</v>
      </c>
      <c r="C112" s="151"/>
      <c r="D112" s="151"/>
      <c r="E112" s="93"/>
    </row>
    <row r="113" spans="1:5" ht="12" customHeight="1" thickBot="1">
      <c r="A113" s="190" t="s">
        <v>325</v>
      </c>
      <c r="B113" s="64" t="s">
        <v>379</v>
      </c>
      <c r="C113" s="220"/>
      <c r="D113" s="220"/>
      <c r="E113" s="214"/>
    </row>
    <row r="114" spans="1:5" ht="12" customHeight="1" thickBot="1">
      <c r="A114" s="25" t="s">
        <v>5</v>
      </c>
      <c r="B114" s="23" t="s">
        <v>265</v>
      </c>
      <c r="C114" s="150">
        <f>+C115+C117+C119</f>
        <v>97356279</v>
      </c>
      <c r="D114" s="229">
        <f>+D115+D117+D119</f>
        <v>97356279</v>
      </c>
      <c r="E114" s="92">
        <f>+E115+E117+E119</f>
        <v>0</v>
      </c>
    </row>
    <row r="115" spans="1:5" ht="12" customHeight="1">
      <c r="A115" s="180" t="s">
        <v>66</v>
      </c>
      <c r="B115" s="6" t="s">
        <v>141</v>
      </c>
      <c r="C115" s="152"/>
      <c r="D115" s="230"/>
      <c r="E115" s="94"/>
    </row>
    <row r="116" spans="1:5" ht="12" customHeight="1">
      <c r="A116" s="180" t="s">
        <v>67</v>
      </c>
      <c r="B116" s="10" t="s">
        <v>269</v>
      </c>
      <c r="C116" s="152"/>
      <c r="D116" s="230"/>
      <c r="E116" s="94"/>
    </row>
    <row r="117" spans="1:5" ht="12" customHeight="1">
      <c r="A117" s="180" t="s">
        <v>68</v>
      </c>
      <c r="B117" s="10" t="s">
        <v>124</v>
      </c>
      <c r="C117" s="151">
        <v>97356279</v>
      </c>
      <c r="D117" s="231">
        <v>97356279</v>
      </c>
      <c r="E117" s="93"/>
    </row>
    <row r="118" spans="1:5" ht="12" customHeight="1">
      <c r="A118" s="180" t="s">
        <v>69</v>
      </c>
      <c r="B118" s="10" t="s">
        <v>270</v>
      </c>
      <c r="C118" s="151"/>
      <c r="D118" s="231"/>
      <c r="E118" s="93"/>
    </row>
    <row r="119" spans="1:5" ht="12" customHeight="1">
      <c r="A119" s="180" t="s">
        <v>70</v>
      </c>
      <c r="B119" s="101" t="s">
        <v>143</v>
      </c>
      <c r="C119" s="151"/>
      <c r="D119" s="231"/>
      <c r="E119" s="93"/>
    </row>
    <row r="120" spans="1:5" ht="12" customHeight="1">
      <c r="A120" s="180" t="s">
        <v>77</v>
      </c>
      <c r="B120" s="100" t="s">
        <v>311</v>
      </c>
      <c r="C120" s="151"/>
      <c r="D120" s="231"/>
      <c r="E120" s="93"/>
    </row>
    <row r="121" spans="1:5" ht="12" customHeight="1">
      <c r="A121" s="180" t="s">
        <v>79</v>
      </c>
      <c r="B121" s="159" t="s">
        <v>275</v>
      </c>
      <c r="C121" s="151"/>
      <c r="D121" s="231"/>
      <c r="E121" s="93"/>
    </row>
    <row r="122" spans="1:5" ht="12" customHeight="1">
      <c r="A122" s="180" t="s">
        <v>125</v>
      </c>
      <c r="B122" s="62" t="s">
        <v>258</v>
      </c>
      <c r="C122" s="151"/>
      <c r="D122" s="231"/>
      <c r="E122" s="93"/>
    </row>
    <row r="123" spans="1:5" ht="12" customHeight="1">
      <c r="A123" s="180" t="s">
        <v>126</v>
      </c>
      <c r="B123" s="62" t="s">
        <v>274</v>
      </c>
      <c r="C123" s="151"/>
      <c r="D123" s="231"/>
      <c r="E123" s="93"/>
    </row>
    <row r="124" spans="1:5" ht="12" customHeight="1">
      <c r="A124" s="180" t="s">
        <v>127</v>
      </c>
      <c r="B124" s="62" t="s">
        <v>273</v>
      </c>
      <c r="C124" s="151"/>
      <c r="D124" s="231"/>
      <c r="E124" s="93"/>
    </row>
    <row r="125" spans="1:5" ht="12" customHeight="1">
      <c r="A125" s="180" t="s">
        <v>266</v>
      </c>
      <c r="B125" s="62" t="s">
        <v>261</v>
      </c>
      <c r="C125" s="151"/>
      <c r="D125" s="231"/>
      <c r="E125" s="93"/>
    </row>
    <row r="126" spans="1:5" ht="12" customHeight="1">
      <c r="A126" s="180" t="s">
        <v>267</v>
      </c>
      <c r="B126" s="62" t="s">
        <v>272</v>
      </c>
      <c r="C126" s="151"/>
      <c r="D126" s="231"/>
      <c r="E126" s="93"/>
    </row>
    <row r="127" spans="1:5" ht="12" customHeight="1" thickBot="1">
      <c r="A127" s="189" t="s">
        <v>268</v>
      </c>
      <c r="B127" s="62" t="s">
        <v>271</v>
      </c>
      <c r="C127" s="153"/>
      <c r="D127" s="232"/>
      <c r="E127" s="95"/>
    </row>
    <row r="128" spans="1:5" ht="12" customHeight="1" thickBot="1">
      <c r="A128" s="25" t="s">
        <v>6</v>
      </c>
      <c r="B128" s="58" t="s">
        <v>328</v>
      </c>
      <c r="C128" s="150">
        <f>+C93+C114</f>
        <v>131745820</v>
      </c>
      <c r="D128" s="229">
        <f>+D93+D114</f>
        <v>149172149</v>
      </c>
      <c r="E128" s="92">
        <f>+E93+E114</f>
        <v>39179191</v>
      </c>
    </row>
    <row r="129" spans="1:5" ht="12" customHeight="1" thickBot="1">
      <c r="A129" s="25" t="s">
        <v>7</v>
      </c>
      <c r="B129" s="58" t="s">
        <v>329</v>
      </c>
      <c r="C129" s="150">
        <f>+C130+C131+C132</f>
        <v>0</v>
      </c>
      <c r="D129" s="229">
        <f>+D130+D131+D132</f>
        <v>0</v>
      </c>
      <c r="E129" s="92">
        <f>+E130+E131+E132</f>
        <v>0</v>
      </c>
    </row>
    <row r="130" spans="1:5" s="54" customFormat="1" ht="12" customHeight="1">
      <c r="A130" s="180" t="s">
        <v>174</v>
      </c>
      <c r="B130" s="7" t="s">
        <v>383</v>
      </c>
      <c r="C130" s="151"/>
      <c r="D130" s="231"/>
      <c r="E130" s="93"/>
    </row>
    <row r="131" spans="1:5" ht="12" customHeight="1">
      <c r="A131" s="180" t="s">
        <v>175</v>
      </c>
      <c r="B131" s="7" t="s">
        <v>337</v>
      </c>
      <c r="C131" s="151"/>
      <c r="D131" s="231"/>
      <c r="E131" s="93"/>
    </row>
    <row r="132" spans="1:5" ht="12" customHeight="1" thickBot="1">
      <c r="A132" s="189" t="s">
        <v>176</v>
      </c>
      <c r="B132" s="5" t="s">
        <v>382</v>
      </c>
      <c r="C132" s="151"/>
      <c r="D132" s="231"/>
      <c r="E132" s="93"/>
    </row>
    <row r="133" spans="1:5" ht="12" customHeight="1" thickBot="1">
      <c r="A133" s="25" t="s">
        <v>8</v>
      </c>
      <c r="B133" s="58" t="s">
        <v>330</v>
      </c>
      <c r="C133" s="150">
        <f>+C134+C135+C136+C137+C138+C139</f>
        <v>0</v>
      </c>
      <c r="D133" s="229">
        <f>+D134+D135+D136+D137+D138+D139</f>
        <v>0</v>
      </c>
      <c r="E133" s="92">
        <f>+E134+E135+E136+E137+E138+E139</f>
        <v>0</v>
      </c>
    </row>
    <row r="134" spans="1:5" ht="12" customHeight="1">
      <c r="A134" s="180" t="s">
        <v>53</v>
      </c>
      <c r="B134" s="7" t="s">
        <v>339</v>
      </c>
      <c r="C134" s="151"/>
      <c r="D134" s="231"/>
      <c r="E134" s="93"/>
    </row>
    <row r="135" spans="1:5" ht="12" customHeight="1">
      <c r="A135" s="180" t="s">
        <v>54</v>
      </c>
      <c r="B135" s="7" t="s">
        <v>331</v>
      </c>
      <c r="C135" s="151"/>
      <c r="D135" s="231"/>
      <c r="E135" s="93"/>
    </row>
    <row r="136" spans="1:5" ht="12" customHeight="1">
      <c r="A136" s="180" t="s">
        <v>55</v>
      </c>
      <c r="B136" s="7" t="s">
        <v>332</v>
      </c>
      <c r="C136" s="151"/>
      <c r="D136" s="231"/>
      <c r="E136" s="93"/>
    </row>
    <row r="137" spans="1:5" ht="12" customHeight="1">
      <c r="A137" s="180" t="s">
        <v>112</v>
      </c>
      <c r="B137" s="7" t="s">
        <v>381</v>
      </c>
      <c r="C137" s="151"/>
      <c r="D137" s="231"/>
      <c r="E137" s="93"/>
    </row>
    <row r="138" spans="1:5" ht="12" customHeight="1">
      <c r="A138" s="180" t="s">
        <v>113</v>
      </c>
      <c r="B138" s="7" t="s">
        <v>334</v>
      </c>
      <c r="C138" s="151"/>
      <c r="D138" s="231"/>
      <c r="E138" s="93"/>
    </row>
    <row r="139" spans="1:5" s="54" customFormat="1" ht="12" customHeight="1" thickBot="1">
      <c r="A139" s="189" t="s">
        <v>114</v>
      </c>
      <c r="B139" s="5" t="s">
        <v>335</v>
      </c>
      <c r="C139" s="151"/>
      <c r="D139" s="231"/>
      <c r="E139" s="93"/>
    </row>
    <row r="140" spans="1:11" ht="12" customHeight="1" thickBot="1">
      <c r="A140" s="25" t="s">
        <v>9</v>
      </c>
      <c r="B140" s="58" t="s">
        <v>387</v>
      </c>
      <c r="C140" s="156">
        <f>+C141+C142+C144+C145+C143</f>
        <v>823803</v>
      </c>
      <c r="D140" s="233">
        <f>+D141+D142+D144+D145+D143</f>
        <v>823803</v>
      </c>
      <c r="E140" s="192">
        <f>+E141+E142+E144+E145+E143</f>
        <v>823803</v>
      </c>
      <c r="K140" s="85"/>
    </row>
    <row r="141" spans="1:5" ht="12.75">
      <c r="A141" s="180" t="s">
        <v>56</v>
      </c>
      <c r="B141" s="7" t="s">
        <v>276</v>
      </c>
      <c r="C141" s="151"/>
      <c r="D141" s="231"/>
      <c r="E141" s="93"/>
    </row>
    <row r="142" spans="1:5" ht="12" customHeight="1">
      <c r="A142" s="180" t="s">
        <v>57</v>
      </c>
      <c r="B142" s="7" t="s">
        <v>277</v>
      </c>
      <c r="C142" s="151">
        <v>823803</v>
      </c>
      <c r="D142" s="231">
        <v>823803</v>
      </c>
      <c r="E142" s="93">
        <v>823803</v>
      </c>
    </row>
    <row r="143" spans="1:5" ht="12" customHeight="1">
      <c r="A143" s="180" t="s">
        <v>193</v>
      </c>
      <c r="B143" s="7" t="s">
        <v>386</v>
      </c>
      <c r="C143" s="151"/>
      <c r="D143" s="231"/>
      <c r="E143" s="93"/>
    </row>
    <row r="144" spans="1:5" s="54" customFormat="1" ht="12" customHeight="1">
      <c r="A144" s="180" t="s">
        <v>194</v>
      </c>
      <c r="B144" s="7" t="s">
        <v>344</v>
      </c>
      <c r="C144" s="151"/>
      <c r="D144" s="231"/>
      <c r="E144" s="93"/>
    </row>
    <row r="145" spans="1:5" s="54" customFormat="1" ht="12" customHeight="1" thickBot="1">
      <c r="A145" s="189" t="s">
        <v>195</v>
      </c>
      <c r="B145" s="5" t="s">
        <v>293</v>
      </c>
      <c r="C145" s="151"/>
      <c r="D145" s="231"/>
      <c r="E145" s="93"/>
    </row>
    <row r="146" spans="1:5" s="54" customFormat="1" ht="12" customHeight="1" thickBot="1">
      <c r="A146" s="25" t="s">
        <v>10</v>
      </c>
      <c r="B146" s="58" t="s">
        <v>345</v>
      </c>
      <c r="C146" s="222">
        <f>+C147+C148+C149+C150+C151</f>
        <v>0</v>
      </c>
      <c r="D146" s="234">
        <f>+D147+D148+D149+D150+D151</f>
        <v>0</v>
      </c>
      <c r="E146" s="216">
        <f>+E147+E148+E149+E150+E151</f>
        <v>0</v>
      </c>
    </row>
    <row r="147" spans="1:5" s="54" customFormat="1" ht="12" customHeight="1">
      <c r="A147" s="180" t="s">
        <v>58</v>
      </c>
      <c r="B147" s="7" t="s">
        <v>340</v>
      </c>
      <c r="C147" s="151"/>
      <c r="D147" s="231"/>
      <c r="E147" s="93"/>
    </row>
    <row r="148" spans="1:5" s="54" customFormat="1" ht="12" customHeight="1">
      <c r="A148" s="180" t="s">
        <v>59</v>
      </c>
      <c r="B148" s="7" t="s">
        <v>347</v>
      </c>
      <c r="C148" s="151"/>
      <c r="D148" s="231"/>
      <c r="E148" s="93"/>
    </row>
    <row r="149" spans="1:5" s="54" customFormat="1" ht="12" customHeight="1">
      <c r="A149" s="180" t="s">
        <v>205</v>
      </c>
      <c r="B149" s="7" t="s">
        <v>342</v>
      </c>
      <c r="C149" s="151"/>
      <c r="D149" s="231"/>
      <c r="E149" s="93"/>
    </row>
    <row r="150" spans="1:5" s="54" customFormat="1" ht="12" customHeight="1">
      <c r="A150" s="180" t="s">
        <v>206</v>
      </c>
      <c r="B150" s="7" t="s">
        <v>384</v>
      </c>
      <c r="C150" s="151"/>
      <c r="D150" s="231"/>
      <c r="E150" s="93"/>
    </row>
    <row r="151" spans="1:5" ht="12.75" customHeight="1" thickBot="1">
      <c r="A151" s="189" t="s">
        <v>346</v>
      </c>
      <c r="B151" s="5" t="s">
        <v>349</v>
      </c>
      <c r="C151" s="153"/>
      <c r="D151" s="232"/>
      <c r="E151" s="95"/>
    </row>
    <row r="152" spans="1:5" ht="12.75" customHeight="1" thickBot="1">
      <c r="A152" s="211" t="s">
        <v>11</v>
      </c>
      <c r="B152" s="58" t="s">
        <v>350</v>
      </c>
      <c r="C152" s="222"/>
      <c r="D152" s="234"/>
      <c r="E152" s="216"/>
    </row>
    <row r="153" spans="1:5" ht="12.75" customHeight="1" thickBot="1">
      <c r="A153" s="211" t="s">
        <v>12</v>
      </c>
      <c r="B153" s="58" t="s">
        <v>351</v>
      </c>
      <c r="C153" s="222"/>
      <c r="D153" s="234"/>
      <c r="E153" s="216"/>
    </row>
    <row r="154" spans="1:5" ht="12" customHeight="1" thickBot="1">
      <c r="A154" s="25" t="s">
        <v>13</v>
      </c>
      <c r="B154" s="58" t="s">
        <v>353</v>
      </c>
      <c r="C154" s="224">
        <f>+C129+C133+C140+C146+C152+C153</f>
        <v>823803</v>
      </c>
      <c r="D154" s="236">
        <f>+D129+D133+D140+D146+D152+D153</f>
        <v>823803</v>
      </c>
      <c r="E154" s="218">
        <f>+E129+E133+E140+E146+E152+E153</f>
        <v>823803</v>
      </c>
    </row>
    <row r="155" spans="1:5" ht="15" customHeight="1" thickBot="1">
      <c r="A155" s="191" t="s">
        <v>14</v>
      </c>
      <c r="B155" s="137" t="s">
        <v>352</v>
      </c>
      <c r="C155" s="224">
        <f>+C128+C154</f>
        <v>132569623</v>
      </c>
      <c r="D155" s="236">
        <f>+D128+D154</f>
        <v>149995952</v>
      </c>
      <c r="E155" s="218">
        <f>+E128+E154</f>
        <v>40002994</v>
      </c>
    </row>
    <row r="156" spans="1:5" ht="13.5" thickBot="1">
      <c r="A156" s="140"/>
      <c r="B156" s="141"/>
      <c r="C156" s="689">
        <f>C90-C155</f>
        <v>0</v>
      </c>
      <c r="D156" s="689">
        <f>D90-D155</f>
        <v>0</v>
      </c>
      <c r="E156" s="142"/>
    </row>
    <row r="157" spans="1:5" ht="15" customHeight="1" thickBot="1">
      <c r="A157" s="83" t="s">
        <v>463</v>
      </c>
      <c r="B157" s="84"/>
      <c r="C157" s="291">
        <v>13</v>
      </c>
      <c r="D157" s="291">
        <v>13</v>
      </c>
      <c r="E157" s="290">
        <v>13</v>
      </c>
    </row>
    <row r="158" spans="1:5" ht="14.25" customHeight="1" thickBot="1">
      <c r="A158" s="83" t="s">
        <v>464</v>
      </c>
      <c r="B158" s="84"/>
      <c r="C158" s="291">
        <v>4</v>
      </c>
      <c r="D158" s="291">
        <v>4</v>
      </c>
      <c r="E158" s="290">
        <v>4</v>
      </c>
    </row>
  </sheetData>
  <sheetProtection formatCells="0"/>
  <mergeCells count="5">
    <mergeCell ref="A7:E7"/>
    <mergeCell ref="B2:D2"/>
    <mergeCell ref="B3:D3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100" workbookViewId="0" topLeftCell="A1">
      <selection activeCell="T29" sqref="T29"/>
    </sheetView>
  </sheetViews>
  <sheetFormatPr defaultColWidth="9.00390625" defaultRowHeight="12.75"/>
  <cols>
    <col min="1" max="1" width="16.125" style="143" customWidth="1"/>
    <col min="2" max="2" width="62.00390625" style="144" customWidth="1"/>
    <col min="3" max="3" width="14.125" style="145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51"/>
      <c r="B1" s="834" t="str">
        <f>CONCATENATE("6.1.1. melléklet ",Z_ALAPADATOK!A7," ",Z_ALAPADATOK!B7," ",Z_ALAPADATOK!C7," ",Z_ALAPADATOK!D7," ",Z_ALAPADATOK!E7," ",Z_ALAPADATOK!F7," ",Z_ALAPADATOK!G7," ",Z_ALAPADATOK!H7)</f>
        <v>6.1.1. melléklet a … / 2019. ( … ) önkormányzati rendelethez</v>
      </c>
      <c r="C1" s="835"/>
      <c r="D1" s="835"/>
      <c r="E1" s="835"/>
    </row>
    <row r="2" spans="1:5" s="50" customFormat="1" ht="21" customHeight="1" thickBot="1">
      <c r="A2" s="359" t="s">
        <v>41</v>
      </c>
      <c r="B2" s="833" t="str">
        <f>CONCATENATE(Z_ALAPADATOK!A3)</f>
        <v>Závod Község Önkormányzata</v>
      </c>
      <c r="C2" s="833"/>
      <c r="D2" s="833"/>
      <c r="E2" s="360" t="s">
        <v>37</v>
      </c>
    </row>
    <row r="3" spans="1:5" s="50" customFormat="1" ht="24.75" thickBot="1">
      <c r="A3" s="359" t="s">
        <v>133</v>
      </c>
      <c r="B3" s="833" t="s">
        <v>302</v>
      </c>
      <c r="C3" s="833"/>
      <c r="D3" s="833"/>
      <c r="E3" s="361" t="s">
        <v>40</v>
      </c>
    </row>
    <row r="4" spans="1:5" s="51" customFormat="1" ht="15.75" customHeight="1" thickBot="1">
      <c r="A4" s="353"/>
      <c r="B4" s="353"/>
      <c r="C4" s="354"/>
      <c r="D4" s="355"/>
      <c r="E4" s="354" t="str">
        <f>'Z_6.1.sz.mell'!E4</f>
        <v> Forintban!</v>
      </c>
    </row>
    <row r="5" spans="1:5" ht="24.75" thickBot="1">
      <c r="A5" s="356" t="s">
        <v>134</v>
      </c>
      <c r="B5" s="357" t="s">
        <v>462</v>
      </c>
      <c r="C5" s="357" t="s">
        <v>427</v>
      </c>
      <c r="D5" s="358" t="s">
        <v>428</v>
      </c>
      <c r="E5" s="340" t="str">
        <f>+CONCATENATE("Teljesítés",CHAR(10),LEFT(Z_ÖSSZEFÜGGÉSEK!A6,4),". XII. 31.")</f>
        <v>Teljesítés
2018. XII. 31.</v>
      </c>
    </row>
    <row r="6" spans="1:5" s="47" customFormat="1" ht="12.75" customHeight="1" thickBot="1">
      <c r="A6" s="73" t="s">
        <v>364</v>
      </c>
      <c r="B6" s="74" t="s">
        <v>365</v>
      </c>
      <c r="C6" s="74" t="s">
        <v>366</v>
      </c>
      <c r="D6" s="285" t="s">
        <v>368</v>
      </c>
      <c r="E6" s="75" t="s">
        <v>367</v>
      </c>
    </row>
    <row r="7" spans="1:5" s="47" customFormat="1" ht="15.75" customHeight="1" thickBot="1">
      <c r="A7" s="830" t="s">
        <v>38</v>
      </c>
      <c r="B7" s="831"/>
      <c r="C7" s="831"/>
      <c r="D7" s="831"/>
      <c r="E7" s="832"/>
    </row>
    <row r="8" spans="1:5" s="47" customFormat="1" ht="12" customHeight="1" thickBot="1">
      <c r="A8" s="25" t="s">
        <v>4</v>
      </c>
      <c r="B8" s="19" t="s">
        <v>159</v>
      </c>
      <c r="C8" s="150">
        <f>+C9+C10+C11+C12+C13+C14</f>
        <v>20595085</v>
      </c>
      <c r="D8" s="229">
        <f>+D9+D10+D11+D12+D13+D14</f>
        <v>21892469</v>
      </c>
      <c r="E8" s="92">
        <f>+E9+E10+E11+E12+E13+E14</f>
        <v>21892469</v>
      </c>
    </row>
    <row r="9" spans="1:5" s="52" customFormat="1" ht="12" customHeight="1">
      <c r="A9" s="180" t="s">
        <v>60</v>
      </c>
      <c r="B9" s="163" t="s">
        <v>160</v>
      </c>
      <c r="C9" s="152">
        <v>10684535</v>
      </c>
      <c r="D9" s="152">
        <v>10700395</v>
      </c>
      <c r="E9" s="94">
        <v>10700395</v>
      </c>
    </row>
    <row r="10" spans="1:5" s="53" customFormat="1" ht="12" customHeight="1">
      <c r="A10" s="181" t="s">
        <v>61</v>
      </c>
      <c r="B10" s="164" t="s">
        <v>161</v>
      </c>
      <c r="C10" s="151"/>
      <c r="D10" s="151"/>
      <c r="E10" s="93"/>
    </row>
    <row r="11" spans="1:5" s="53" customFormat="1" ht="12" customHeight="1">
      <c r="A11" s="181" t="s">
        <v>62</v>
      </c>
      <c r="B11" s="164" t="s">
        <v>162</v>
      </c>
      <c r="C11" s="151">
        <v>8110550</v>
      </c>
      <c r="D11" s="151">
        <v>8137008</v>
      </c>
      <c r="E11" s="93">
        <v>8137008</v>
      </c>
    </row>
    <row r="12" spans="1:5" s="53" customFormat="1" ht="12" customHeight="1">
      <c r="A12" s="181" t="s">
        <v>63</v>
      </c>
      <c r="B12" s="164" t="s">
        <v>163</v>
      </c>
      <c r="C12" s="151">
        <v>1800000</v>
      </c>
      <c r="D12" s="151">
        <v>1800000</v>
      </c>
      <c r="E12" s="93">
        <v>1800000</v>
      </c>
    </row>
    <row r="13" spans="1:5" s="53" customFormat="1" ht="12" customHeight="1">
      <c r="A13" s="181" t="s">
        <v>95</v>
      </c>
      <c r="B13" s="164" t="s">
        <v>372</v>
      </c>
      <c r="C13" s="151"/>
      <c r="D13" s="151">
        <v>1255066</v>
      </c>
      <c r="E13" s="93">
        <v>1255066</v>
      </c>
    </row>
    <row r="14" spans="1:5" s="52" customFormat="1" ht="12" customHeight="1" thickBot="1">
      <c r="A14" s="182" t="s">
        <v>64</v>
      </c>
      <c r="B14" s="165" t="s">
        <v>313</v>
      </c>
      <c r="C14" s="151"/>
      <c r="D14" s="151"/>
      <c r="E14" s="93"/>
    </row>
    <row r="15" spans="1:5" s="52" customFormat="1" ht="12" customHeight="1" thickBot="1">
      <c r="A15" s="25" t="s">
        <v>5</v>
      </c>
      <c r="B15" s="99" t="s">
        <v>164</v>
      </c>
      <c r="C15" s="150">
        <f>+C16+C17+C18+C19+C20</f>
        <v>3287619</v>
      </c>
      <c r="D15" s="229">
        <f>+D16+D17+D18+D19+D20</f>
        <v>10592027</v>
      </c>
      <c r="E15" s="92">
        <f>+E16+E17+E18+E19+E20</f>
        <v>10592027</v>
      </c>
    </row>
    <row r="16" spans="1:5" s="52" customFormat="1" ht="12" customHeight="1">
      <c r="A16" s="180" t="s">
        <v>66</v>
      </c>
      <c r="B16" s="163" t="s">
        <v>165</v>
      </c>
      <c r="C16" s="152"/>
      <c r="D16" s="152"/>
      <c r="E16" s="94"/>
    </row>
    <row r="17" spans="1:5" s="52" customFormat="1" ht="12" customHeight="1">
      <c r="A17" s="181" t="s">
        <v>67</v>
      </c>
      <c r="B17" s="164" t="s">
        <v>166</v>
      </c>
      <c r="C17" s="151"/>
      <c r="D17" s="151"/>
      <c r="E17" s="93"/>
    </row>
    <row r="18" spans="1:5" s="52" customFormat="1" ht="12" customHeight="1">
      <c r="A18" s="181" t="s">
        <v>68</v>
      </c>
      <c r="B18" s="164" t="s">
        <v>305</v>
      </c>
      <c r="C18" s="151"/>
      <c r="D18" s="151"/>
      <c r="E18" s="93"/>
    </row>
    <row r="19" spans="1:5" s="52" customFormat="1" ht="12" customHeight="1">
      <c r="A19" s="181" t="s">
        <v>69</v>
      </c>
      <c r="B19" s="164" t="s">
        <v>306</v>
      </c>
      <c r="C19" s="151"/>
      <c r="D19" s="151"/>
      <c r="E19" s="93"/>
    </row>
    <row r="20" spans="1:5" s="52" customFormat="1" ht="12" customHeight="1">
      <c r="A20" s="181" t="s">
        <v>70</v>
      </c>
      <c r="B20" s="164" t="s">
        <v>167</v>
      </c>
      <c r="C20" s="151">
        <v>3287619</v>
      </c>
      <c r="D20" s="151">
        <v>10592027</v>
      </c>
      <c r="E20" s="93">
        <v>10592027</v>
      </c>
    </row>
    <row r="21" spans="1:5" s="53" customFormat="1" ht="12" customHeight="1" thickBot="1">
      <c r="A21" s="182" t="s">
        <v>77</v>
      </c>
      <c r="B21" s="165" t="s">
        <v>168</v>
      </c>
      <c r="C21" s="153"/>
      <c r="D21" s="153"/>
      <c r="E21" s="95"/>
    </row>
    <row r="22" spans="1:5" s="53" customFormat="1" ht="29.25" customHeight="1" thickBot="1">
      <c r="A22" s="25" t="s">
        <v>6</v>
      </c>
      <c r="B22" s="19" t="s">
        <v>169</v>
      </c>
      <c r="C22" s="150">
        <f>+C23+C24+C25+C26+C27</f>
        <v>0</v>
      </c>
      <c r="D22" s="229">
        <f>+D23+D24+D25+D26+D27</f>
        <v>6112101</v>
      </c>
      <c r="E22" s="92">
        <f>+E23+E24+E25+E26+E27</f>
        <v>6112101</v>
      </c>
    </row>
    <row r="23" spans="1:5" s="53" customFormat="1" ht="12" customHeight="1">
      <c r="A23" s="180" t="s">
        <v>49</v>
      </c>
      <c r="B23" s="163" t="s">
        <v>170</v>
      </c>
      <c r="C23" s="152"/>
      <c r="D23" s="152">
        <v>4722020</v>
      </c>
      <c r="E23" s="94">
        <v>4722020</v>
      </c>
    </row>
    <row r="24" spans="1:5" s="52" customFormat="1" ht="12" customHeight="1">
      <c r="A24" s="181" t="s">
        <v>50</v>
      </c>
      <c r="B24" s="164" t="s">
        <v>171</v>
      </c>
      <c r="C24" s="151"/>
      <c r="D24" s="151"/>
      <c r="E24" s="93"/>
    </row>
    <row r="25" spans="1:5" s="53" customFormat="1" ht="12" customHeight="1">
      <c r="A25" s="181" t="s">
        <v>51</v>
      </c>
      <c r="B25" s="164" t="s">
        <v>307</v>
      </c>
      <c r="C25" s="151"/>
      <c r="D25" s="151"/>
      <c r="E25" s="93"/>
    </row>
    <row r="26" spans="1:5" s="53" customFormat="1" ht="12" customHeight="1">
      <c r="A26" s="181" t="s">
        <v>52</v>
      </c>
      <c r="B26" s="164" t="s">
        <v>308</v>
      </c>
      <c r="C26" s="151"/>
      <c r="D26" s="151"/>
      <c r="E26" s="93"/>
    </row>
    <row r="27" spans="1:5" s="53" customFormat="1" ht="12" customHeight="1">
      <c r="A27" s="181" t="s">
        <v>108</v>
      </c>
      <c r="B27" s="164" t="s">
        <v>172</v>
      </c>
      <c r="C27" s="151"/>
      <c r="D27" s="151">
        <v>1390081</v>
      </c>
      <c r="E27" s="93">
        <v>1390081</v>
      </c>
    </row>
    <row r="28" spans="1:5" s="53" customFormat="1" ht="12" customHeight="1" thickBot="1">
      <c r="A28" s="182" t="s">
        <v>109</v>
      </c>
      <c r="B28" s="165" t="s">
        <v>173</v>
      </c>
      <c r="C28" s="153"/>
      <c r="D28" s="153"/>
      <c r="E28" s="95"/>
    </row>
    <row r="29" spans="1:5" s="53" customFormat="1" ht="12" customHeight="1" thickBot="1">
      <c r="A29" s="25" t="s">
        <v>110</v>
      </c>
      <c r="B29" s="19" t="s">
        <v>453</v>
      </c>
      <c r="C29" s="156">
        <f>SUM(C30:C36)</f>
        <v>2784320</v>
      </c>
      <c r="D29" s="156">
        <f>SUM(D30:D36)</f>
        <v>2784320</v>
      </c>
      <c r="E29" s="192">
        <f>SUM(E30:E36)</f>
        <v>2099020</v>
      </c>
    </row>
    <row r="30" spans="1:5" s="53" customFormat="1" ht="12" customHeight="1">
      <c r="A30" s="180" t="s">
        <v>174</v>
      </c>
      <c r="B30" s="163" t="s">
        <v>871</v>
      </c>
      <c r="C30" s="152">
        <v>1147250</v>
      </c>
      <c r="D30" s="152">
        <v>1147250</v>
      </c>
      <c r="E30" s="94">
        <v>886250</v>
      </c>
    </row>
    <row r="31" spans="1:5" s="53" customFormat="1" ht="12" customHeight="1">
      <c r="A31" s="181" t="s">
        <v>175</v>
      </c>
      <c r="B31" s="164" t="s">
        <v>455</v>
      </c>
      <c r="C31" s="151"/>
      <c r="D31" s="151"/>
      <c r="E31" s="93"/>
    </row>
    <row r="32" spans="1:5" s="53" customFormat="1" ht="12" customHeight="1">
      <c r="A32" s="181" t="s">
        <v>176</v>
      </c>
      <c r="B32" s="164" t="s">
        <v>456</v>
      </c>
      <c r="C32" s="151"/>
      <c r="D32" s="151"/>
      <c r="E32" s="93"/>
    </row>
    <row r="33" spans="1:5" s="53" customFormat="1" ht="12" customHeight="1">
      <c r="A33" s="181" t="s">
        <v>177</v>
      </c>
      <c r="B33" s="164" t="s">
        <v>457</v>
      </c>
      <c r="C33" s="151"/>
      <c r="D33" s="151"/>
      <c r="E33" s="93"/>
    </row>
    <row r="34" spans="1:5" s="53" customFormat="1" ht="12" customHeight="1">
      <c r="A34" s="181" t="s">
        <v>458</v>
      </c>
      <c r="B34" s="164" t="s">
        <v>178</v>
      </c>
      <c r="C34" s="151">
        <v>1413424</v>
      </c>
      <c r="D34" s="151">
        <v>1413424</v>
      </c>
      <c r="E34" s="93">
        <v>1208784</v>
      </c>
    </row>
    <row r="35" spans="1:5" s="53" customFormat="1" ht="12" customHeight="1">
      <c r="A35" s="181" t="s">
        <v>459</v>
      </c>
      <c r="B35" s="164" t="s">
        <v>179</v>
      </c>
      <c r="C35" s="151"/>
      <c r="D35" s="151"/>
      <c r="E35" s="93"/>
    </row>
    <row r="36" spans="1:5" s="53" customFormat="1" ht="12" customHeight="1" thickBot="1">
      <c r="A36" s="182" t="s">
        <v>460</v>
      </c>
      <c r="B36" s="293" t="s">
        <v>180</v>
      </c>
      <c r="C36" s="153">
        <v>223646</v>
      </c>
      <c r="D36" s="153">
        <v>223646</v>
      </c>
      <c r="E36" s="95">
        <v>3986</v>
      </c>
    </row>
    <row r="37" spans="1:5" s="53" customFormat="1" ht="12" customHeight="1" thickBot="1">
      <c r="A37" s="25" t="s">
        <v>8</v>
      </c>
      <c r="B37" s="19" t="s">
        <v>314</v>
      </c>
      <c r="C37" s="150">
        <f>SUM(C38:C48)</f>
        <v>3089840</v>
      </c>
      <c r="D37" s="229">
        <f>SUM(D38:D48)</f>
        <v>4527069</v>
      </c>
      <c r="E37" s="92">
        <f>SUM(E38:E48)</f>
        <v>3662534</v>
      </c>
    </row>
    <row r="38" spans="1:5" s="53" customFormat="1" ht="12" customHeight="1">
      <c r="A38" s="180" t="s">
        <v>53</v>
      </c>
      <c r="B38" s="163" t="s">
        <v>183</v>
      </c>
      <c r="C38" s="152"/>
      <c r="D38" s="152"/>
      <c r="E38" s="94"/>
    </row>
    <row r="39" spans="1:5" s="53" customFormat="1" ht="12" customHeight="1">
      <c r="A39" s="181" t="s">
        <v>54</v>
      </c>
      <c r="B39" s="164" t="s">
        <v>184</v>
      </c>
      <c r="C39" s="151">
        <v>1762480</v>
      </c>
      <c r="D39" s="151">
        <v>3030231</v>
      </c>
      <c r="E39" s="93">
        <v>2276578</v>
      </c>
    </row>
    <row r="40" spans="1:5" s="53" customFormat="1" ht="12" customHeight="1">
      <c r="A40" s="181" t="s">
        <v>55</v>
      </c>
      <c r="B40" s="164" t="s">
        <v>185</v>
      </c>
      <c r="C40" s="151"/>
      <c r="D40" s="151"/>
      <c r="E40" s="93"/>
    </row>
    <row r="41" spans="1:5" s="53" customFormat="1" ht="12" customHeight="1">
      <c r="A41" s="181" t="s">
        <v>112</v>
      </c>
      <c r="B41" s="164" t="s">
        <v>186</v>
      </c>
      <c r="C41" s="151"/>
      <c r="D41" s="151"/>
      <c r="E41" s="93"/>
    </row>
    <row r="42" spans="1:5" s="53" customFormat="1" ht="12" customHeight="1">
      <c r="A42" s="181" t="s">
        <v>113</v>
      </c>
      <c r="B42" s="164" t="s">
        <v>187</v>
      </c>
      <c r="C42" s="151">
        <v>1317360</v>
      </c>
      <c r="D42" s="151">
        <v>1317360</v>
      </c>
      <c r="E42" s="93">
        <v>1206480</v>
      </c>
    </row>
    <row r="43" spans="1:5" s="53" customFormat="1" ht="12" customHeight="1">
      <c r="A43" s="181" t="s">
        <v>114</v>
      </c>
      <c r="B43" s="164" t="s">
        <v>188</v>
      </c>
      <c r="C43" s="151"/>
      <c r="D43" s="151"/>
      <c r="E43" s="93"/>
    </row>
    <row r="44" spans="1:5" s="53" customFormat="1" ht="12" customHeight="1">
      <c r="A44" s="181" t="s">
        <v>115</v>
      </c>
      <c r="B44" s="164" t="s">
        <v>189</v>
      </c>
      <c r="C44" s="151"/>
      <c r="D44" s="151"/>
      <c r="E44" s="93"/>
    </row>
    <row r="45" spans="1:5" s="53" customFormat="1" ht="12" customHeight="1">
      <c r="A45" s="181" t="s">
        <v>116</v>
      </c>
      <c r="B45" s="164" t="s">
        <v>461</v>
      </c>
      <c r="C45" s="151">
        <v>10000</v>
      </c>
      <c r="D45" s="151">
        <v>25976</v>
      </c>
      <c r="E45" s="93">
        <v>25976</v>
      </c>
    </row>
    <row r="46" spans="1:5" s="53" customFormat="1" ht="12" customHeight="1">
      <c r="A46" s="181" t="s">
        <v>181</v>
      </c>
      <c r="B46" s="164" t="s">
        <v>190</v>
      </c>
      <c r="C46" s="154"/>
      <c r="D46" s="154"/>
      <c r="E46" s="96"/>
    </row>
    <row r="47" spans="1:5" s="53" customFormat="1" ht="12" customHeight="1">
      <c r="A47" s="182" t="s">
        <v>182</v>
      </c>
      <c r="B47" s="165" t="s">
        <v>316</v>
      </c>
      <c r="C47" s="155"/>
      <c r="D47" s="155">
        <v>102600</v>
      </c>
      <c r="E47" s="97">
        <v>102600</v>
      </c>
    </row>
    <row r="48" spans="1:5" s="53" customFormat="1" ht="12" customHeight="1" thickBot="1">
      <c r="A48" s="182" t="s">
        <v>315</v>
      </c>
      <c r="B48" s="165" t="s">
        <v>191</v>
      </c>
      <c r="C48" s="155"/>
      <c r="D48" s="155">
        <v>50902</v>
      </c>
      <c r="E48" s="97">
        <v>50900</v>
      </c>
    </row>
    <row r="49" spans="1:5" s="53" customFormat="1" ht="12" customHeight="1" thickBot="1">
      <c r="A49" s="25" t="s">
        <v>9</v>
      </c>
      <c r="B49" s="19" t="s">
        <v>192</v>
      </c>
      <c r="C49" s="150">
        <f>SUM(C50:C54)</f>
        <v>0</v>
      </c>
      <c r="D49" s="229">
        <f>SUM(D50:D54)</f>
        <v>0</v>
      </c>
      <c r="E49" s="92">
        <f>SUM(E50:E54)</f>
        <v>0</v>
      </c>
    </row>
    <row r="50" spans="1:5" s="53" customFormat="1" ht="12" customHeight="1">
      <c r="A50" s="180" t="s">
        <v>56</v>
      </c>
      <c r="B50" s="163" t="s">
        <v>196</v>
      </c>
      <c r="C50" s="194"/>
      <c r="D50" s="194"/>
      <c r="E50" s="98"/>
    </row>
    <row r="51" spans="1:5" s="53" customFormat="1" ht="12" customHeight="1">
      <c r="A51" s="181" t="s">
        <v>57</v>
      </c>
      <c r="B51" s="164" t="s">
        <v>197</v>
      </c>
      <c r="C51" s="154"/>
      <c r="D51" s="154"/>
      <c r="E51" s="96"/>
    </row>
    <row r="52" spans="1:5" s="53" customFormat="1" ht="12" customHeight="1">
      <c r="A52" s="181" t="s">
        <v>193</v>
      </c>
      <c r="B52" s="164" t="s">
        <v>198</v>
      </c>
      <c r="C52" s="154"/>
      <c r="D52" s="154"/>
      <c r="E52" s="96"/>
    </row>
    <row r="53" spans="1:5" s="53" customFormat="1" ht="12" customHeight="1">
      <c r="A53" s="181" t="s">
        <v>194</v>
      </c>
      <c r="B53" s="164" t="s">
        <v>199</v>
      </c>
      <c r="C53" s="154"/>
      <c r="D53" s="154"/>
      <c r="E53" s="96"/>
    </row>
    <row r="54" spans="1:5" s="53" customFormat="1" ht="12" customHeight="1" thickBot="1">
      <c r="A54" s="182" t="s">
        <v>195</v>
      </c>
      <c r="B54" s="165" t="s">
        <v>200</v>
      </c>
      <c r="C54" s="155"/>
      <c r="D54" s="155"/>
      <c r="E54" s="97"/>
    </row>
    <row r="55" spans="1:5" s="53" customFormat="1" ht="12" customHeight="1" thickBot="1">
      <c r="A55" s="25" t="s">
        <v>117</v>
      </c>
      <c r="B55" s="19" t="s">
        <v>201</v>
      </c>
      <c r="C55" s="150">
        <f>SUM(C56:C58)</f>
        <v>0</v>
      </c>
      <c r="D55" s="229">
        <f>SUM(D56:D58)</f>
        <v>0</v>
      </c>
      <c r="E55" s="92">
        <f>SUM(E56:E58)</f>
        <v>0</v>
      </c>
    </row>
    <row r="56" spans="1:5" s="53" customFormat="1" ht="12" customHeight="1">
      <c r="A56" s="188" t="s">
        <v>58</v>
      </c>
      <c r="B56" s="739" t="s">
        <v>202</v>
      </c>
      <c r="C56" s="219"/>
      <c r="D56" s="219"/>
      <c r="E56" s="740"/>
    </row>
    <row r="57" spans="1:5" s="53" customFormat="1" ht="12" customHeight="1">
      <c r="A57" s="181" t="s">
        <v>59</v>
      </c>
      <c r="B57" s="164" t="s">
        <v>309</v>
      </c>
      <c r="C57" s="151"/>
      <c r="D57" s="742"/>
      <c r="E57" s="93"/>
    </row>
    <row r="58" spans="1:5" s="53" customFormat="1" ht="12" customHeight="1">
      <c r="A58" s="181" t="s">
        <v>205</v>
      </c>
      <c r="B58" s="164" t="s">
        <v>203</v>
      </c>
      <c r="C58" s="151">
        <v>0</v>
      </c>
      <c r="D58" s="151"/>
      <c r="E58" s="93"/>
    </row>
    <row r="59" spans="1:5" s="53" customFormat="1" ht="12" customHeight="1" thickBot="1">
      <c r="A59" s="190" t="s">
        <v>206</v>
      </c>
      <c r="B59" s="741" t="s">
        <v>204</v>
      </c>
      <c r="C59" s="220"/>
      <c r="D59" s="220"/>
      <c r="E59" s="214"/>
    </row>
    <row r="60" spans="1:5" s="53" customFormat="1" ht="12" customHeight="1" thickBot="1">
      <c r="A60" s="25" t="s">
        <v>11</v>
      </c>
      <c r="B60" s="99" t="s">
        <v>207</v>
      </c>
      <c r="C60" s="150">
        <f>SUM(C61:C63)</f>
        <v>0</v>
      </c>
      <c r="D60" s="229">
        <f>SUM(D61:D63)</f>
        <v>0</v>
      </c>
      <c r="E60" s="92">
        <f>SUM(E61:E63)</f>
        <v>0</v>
      </c>
    </row>
    <row r="61" spans="1:5" s="53" customFormat="1" ht="12" customHeight="1">
      <c r="A61" s="180" t="s">
        <v>118</v>
      </c>
      <c r="B61" s="163" t="s">
        <v>209</v>
      </c>
      <c r="C61" s="154"/>
      <c r="D61" s="154"/>
      <c r="E61" s="96"/>
    </row>
    <row r="62" spans="1:5" s="53" customFormat="1" ht="12" customHeight="1">
      <c r="A62" s="181" t="s">
        <v>119</v>
      </c>
      <c r="B62" s="164" t="s">
        <v>310</v>
      </c>
      <c r="C62" s="154"/>
      <c r="D62" s="154"/>
      <c r="E62" s="96"/>
    </row>
    <row r="63" spans="1:5" s="53" customFormat="1" ht="12" customHeight="1">
      <c r="A63" s="181" t="s">
        <v>142</v>
      </c>
      <c r="B63" s="164" t="s">
        <v>210</v>
      </c>
      <c r="C63" s="154"/>
      <c r="D63" s="154"/>
      <c r="E63" s="96"/>
    </row>
    <row r="64" spans="1:5" s="53" customFormat="1" ht="12" customHeight="1" thickBot="1">
      <c r="A64" s="182" t="s">
        <v>208</v>
      </c>
      <c r="B64" s="165" t="s">
        <v>211</v>
      </c>
      <c r="C64" s="154"/>
      <c r="D64" s="286"/>
      <c r="E64" s="96"/>
    </row>
    <row r="65" spans="1:5" s="53" customFormat="1" ht="12" customHeight="1" thickBot="1">
      <c r="A65" s="25" t="s">
        <v>12</v>
      </c>
      <c r="B65" s="19" t="s">
        <v>212</v>
      </c>
      <c r="C65" s="156">
        <f>+C8+C15+C22+C29+C37+C49+C55+C60</f>
        <v>29756864</v>
      </c>
      <c r="D65" s="233">
        <f>+D8+D15+D22+D29+D37+D49+D55+D60</f>
        <v>45907986</v>
      </c>
      <c r="E65" s="192">
        <f>+E8+E15+E22+E29+E37+E49+E55+E60</f>
        <v>44358151</v>
      </c>
    </row>
    <row r="66" spans="1:5" s="53" customFormat="1" ht="12" customHeight="1" thickBot="1">
      <c r="A66" s="183" t="s">
        <v>297</v>
      </c>
      <c r="B66" s="99" t="s">
        <v>214</v>
      </c>
      <c r="C66" s="150">
        <f>SUM(C67:C69)</f>
        <v>0</v>
      </c>
      <c r="D66" s="229">
        <f>SUM(D67:D69)</f>
        <v>0</v>
      </c>
      <c r="E66" s="92">
        <f>SUM(E67:E69)</f>
        <v>0</v>
      </c>
    </row>
    <row r="67" spans="1:5" s="53" customFormat="1" ht="12" customHeight="1">
      <c r="A67" s="180" t="s">
        <v>242</v>
      </c>
      <c r="B67" s="163" t="s">
        <v>215</v>
      </c>
      <c r="C67" s="154"/>
      <c r="D67" s="286"/>
      <c r="E67" s="96"/>
    </row>
    <row r="68" spans="1:5" s="53" customFormat="1" ht="12" customHeight="1">
      <c r="A68" s="181" t="s">
        <v>251</v>
      </c>
      <c r="B68" s="164" t="s">
        <v>216</v>
      </c>
      <c r="C68" s="154"/>
      <c r="D68" s="286"/>
      <c r="E68" s="96"/>
    </row>
    <row r="69" spans="1:5" s="53" customFormat="1" ht="12" customHeight="1" thickBot="1">
      <c r="A69" s="190" t="s">
        <v>252</v>
      </c>
      <c r="B69" s="348" t="s">
        <v>341</v>
      </c>
      <c r="C69" s="349"/>
      <c r="D69" s="289"/>
      <c r="E69" s="350"/>
    </row>
    <row r="70" spans="1:5" s="53" customFormat="1" ht="12" customHeight="1" thickBot="1">
      <c r="A70" s="183" t="s">
        <v>218</v>
      </c>
      <c r="B70" s="99" t="s">
        <v>219</v>
      </c>
      <c r="C70" s="150">
        <f>SUM(C71:C74)</f>
        <v>0</v>
      </c>
      <c r="D70" s="150">
        <f>SUM(D71:D74)</f>
        <v>0</v>
      </c>
      <c r="E70" s="92">
        <f>SUM(E71:E74)</f>
        <v>0</v>
      </c>
    </row>
    <row r="71" spans="1:5" s="53" customFormat="1" ht="12" customHeight="1">
      <c r="A71" s="180" t="s">
        <v>96</v>
      </c>
      <c r="B71" s="331" t="s">
        <v>220</v>
      </c>
      <c r="C71" s="154"/>
      <c r="D71" s="154"/>
      <c r="E71" s="96"/>
    </row>
    <row r="72" spans="1:5" s="53" customFormat="1" ht="12" customHeight="1">
      <c r="A72" s="181" t="s">
        <v>97</v>
      </c>
      <c r="B72" s="331" t="s">
        <v>468</v>
      </c>
      <c r="C72" s="154"/>
      <c r="D72" s="154"/>
      <c r="E72" s="96"/>
    </row>
    <row r="73" spans="1:5" s="53" customFormat="1" ht="12" customHeight="1">
      <c r="A73" s="181" t="s">
        <v>243</v>
      </c>
      <c r="B73" s="331" t="s">
        <v>221</v>
      </c>
      <c r="C73" s="154"/>
      <c r="D73" s="154"/>
      <c r="E73" s="96"/>
    </row>
    <row r="74" spans="1:5" s="53" customFormat="1" ht="12" customHeight="1" thickBot="1">
      <c r="A74" s="182" t="s">
        <v>244</v>
      </c>
      <c r="B74" s="332" t="s">
        <v>469</v>
      </c>
      <c r="C74" s="154"/>
      <c r="D74" s="154"/>
      <c r="E74" s="96"/>
    </row>
    <row r="75" spans="1:5" s="53" customFormat="1" ht="12" customHeight="1" thickBot="1">
      <c r="A75" s="183" t="s">
        <v>222</v>
      </c>
      <c r="B75" s="99" t="s">
        <v>223</v>
      </c>
      <c r="C75" s="150">
        <f>SUM(C76:C77)</f>
        <v>102812759</v>
      </c>
      <c r="D75" s="150">
        <f>SUM(D76:D77)</f>
        <v>103228221</v>
      </c>
      <c r="E75" s="92">
        <f>SUM(E76:E77)</f>
        <v>103228221</v>
      </c>
    </row>
    <row r="76" spans="1:5" s="53" customFormat="1" ht="12" customHeight="1">
      <c r="A76" s="180" t="s">
        <v>245</v>
      </c>
      <c r="B76" s="163" t="s">
        <v>224</v>
      </c>
      <c r="C76" s="154">
        <v>102812759</v>
      </c>
      <c r="D76" s="154">
        <v>103228221</v>
      </c>
      <c r="E76" s="96">
        <v>103228221</v>
      </c>
    </row>
    <row r="77" spans="1:5" s="53" customFormat="1" ht="12" customHeight="1" thickBot="1">
      <c r="A77" s="182" t="s">
        <v>246</v>
      </c>
      <c r="B77" s="165" t="s">
        <v>225</v>
      </c>
      <c r="C77" s="154"/>
      <c r="D77" s="154"/>
      <c r="E77" s="96"/>
    </row>
    <row r="78" spans="1:5" s="52" customFormat="1" ht="12" customHeight="1" thickBot="1">
      <c r="A78" s="183" t="s">
        <v>226</v>
      </c>
      <c r="B78" s="99" t="s">
        <v>227</v>
      </c>
      <c r="C78" s="150">
        <f>SUM(C79:C81)</f>
        <v>0</v>
      </c>
      <c r="D78" s="150">
        <f>SUM(D79:D81)</f>
        <v>859745</v>
      </c>
      <c r="E78" s="92">
        <f>SUM(E79:E81)</f>
        <v>859745</v>
      </c>
    </row>
    <row r="79" spans="1:5" s="53" customFormat="1" ht="12" customHeight="1">
      <c r="A79" s="180" t="s">
        <v>247</v>
      </c>
      <c r="B79" s="163" t="s">
        <v>228</v>
      </c>
      <c r="C79" s="154">
        <v>0</v>
      </c>
      <c r="D79" s="154">
        <v>859745</v>
      </c>
      <c r="E79" s="96">
        <v>859745</v>
      </c>
    </row>
    <row r="80" spans="1:5" s="53" customFormat="1" ht="12" customHeight="1">
      <c r="A80" s="181" t="s">
        <v>248</v>
      </c>
      <c r="B80" s="164" t="s">
        <v>229</v>
      </c>
      <c r="C80" s="154"/>
      <c r="D80" s="154"/>
      <c r="E80" s="96"/>
    </row>
    <row r="81" spans="1:5" s="53" customFormat="1" ht="12" customHeight="1" thickBot="1">
      <c r="A81" s="182" t="s">
        <v>249</v>
      </c>
      <c r="B81" s="165" t="s">
        <v>470</v>
      </c>
      <c r="C81" s="154"/>
      <c r="D81" s="154"/>
      <c r="E81" s="96"/>
    </row>
    <row r="82" spans="1:5" s="53" customFormat="1" ht="12" customHeight="1" thickBot="1">
      <c r="A82" s="183" t="s">
        <v>230</v>
      </c>
      <c r="B82" s="99" t="s">
        <v>250</v>
      </c>
      <c r="C82" s="150">
        <f>SUM(C83:C86)</f>
        <v>0</v>
      </c>
      <c r="D82" s="150">
        <f>SUM(D83:D86)</f>
        <v>0</v>
      </c>
      <c r="E82" s="92">
        <f>SUM(E83:E86)</f>
        <v>0</v>
      </c>
    </row>
    <row r="83" spans="1:5" s="53" customFormat="1" ht="12" customHeight="1">
      <c r="A83" s="184" t="s">
        <v>231</v>
      </c>
      <c r="B83" s="163" t="s">
        <v>232</v>
      </c>
      <c r="C83" s="154"/>
      <c r="D83" s="154"/>
      <c r="E83" s="96"/>
    </row>
    <row r="84" spans="1:5" s="53" customFormat="1" ht="12" customHeight="1">
      <c r="A84" s="185" t="s">
        <v>233</v>
      </c>
      <c r="B84" s="164" t="s">
        <v>234</v>
      </c>
      <c r="C84" s="154"/>
      <c r="D84" s="154"/>
      <c r="E84" s="96"/>
    </row>
    <row r="85" spans="1:5" s="53" customFormat="1" ht="12" customHeight="1">
      <c r="A85" s="185" t="s">
        <v>235</v>
      </c>
      <c r="B85" s="164" t="s">
        <v>236</v>
      </c>
      <c r="C85" s="154"/>
      <c r="D85" s="154"/>
      <c r="E85" s="96"/>
    </row>
    <row r="86" spans="1:5" s="52" customFormat="1" ht="12" customHeight="1" thickBot="1">
      <c r="A86" s="186" t="s">
        <v>237</v>
      </c>
      <c r="B86" s="165" t="s">
        <v>238</v>
      </c>
      <c r="C86" s="154"/>
      <c r="D86" s="154"/>
      <c r="E86" s="96"/>
    </row>
    <row r="87" spans="1:5" s="52" customFormat="1" ht="12" customHeight="1" thickBot="1">
      <c r="A87" s="183" t="s">
        <v>239</v>
      </c>
      <c r="B87" s="99" t="s">
        <v>355</v>
      </c>
      <c r="C87" s="197"/>
      <c r="D87" s="197"/>
      <c r="E87" s="198"/>
    </row>
    <row r="88" spans="1:5" s="52" customFormat="1" ht="12" customHeight="1" thickBot="1">
      <c r="A88" s="183" t="s">
        <v>373</v>
      </c>
      <c r="B88" s="99" t="s">
        <v>240</v>
      </c>
      <c r="C88" s="197"/>
      <c r="D88" s="197"/>
      <c r="E88" s="198"/>
    </row>
    <row r="89" spans="1:5" s="52" customFormat="1" ht="12" customHeight="1" thickBot="1">
      <c r="A89" s="183" t="s">
        <v>374</v>
      </c>
      <c r="B89" s="170" t="s">
        <v>358</v>
      </c>
      <c r="C89" s="156">
        <f>+C66+C70+C75+C78+C82+C88+C87</f>
        <v>102812759</v>
      </c>
      <c r="D89" s="156">
        <f>+D66+D70+D75+D78+D82+D88+D87</f>
        <v>104087966</v>
      </c>
      <c r="E89" s="192">
        <f>+E66+E70+E75+E78+E82+E88+E87</f>
        <v>104087966</v>
      </c>
    </row>
    <row r="90" spans="1:5" s="52" customFormat="1" ht="12" customHeight="1" thickBot="1">
      <c r="A90" s="187" t="s">
        <v>375</v>
      </c>
      <c r="B90" s="171" t="s">
        <v>376</v>
      </c>
      <c r="C90" s="156">
        <f>+C65+C89</f>
        <v>132569623</v>
      </c>
      <c r="D90" s="156">
        <f>+D65+D89</f>
        <v>149995952</v>
      </c>
      <c r="E90" s="192">
        <f>+E65+E89</f>
        <v>148446117</v>
      </c>
    </row>
    <row r="91" spans="1:3" s="53" customFormat="1" ht="15" customHeight="1" thickBot="1">
      <c r="A91" s="80"/>
      <c r="B91" s="81"/>
      <c r="C91" s="136"/>
    </row>
    <row r="92" spans="1:5" s="47" customFormat="1" ht="16.5" customHeight="1" thickBot="1">
      <c r="A92" s="830" t="s">
        <v>39</v>
      </c>
      <c r="B92" s="831"/>
      <c r="C92" s="831"/>
      <c r="D92" s="831"/>
      <c r="E92" s="832"/>
    </row>
    <row r="93" spans="1:5" s="54" customFormat="1" ht="12" customHeight="1" thickBot="1">
      <c r="A93" s="157" t="s">
        <v>4</v>
      </c>
      <c r="B93" s="24" t="s">
        <v>380</v>
      </c>
      <c r="C93" s="149">
        <f>+C94+C95+C96+C97+C98+C111</f>
        <v>34389541</v>
      </c>
      <c r="D93" s="149">
        <f>+D94+D95+D96+D97+D98+D111</f>
        <v>51815870</v>
      </c>
      <c r="E93" s="212">
        <f>+E94+E95+E96+E97+E98+E111</f>
        <v>39179191</v>
      </c>
    </row>
    <row r="94" spans="1:5" ht="12" customHeight="1">
      <c r="A94" s="188" t="s">
        <v>60</v>
      </c>
      <c r="B94" s="8" t="s">
        <v>33</v>
      </c>
      <c r="C94" s="219">
        <v>14543124</v>
      </c>
      <c r="D94" s="219">
        <v>16123124</v>
      </c>
      <c r="E94" s="213">
        <v>14871915</v>
      </c>
    </row>
    <row r="95" spans="1:5" ht="12" customHeight="1">
      <c r="A95" s="181" t="s">
        <v>61</v>
      </c>
      <c r="B95" s="6" t="s">
        <v>120</v>
      </c>
      <c r="C95" s="151">
        <v>2648273</v>
      </c>
      <c r="D95" s="151">
        <v>2898273</v>
      </c>
      <c r="E95" s="93">
        <v>2557530</v>
      </c>
    </row>
    <row r="96" spans="1:5" ht="12" customHeight="1">
      <c r="A96" s="181" t="s">
        <v>62</v>
      </c>
      <c r="B96" s="6" t="s">
        <v>88</v>
      </c>
      <c r="C96" s="153">
        <v>11800829</v>
      </c>
      <c r="D96" s="153">
        <v>29638455</v>
      </c>
      <c r="E96" s="95">
        <v>19739914</v>
      </c>
    </row>
    <row r="97" spans="1:5" ht="12" customHeight="1">
      <c r="A97" s="181" t="s">
        <v>63</v>
      </c>
      <c r="B97" s="9" t="s">
        <v>121</v>
      </c>
      <c r="C97" s="153">
        <v>1276000</v>
      </c>
      <c r="D97" s="153">
        <v>1593000</v>
      </c>
      <c r="E97" s="95">
        <v>1489700</v>
      </c>
    </row>
    <row r="98" spans="1:5" ht="12" customHeight="1">
      <c r="A98" s="181" t="s">
        <v>72</v>
      </c>
      <c r="B98" s="17" t="s">
        <v>122</v>
      </c>
      <c r="C98" s="153">
        <v>1441312</v>
      </c>
      <c r="D98" s="153">
        <v>1525638</v>
      </c>
      <c r="E98" s="95">
        <v>520132</v>
      </c>
    </row>
    <row r="99" spans="1:5" ht="12" customHeight="1">
      <c r="A99" s="181" t="s">
        <v>64</v>
      </c>
      <c r="B99" s="6" t="s">
        <v>377</v>
      </c>
      <c r="C99" s="153">
        <v>0</v>
      </c>
      <c r="D99" s="153">
        <v>254326</v>
      </c>
      <c r="E99" s="95">
        <v>128820</v>
      </c>
    </row>
    <row r="100" spans="1:5" ht="12" customHeight="1">
      <c r="A100" s="181" t="s">
        <v>65</v>
      </c>
      <c r="B100" s="61" t="s">
        <v>321</v>
      </c>
      <c r="C100" s="153"/>
      <c r="D100" s="153"/>
      <c r="E100" s="95"/>
    </row>
    <row r="101" spans="1:5" ht="12" customHeight="1">
      <c r="A101" s="181" t="s">
        <v>73</v>
      </c>
      <c r="B101" s="61" t="s">
        <v>320</v>
      </c>
      <c r="C101" s="153">
        <v>248000</v>
      </c>
      <c r="D101" s="153">
        <v>248000</v>
      </c>
      <c r="E101" s="95"/>
    </row>
    <row r="102" spans="1:5" ht="12" customHeight="1">
      <c r="A102" s="181" t="s">
        <v>74</v>
      </c>
      <c r="B102" s="61" t="s">
        <v>256</v>
      </c>
      <c r="C102" s="153"/>
      <c r="D102" s="153"/>
      <c r="E102" s="95"/>
    </row>
    <row r="103" spans="1:5" ht="12" customHeight="1">
      <c r="A103" s="181" t="s">
        <v>75</v>
      </c>
      <c r="B103" s="62" t="s">
        <v>257</v>
      </c>
      <c r="C103" s="153"/>
      <c r="D103" s="153"/>
      <c r="E103" s="95"/>
    </row>
    <row r="104" spans="1:5" ht="12" customHeight="1">
      <c r="A104" s="181" t="s">
        <v>76</v>
      </c>
      <c r="B104" s="62" t="s">
        <v>258</v>
      </c>
      <c r="C104" s="153"/>
      <c r="D104" s="153"/>
      <c r="E104" s="95"/>
    </row>
    <row r="105" spans="1:5" ht="12" customHeight="1">
      <c r="A105" s="181" t="s">
        <v>78</v>
      </c>
      <c r="B105" s="61" t="s">
        <v>259</v>
      </c>
      <c r="C105" s="153">
        <v>193312</v>
      </c>
      <c r="D105" s="153">
        <v>293312</v>
      </c>
      <c r="E105" s="95">
        <v>233312</v>
      </c>
    </row>
    <row r="106" spans="1:5" ht="12" customHeight="1">
      <c r="A106" s="181" t="s">
        <v>123</v>
      </c>
      <c r="B106" s="61" t="s">
        <v>260</v>
      </c>
      <c r="C106" s="153"/>
      <c r="D106" s="153"/>
      <c r="E106" s="95"/>
    </row>
    <row r="107" spans="1:5" ht="12" customHeight="1">
      <c r="A107" s="181" t="s">
        <v>254</v>
      </c>
      <c r="B107" s="62" t="s">
        <v>261</v>
      </c>
      <c r="C107" s="153"/>
      <c r="D107" s="153"/>
      <c r="E107" s="95"/>
    </row>
    <row r="108" spans="1:5" ht="12" customHeight="1">
      <c r="A108" s="189" t="s">
        <v>255</v>
      </c>
      <c r="B108" s="63" t="s">
        <v>262</v>
      </c>
      <c r="C108" s="153"/>
      <c r="D108" s="153"/>
      <c r="E108" s="95"/>
    </row>
    <row r="109" spans="1:5" ht="12" customHeight="1">
      <c r="A109" s="181" t="s">
        <v>318</v>
      </c>
      <c r="B109" s="63" t="s">
        <v>263</v>
      </c>
      <c r="C109" s="153"/>
      <c r="D109" s="153"/>
      <c r="E109" s="95"/>
    </row>
    <row r="110" spans="1:5" ht="12" customHeight="1">
      <c r="A110" s="181" t="s">
        <v>319</v>
      </c>
      <c r="B110" s="62" t="s">
        <v>264</v>
      </c>
      <c r="C110" s="153">
        <v>1000000</v>
      </c>
      <c r="D110" s="153">
        <v>7300000</v>
      </c>
      <c r="E110" s="95">
        <v>158000</v>
      </c>
    </row>
    <row r="111" spans="1:5" ht="12" customHeight="1">
      <c r="A111" s="181" t="s">
        <v>323</v>
      </c>
      <c r="B111" s="9" t="s">
        <v>34</v>
      </c>
      <c r="C111" s="151">
        <v>2680003</v>
      </c>
      <c r="D111" s="151">
        <v>37380</v>
      </c>
      <c r="E111" s="93">
        <v>0</v>
      </c>
    </row>
    <row r="112" spans="1:5" ht="12" customHeight="1">
      <c r="A112" s="182" t="s">
        <v>324</v>
      </c>
      <c r="B112" s="6" t="s">
        <v>378</v>
      </c>
      <c r="C112" s="151"/>
      <c r="D112" s="151"/>
      <c r="E112" s="93"/>
    </row>
    <row r="113" spans="1:5" ht="12" customHeight="1" thickBot="1">
      <c r="A113" s="190" t="s">
        <v>325</v>
      </c>
      <c r="B113" s="64" t="s">
        <v>379</v>
      </c>
      <c r="C113" s="220"/>
      <c r="D113" s="220"/>
      <c r="E113" s="214"/>
    </row>
    <row r="114" spans="1:5" ht="12" customHeight="1" thickBot="1">
      <c r="A114" s="25" t="s">
        <v>5</v>
      </c>
      <c r="B114" s="23" t="s">
        <v>265</v>
      </c>
      <c r="C114" s="150">
        <f>+C115+C117+C119</f>
        <v>97356279</v>
      </c>
      <c r="D114" s="229">
        <f>+D115+D117+D119</f>
        <v>97356279</v>
      </c>
      <c r="E114" s="92">
        <f>+E115+E117+E119</f>
        <v>0</v>
      </c>
    </row>
    <row r="115" spans="1:5" ht="12" customHeight="1">
      <c r="A115" s="180" t="s">
        <v>66</v>
      </c>
      <c r="B115" s="6" t="s">
        <v>141</v>
      </c>
      <c r="C115" s="152"/>
      <c r="D115" s="230"/>
      <c r="E115" s="94"/>
    </row>
    <row r="116" spans="1:5" ht="12" customHeight="1">
      <c r="A116" s="180" t="s">
        <v>67</v>
      </c>
      <c r="B116" s="10" t="s">
        <v>269</v>
      </c>
      <c r="C116" s="152"/>
      <c r="D116" s="230"/>
      <c r="E116" s="94"/>
    </row>
    <row r="117" spans="1:5" ht="12" customHeight="1">
      <c r="A117" s="180" t="s">
        <v>68</v>
      </c>
      <c r="B117" s="10" t="s">
        <v>124</v>
      </c>
      <c r="C117" s="151">
        <v>97356279</v>
      </c>
      <c r="D117" s="231">
        <v>97356279</v>
      </c>
      <c r="E117" s="93"/>
    </row>
    <row r="118" spans="1:5" ht="12" customHeight="1">
      <c r="A118" s="180" t="s">
        <v>69</v>
      </c>
      <c r="B118" s="10" t="s">
        <v>270</v>
      </c>
      <c r="C118" s="151"/>
      <c r="D118" s="231"/>
      <c r="E118" s="93"/>
    </row>
    <row r="119" spans="1:5" ht="12" customHeight="1">
      <c r="A119" s="180" t="s">
        <v>70</v>
      </c>
      <c r="B119" s="101" t="s">
        <v>143</v>
      </c>
      <c r="C119" s="151"/>
      <c r="D119" s="231"/>
      <c r="E119" s="93"/>
    </row>
    <row r="120" spans="1:5" ht="12" customHeight="1">
      <c r="A120" s="180" t="s">
        <v>77</v>
      </c>
      <c r="B120" s="100" t="s">
        <v>311</v>
      </c>
      <c r="C120" s="151"/>
      <c r="D120" s="231"/>
      <c r="E120" s="93"/>
    </row>
    <row r="121" spans="1:5" ht="12" customHeight="1">
      <c r="A121" s="180" t="s">
        <v>79</v>
      </c>
      <c r="B121" s="159" t="s">
        <v>275</v>
      </c>
      <c r="C121" s="151"/>
      <c r="D121" s="231"/>
      <c r="E121" s="93"/>
    </row>
    <row r="122" spans="1:5" ht="12" customHeight="1">
      <c r="A122" s="180" t="s">
        <v>125</v>
      </c>
      <c r="B122" s="62" t="s">
        <v>258</v>
      </c>
      <c r="C122" s="151"/>
      <c r="D122" s="231"/>
      <c r="E122" s="93"/>
    </row>
    <row r="123" spans="1:5" ht="12" customHeight="1">
      <c r="A123" s="180" t="s">
        <v>126</v>
      </c>
      <c r="B123" s="62" t="s">
        <v>274</v>
      </c>
      <c r="C123" s="151"/>
      <c r="D123" s="231"/>
      <c r="E123" s="93"/>
    </row>
    <row r="124" spans="1:5" ht="12" customHeight="1">
      <c r="A124" s="180" t="s">
        <v>127</v>
      </c>
      <c r="B124" s="62" t="s">
        <v>273</v>
      </c>
      <c r="C124" s="151"/>
      <c r="D124" s="231"/>
      <c r="E124" s="93"/>
    </row>
    <row r="125" spans="1:5" ht="12" customHeight="1">
      <c r="A125" s="180" t="s">
        <v>266</v>
      </c>
      <c r="B125" s="62" t="s">
        <v>261</v>
      </c>
      <c r="C125" s="151"/>
      <c r="D125" s="231"/>
      <c r="E125" s="93"/>
    </row>
    <row r="126" spans="1:5" ht="12" customHeight="1">
      <c r="A126" s="180" t="s">
        <v>267</v>
      </c>
      <c r="B126" s="62" t="s">
        <v>272</v>
      </c>
      <c r="C126" s="151"/>
      <c r="D126" s="231"/>
      <c r="E126" s="93"/>
    </row>
    <row r="127" spans="1:5" ht="12" customHeight="1" thickBot="1">
      <c r="A127" s="189" t="s">
        <v>268</v>
      </c>
      <c r="B127" s="62" t="s">
        <v>271</v>
      </c>
      <c r="C127" s="153"/>
      <c r="D127" s="232"/>
      <c r="E127" s="95"/>
    </row>
    <row r="128" spans="1:5" ht="12" customHeight="1" thickBot="1">
      <c r="A128" s="25" t="s">
        <v>6</v>
      </c>
      <c r="B128" s="58" t="s">
        <v>328</v>
      </c>
      <c r="C128" s="150">
        <f>+C93+C114</f>
        <v>131745820</v>
      </c>
      <c r="D128" s="229">
        <f>+D93+D114</f>
        <v>149172149</v>
      </c>
      <c r="E128" s="92">
        <f>+E93+E114</f>
        <v>39179191</v>
      </c>
    </row>
    <row r="129" spans="1:5" ht="12" customHeight="1" thickBot="1">
      <c r="A129" s="25" t="s">
        <v>7</v>
      </c>
      <c r="B129" s="58" t="s">
        <v>329</v>
      </c>
      <c r="C129" s="150">
        <f>+C130+C131+C132</f>
        <v>0</v>
      </c>
      <c r="D129" s="229">
        <f>+D130+D131+D132</f>
        <v>0</v>
      </c>
      <c r="E129" s="92">
        <f>+E130+E131+E132</f>
        <v>0</v>
      </c>
    </row>
    <row r="130" spans="1:5" s="54" customFormat="1" ht="12" customHeight="1">
      <c r="A130" s="180" t="s">
        <v>174</v>
      </c>
      <c r="B130" s="7" t="s">
        <v>383</v>
      </c>
      <c r="C130" s="151"/>
      <c r="D130" s="231"/>
      <c r="E130" s="93"/>
    </row>
    <row r="131" spans="1:5" ht="12" customHeight="1">
      <c r="A131" s="180" t="s">
        <v>175</v>
      </c>
      <c r="B131" s="7" t="s">
        <v>337</v>
      </c>
      <c r="C131" s="151"/>
      <c r="D131" s="231"/>
      <c r="E131" s="93"/>
    </row>
    <row r="132" spans="1:5" ht="12" customHeight="1" thickBot="1">
      <c r="A132" s="189" t="s">
        <v>176</v>
      </c>
      <c r="B132" s="5" t="s">
        <v>382</v>
      </c>
      <c r="C132" s="151"/>
      <c r="D132" s="231"/>
      <c r="E132" s="93"/>
    </row>
    <row r="133" spans="1:5" ht="12" customHeight="1" thickBot="1">
      <c r="A133" s="25" t="s">
        <v>8</v>
      </c>
      <c r="B133" s="58" t="s">
        <v>330</v>
      </c>
      <c r="C133" s="150">
        <f>+C134+C135+C136+C137+C138+C139</f>
        <v>0</v>
      </c>
      <c r="D133" s="229">
        <f>+D134+D135+D136+D137+D138+D139</f>
        <v>0</v>
      </c>
      <c r="E133" s="92">
        <f>+E134+E135+E136+E137+E138+E139</f>
        <v>0</v>
      </c>
    </row>
    <row r="134" spans="1:5" ht="12" customHeight="1">
      <c r="A134" s="180" t="s">
        <v>53</v>
      </c>
      <c r="B134" s="7" t="s">
        <v>339</v>
      </c>
      <c r="C134" s="151"/>
      <c r="D134" s="231"/>
      <c r="E134" s="93"/>
    </row>
    <row r="135" spans="1:5" ht="12" customHeight="1">
      <c r="A135" s="180" t="s">
        <v>54</v>
      </c>
      <c r="B135" s="7" t="s">
        <v>331</v>
      </c>
      <c r="C135" s="151"/>
      <c r="D135" s="231"/>
      <c r="E135" s="93"/>
    </row>
    <row r="136" spans="1:5" ht="12" customHeight="1">
      <c r="A136" s="180" t="s">
        <v>55</v>
      </c>
      <c r="B136" s="7" t="s">
        <v>332</v>
      </c>
      <c r="C136" s="151"/>
      <c r="D136" s="231"/>
      <c r="E136" s="93"/>
    </row>
    <row r="137" spans="1:5" ht="12" customHeight="1">
      <c r="A137" s="180" t="s">
        <v>112</v>
      </c>
      <c r="B137" s="7" t="s">
        <v>381</v>
      </c>
      <c r="C137" s="151"/>
      <c r="D137" s="231"/>
      <c r="E137" s="93"/>
    </row>
    <row r="138" spans="1:5" ht="12" customHeight="1">
      <c r="A138" s="180" t="s">
        <v>113</v>
      </c>
      <c r="B138" s="7" t="s">
        <v>334</v>
      </c>
      <c r="C138" s="151"/>
      <c r="D138" s="231"/>
      <c r="E138" s="93"/>
    </row>
    <row r="139" spans="1:5" s="54" customFormat="1" ht="12" customHeight="1" thickBot="1">
      <c r="A139" s="189" t="s">
        <v>114</v>
      </c>
      <c r="B139" s="5" t="s">
        <v>335</v>
      </c>
      <c r="C139" s="151"/>
      <c r="D139" s="231"/>
      <c r="E139" s="93"/>
    </row>
    <row r="140" spans="1:11" ht="12" customHeight="1" thickBot="1">
      <c r="A140" s="25" t="s">
        <v>9</v>
      </c>
      <c r="B140" s="58" t="s">
        <v>387</v>
      </c>
      <c r="C140" s="156">
        <f>+C141+C142+C144+C145+C143</f>
        <v>823803</v>
      </c>
      <c r="D140" s="233">
        <f>+D141+D142+D144+D145+D143</f>
        <v>823803</v>
      </c>
      <c r="E140" s="192">
        <f>+E141+E142+E144+E145+E143</f>
        <v>823803</v>
      </c>
      <c r="K140" s="85"/>
    </row>
    <row r="141" spans="1:5" ht="12.75">
      <c r="A141" s="180" t="s">
        <v>56</v>
      </c>
      <c r="B141" s="7" t="s">
        <v>276</v>
      </c>
      <c r="C141" s="151"/>
      <c r="D141" s="231"/>
      <c r="E141" s="93"/>
    </row>
    <row r="142" spans="1:5" ht="12" customHeight="1">
      <c r="A142" s="180" t="s">
        <v>57</v>
      </c>
      <c r="B142" s="7" t="s">
        <v>277</v>
      </c>
      <c r="C142" s="151">
        <v>823803</v>
      </c>
      <c r="D142" s="231">
        <v>823803</v>
      </c>
      <c r="E142" s="93">
        <v>823803</v>
      </c>
    </row>
    <row r="143" spans="1:5" ht="12" customHeight="1">
      <c r="A143" s="180" t="s">
        <v>193</v>
      </c>
      <c r="B143" s="7" t="s">
        <v>386</v>
      </c>
      <c r="C143" s="151"/>
      <c r="D143" s="231"/>
      <c r="E143" s="93"/>
    </row>
    <row r="144" spans="1:5" s="54" customFormat="1" ht="12" customHeight="1">
      <c r="A144" s="180" t="s">
        <v>194</v>
      </c>
      <c r="B144" s="7" t="s">
        <v>344</v>
      </c>
      <c r="C144" s="151"/>
      <c r="D144" s="231"/>
      <c r="E144" s="93"/>
    </row>
    <row r="145" spans="1:5" s="54" customFormat="1" ht="12" customHeight="1" thickBot="1">
      <c r="A145" s="189" t="s">
        <v>195</v>
      </c>
      <c r="B145" s="5" t="s">
        <v>293</v>
      </c>
      <c r="C145" s="151"/>
      <c r="D145" s="231"/>
      <c r="E145" s="93"/>
    </row>
    <row r="146" spans="1:5" s="54" customFormat="1" ht="12" customHeight="1" thickBot="1">
      <c r="A146" s="25" t="s">
        <v>10</v>
      </c>
      <c r="B146" s="58" t="s">
        <v>345</v>
      </c>
      <c r="C146" s="222">
        <f>+C147+C148+C149+C150+C151</f>
        <v>0</v>
      </c>
      <c r="D146" s="234">
        <f>+D147+D148+D149+D150+D151</f>
        <v>0</v>
      </c>
      <c r="E146" s="216">
        <f>+E147+E148+E149+E150+E151</f>
        <v>0</v>
      </c>
    </row>
    <row r="147" spans="1:5" s="54" customFormat="1" ht="12" customHeight="1">
      <c r="A147" s="180" t="s">
        <v>58</v>
      </c>
      <c r="B147" s="7" t="s">
        <v>340</v>
      </c>
      <c r="C147" s="151"/>
      <c r="D147" s="231"/>
      <c r="E147" s="93"/>
    </row>
    <row r="148" spans="1:5" s="54" customFormat="1" ht="12" customHeight="1">
      <c r="A148" s="180" t="s">
        <v>59</v>
      </c>
      <c r="B148" s="7" t="s">
        <v>347</v>
      </c>
      <c r="C148" s="151"/>
      <c r="D148" s="231"/>
      <c r="E148" s="93"/>
    </row>
    <row r="149" spans="1:5" s="54" customFormat="1" ht="12" customHeight="1">
      <c r="A149" s="180" t="s">
        <v>205</v>
      </c>
      <c r="B149" s="7" t="s">
        <v>342</v>
      </c>
      <c r="C149" s="151"/>
      <c r="D149" s="231"/>
      <c r="E149" s="93"/>
    </row>
    <row r="150" spans="1:5" s="54" customFormat="1" ht="12" customHeight="1">
      <c r="A150" s="180" t="s">
        <v>206</v>
      </c>
      <c r="B150" s="7" t="s">
        <v>384</v>
      </c>
      <c r="C150" s="151"/>
      <c r="D150" s="231"/>
      <c r="E150" s="93"/>
    </row>
    <row r="151" spans="1:5" ht="12.75" customHeight="1" thickBot="1">
      <c r="A151" s="189" t="s">
        <v>346</v>
      </c>
      <c r="B151" s="5" t="s">
        <v>349</v>
      </c>
      <c r="C151" s="153"/>
      <c r="D151" s="232"/>
      <c r="E151" s="95"/>
    </row>
    <row r="152" spans="1:5" ht="12.75" customHeight="1" thickBot="1">
      <c r="A152" s="211" t="s">
        <v>11</v>
      </c>
      <c r="B152" s="58" t="s">
        <v>350</v>
      </c>
      <c r="C152" s="222"/>
      <c r="D152" s="234"/>
      <c r="E152" s="216"/>
    </row>
    <row r="153" spans="1:5" ht="12.75" customHeight="1" thickBot="1">
      <c r="A153" s="211" t="s">
        <v>12</v>
      </c>
      <c r="B153" s="58" t="s">
        <v>351</v>
      </c>
      <c r="C153" s="222"/>
      <c r="D153" s="234"/>
      <c r="E153" s="216"/>
    </row>
    <row r="154" spans="1:5" ht="12" customHeight="1" thickBot="1">
      <c r="A154" s="25" t="s">
        <v>13</v>
      </c>
      <c r="B154" s="58" t="s">
        <v>353</v>
      </c>
      <c r="C154" s="224">
        <f>+C129+C133+C140+C146+C152+C153</f>
        <v>823803</v>
      </c>
      <c r="D154" s="236">
        <f>+D129+D133+D140+D146+D152+D153</f>
        <v>823803</v>
      </c>
      <c r="E154" s="218">
        <f>+E129+E133+E140+E146+E152+E153</f>
        <v>823803</v>
      </c>
    </row>
    <row r="155" spans="1:5" ht="15" customHeight="1" thickBot="1">
      <c r="A155" s="191" t="s">
        <v>14</v>
      </c>
      <c r="B155" s="137" t="s">
        <v>352</v>
      </c>
      <c r="C155" s="224">
        <f>+C128+C154</f>
        <v>132569623</v>
      </c>
      <c r="D155" s="236">
        <f>+D128+D154</f>
        <v>149995952</v>
      </c>
      <c r="E155" s="218">
        <f>+E128+E154</f>
        <v>40002994</v>
      </c>
    </row>
    <row r="156" spans="1:5" ht="13.5" thickBot="1">
      <c r="A156" s="140"/>
      <c r="B156" s="141"/>
      <c r="C156" s="689">
        <f>C90-C155</f>
        <v>0</v>
      </c>
      <c r="D156" s="689">
        <f>D90-D155</f>
        <v>0</v>
      </c>
      <c r="E156" s="142"/>
    </row>
    <row r="157" spans="1:5" ht="15" customHeight="1" thickBot="1">
      <c r="A157" s="83" t="s">
        <v>463</v>
      </c>
      <c r="B157" s="84"/>
      <c r="C157" s="291">
        <v>13</v>
      </c>
      <c r="D157" s="291">
        <v>13</v>
      </c>
      <c r="E157" s="290">
        <v>13</v>
      </c>
    </row>
    <row r="158" spans="1:5" ht="14.25" customHeight="1" thickBot="1">
      <c r="A158" s="83" t="s">
        <v>464</v>
      </c>
      <c r="B158" s="84"/>
      <c r="C158" s="291">
        <v>4</v>
      </c>
      <c r="D158" s="291">
        <v>4</v>
      </c>
      <c r="E158" s="290">
        <v>4</v>
      </c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">
      <selection activeCell="H17" sqref="H17"/>
    </sheetView>
  </sheetViews>
  <sheetFormatPr defaultColWidth="9.00390625" defaultRowHeight="12.75"/>
  <cols>
    <col min="1" max="1" width="16.125" style="143" customWidth="1"/>
    <col min="2" max="2" width="62.00390625" style="144" customWidth="1"/>
    <col min="3" max="3" width="14.125" style="145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51"/>
      <c r="B1" s="362"/>
      <c r="C1" s="363"/>
      <c r="D1" s="363"/>
      <c r="E1" s="692" t="str">
        <f>CONCATENATE("6.1.2. melléklet ",Z_ALAPADATOK!A7," ",Z_ALAPADATOK!B7," ",Z_ALAPADATOK!C7," ",Z_ALAPADATOK!D7," ",Z_ALAPADATOK!E7," ",Z_ALAPADATOK!F7," ",Z_ALAPADATOK!G7," ",Z_ALAPADATOK!H7)</f>
        <v>6.1.2. melléklet a … / 2019. ( … ) önkormányzati rendelethez</v>
      </c>
    </row>
    <row r="2" spans="1:5" s="50" customFormat="1" ht="21" customHeight="1" thickBot="1">
      <c r="A2" s="359" t="s">
        <v>41</v>
      </c>
      <c r="B2" s="833" t="str">
        <f>CONCATENATE(Z_ALAPADATOK!A3)</f>
        <v>Závod Község Önkormányzata</v>
      </c>
      <c r="C2" s="833"/>
      <c r="D2" s="833"/>
      <c r="E2" s="360" t="s">
        <v>37</v>
      </c>
    </row>
    <row r="3" spans="1:5" s="50" customFormat="1" ht="24.75" thickBot="1">
      <c r="A3" s="359" t="s">
        <v>133</v>
      </c>
      <c r="B3" s="833" t="s">
        <v>303</v>
      </c>
      <c r="C3" s="833"/>
      <c r="D3" s="833"/>
      <c r="E3" s="361" t="s">
        <v>40</v>
      </c>
    </row>
    <row r="4" spans="1:5" s="51" customFormat="1" ht="15.75" customHeight="1" thickBot="1">
      <c r="A4" s="353"/>
      <c r="B4" s="353"/>
      <c r="C4" s="354"/>
      <c r="D4" s="355"/>
      <c r="E4" s="354" t="str">
        <f>'Z_6.1.1.sz.mell'!E4</f>
        <v> Forintban!</v>
      </c>
    </row>
    <row r="5" spans="1:5" ht="24.75" thickBot="1">
      <c r="A5" s="356" t="s">
        <v>134</v>
      </c>
      <c r="B5" s="357" t="s">
        <v>462</v>
      </c>
      <c r="C5" s="357" t="s">
        <v>427</v>
      </c>
      <c r="D5" s="358" t="s">
        <v>428</v>
      </c>
      <c r="E5" s="340" t="str">
        <f>CONCATENATE('Z_6.1.1.sz.mell'!E5)</f>
        <v>Teljesítés
2018. XII. 31.</v>
      </c>
    </row>
    <row r="6" spans="1:5" s="47" customFormat="1" ht="12.75" customHeight="1" thickBot="1">
      <c r="A6" s="73" t="s">
        <v>364</v>
      </c>
      <c r="B6" s="74" t="s">
        <v>365</v>
      </c>
      <c r="C6" s="74" t="s">
        <v>366</v>
      </c>
      <c r="D6" s="285" t="s">
        <v>368</v>
      </c>
      <c r="E6" s="75" t="s">
        <v>367</v>
      </c>
    </row>
    <row r="7" spans="1:5" s="47" customFormat="1" ht="15.75" customHeight="1" thickBot="1">
      <c r="A7" s="830" t="s">
        <v>38</v>
      </c>
      <c r="B7" s="831"/>
      <c r="C7" s="831"/>
      <c r="D7" s="831"/>
      <c r="E7" s="832"/>
    </row>
    <row r="8" spans="1:5" s="47" customFormat="1" ht="12" customHeight="1" thickBot="1">
      <c r="A8" s="25" t="s">
        <v>4</v>
      </c>
      <c r="B8" s="19" t="s">
        <v>159</v>
      </c>
      <c r="C8" s="150">
        <f>+C9+C10+C11+C12+C13+C14</f>
        <v>0</v>
      </c>
      <c r="D8" s="229">
        <f>+D9+D10+D11+D12+D13+D14</f>
        <v>0</v>
      </c>
      <c r="E8" s="92">
        <f>+E9+E10+E11+E12+E13+E14</f>
        <v>0</v>
      </c>
    </row>
    <row r="9" spans="1:5" s="52" customFormat="1" ht="12" customHeight="1">
      <c r="A9" s="180" t="s">
        <v>60</v>
      </c>
      <c r="B9" s="163" t="s">
        <v>160</v>
      </c>
      <c r="C9" s="152"/>
      <c r="D9" s="230"/>
      <c r="E9" s="94"/>
    </row>
    <row r="10" spans="1:5" s="53" customFormat="1" ht="12" customHeight="1">
      <c r="A10" s="181" t="s">
        <v>61</v>
      </c>
      <c r="B10" s="164" t="s">
        <v>161</v>
      </c>
      <c r="C10" s="151"/>
      <c r="D10" s="231"/>
      <c r="E10" s="93"/>
    </row>
    <row r="11" spans="1:5" s="53" customFormat="1" ht="12" customHeight="1">
      <c r="A11" s="181" t="s">
        <v>62</v>
      </c>
      <c r="B11" s="164" t="s">
        <v>162</v>
      </c>
      <c r="C11" s="151"/>
      <c r="D11" s="231"/>
      <c r="E11" s="93"/>
    </row>
    <row r="12" spans="1:5" s="53" customFormat="1" ht="12" customHeight="1">
      <c r="A12" s="181" t="s">
        <v>63</v>
      </c>
      <c r="B12" s="164" t="s">
        <v>163</v>
      </c>
      <c r="C12" s="151"/>
      <c r="D12" s="231"/>
      <c r="E12" s="93"/>
    </row>
    <row r="13" spans="1:5" s="53" customFormat="1" ht="12" customHeight="1">
      <c r="A13" s="181" t="s">
        <v>95</v>
      </c>
      <c r="B13" s="164" t="s">
        <v>372</v>
      </c>
      <c r="C13" s="151"/>
      <c r="D13" s="231"/>
      <c r="E13" s="93"/>
    </row>
    <row r="14" spans="1:5" s="52" customFormat="1" ht="12" customHeight="1" thickBot="1">
      <c r="A14" s="182" t="s">
        <v>64</v>
      </c>
      <c r="B14" s="165" t="s">
        <v>313</v>
      </c>
      <c r="C14" s="151"/>
      <c r="D14" s="231"/>
      <c r="E14" s="93"/>
    </row>
    <row r="15" spans="1:5" s="52" customFormat="1" ht="12" customHeight="1" thickBot="1">
      <c r="A15" s="25" t="s">
        <v>5</v>
      </c>
      <c r="B15" s="99" t="s">
        <v>164</v>
      </c>
      <c r="C15" s="150">
        <f>+C16+C17+C18+C19+C20</f>
        <v>0</v>
      </c>
      <c r="D15" s="229">
        <f>+D16+D17+D18+D19+D20</f>
        <v>0</v>
      </c>
      <c r="E15" s="92">
        <f>+E16+E17+E18+E19+E20</f>
        <v>0</v>
      </c>
    </row>
    <row r="16" spans="1:5" s="52" customFormat="1" ht="12" customHeight="1">
      <c r="A16" s="180" t="s">
        <v>66</v>
      </c>
      <c r="B16" s="163" t="s">
        <v>165</v>
      </c>
      <c r="C16" s="152"/>
      <c r="D16" s="230"/>
      <c r="E16" s="94"/>
    </row>
    <row r="17" spans="1:5" s="52" customFormat="1" ht="12" customHeight="1">
      <c r="A17" s="181" t="s">
        <v>67</v>
      </c>
      <c r="B17" s="164" t="s">
        <v>166</v>
      </c>
      <c r="C17" s="151"/>
      <c r="D17" s="231"/>
      <c r="E17" s="93"/>
    </row>
    <row r="18" spans="1:5" s="52" customFormat="1" ht="12" customHeight="1">
      <c r="A18" s="181" t="s">
        <v>68</v>
      </c>
      <c r="B18" s="164" t="s">
        <v>305</v>
      </c>
      <c r="C18" s="151"/>
      <c r="D18" s="231"/>
      <c r="E18" s="93"/>
    </row>
    <row r="19" spans="1:5" s="52" customFormat="1" ht="12" customHeight="1">
      <c r="A19" s="181" t="s">
        <v>69</v>
      </c>
      <c r="B19" s="164" t="s">
        <v>306</v>
      </c>
      <c r="C19" s="151"/>
      <c r="D19" s="231"/>
      <c r="E19" s="93"/>
    </row>
    <row r="20" spans="1:5" s="52" customFormat="1" ht="12" customHeight="1">
      <c r="A20" s="181" t="s">
        <v>70</v>
      </c>
      <c r="B20" s="164" t="s">
        <v>167</v>
      </c>
      <c r="C20" s="151"/>
      <c r="D20" s="231"/>
      <c r="E20" s="93"/>
    </row>
    <row r="21" spans="1:5" s="53" customFormat="1" ht="12" customHeight="1" thickBot="1">
      <c r="A21" s="182" t="s">
        <v>77</v>
      </c>
      <c r="B21" s="165" t="s">
        <v>168</v>
      </c>
      <c r="C21" s="153"/>
      <c r="D21" s="232"/>
      <c r="E21" s="95"/>
    </row>
    <row r="22" spans="1:5" s="53" customFormat="1" ht="12" customHeight="1" thickBot="1">
      <c r="A22" s="25" t="s">
        <v>6</v>
      </c>
      <c r="B22" s="19" t="s">
        <v>169</v>
      </c>
      <c r="C22" s="150">
        <f>+C23+C24+C25+C26+C27</f>
        <v>0</v>
      </c>
      <c r="D22" s="229">
        <f>+D23+D24+D25+D26+D27</f>
        <v>0</v>
      </c>
      <c r="E22" s="92">
        <f>+E23+E24+E25+E26+E27</f>
        <v>0</v>
      </c>
    </row>
    <row r="23" spans="1:5" s="53" customFormat="1" ht="12" customHeight="1">
      <c r="A23" s="180" t="s">
        <v>49</v>
      </c>
      <c r="B23" s="163" t="s">
        <v>170</v>
      </c>
      <c r="C23" s="152"/>
      <c r="D23" s="230"/>
      <c r="E23" s="94"/>
    </row>
    <row r="24" spans="1:5" s="52" customFormat="1" ht="12" customHeight="1">
      <c r="A24" s="181" t="s">
        <v>50</v>
      </c>
      <c r="B24" s="164" t="s">
        <v>171</v>
      </c>
      <c r="C24" s="151"/>
      <c r="D24" s="231"/>
      <c r="E24" s="93"/>
    </row>
    <row r="25" spans="1:5" s="53" customFormat="1" ht="12" customHeight="1">
      <c r="A25" s="181" t="s">
        <v>51</v>
      </c>
      <c r="B25" s="164" t="s">
        <v>307</v>
      </c>
      <c r="C25" s="151"/>
      <c r="D25" s="231"/>
      <c r="E25" s="93"/>
    </row>
    <row r="26" spans="1:5" s="53" customFormat="1" ht="12" customHeight="1">
      <c r="A26" s="181" t="s">
        <v>52</v>
      </c>
      <c r="B26" s="164" t="s">
        <v>308</v>
      </c>
      <c r="C26" s="151"/>
      <c r="D26" s="231"/>
      <c r="E26" s="93"/>
    </row>
    <row r="27" spans="1:5" s="53" customFormat="1" ht="12" customHeight="1">
      <c r="A27" s="181" t="s">
        <v>108</v>
      </c>
      <c r="B27" s="164" t="s">
        <v>172</v>
      </c>
      <c r="C27" s="151"/>
      <c r="D27" s="231"/>
      <c r="E27" s="93"/>
    </row>
    <row r="28" spans="1:5" s="53" customFormat="1" ht="12" customHeight="1" thickBot="1">
      <c r="A28" s="182" t="s">
        <v>109</v>
      </c>
      <c r="B28" s="165" t="s">
        <v>173</v>
      </c>
      <c r="C28" s="153"/>
      <c r="D28" s="232"/>
      <c r="E28" s="95"/>
    </row>
    <row r="29" spans="1:5" s="53" customFormat="1" ht="12" customHeight="1" thickBot="1">
      <c r="A29" s="25" t="s">
        <v>110</v>
      </c>
      <c r="B29" s="19" t="s">
        <v>453</v>
      </c>
      <c r="C29" s="156">
        <f>SUM(C30:C36)</f>
        <v>0</v>
      </c>
      <c r="D29" s="156">
        <f>SUM(D30:D36)</f>
        <v>0</v>
      </c>
      <c r="E29" s="192">
        <f>SUM(E30:E36)</f>
        <v>0</v>
      </c>
    </row>
    <row r="30" spans="1:5" s="53" customFormat="1" ht="12" customHeight="1">
      <c r="A30" s="180" t="s">
        <v>174</v>
      </c>
      <c r="B30" s="163" t="s">
        <v>454</v>
      </c>
      <c r="C30" s="152">
        <f>+C31+C32+C33</f>
        <v>0</v>
      </c>
      <c r="D30" s="152">
        <f>+D31+D32+D33</f>
        <v>0</v>
      </c>
      <c r="E30" s="94">
        <f>+E31+E32+E33</f>
        <v>0</v>
      </c>
    </row>
    <row r="31" spans="1:5" s="53" customFormat="1" ht="12" customHeight="1">
      <c r="A31" s="181" t="s">
        <v>175</v>
      </c>
      <c r="B31" s="164" t="s">
        <v>455</v>
      </c>
      <c r="C31" s="151"/>
      <c r="D31" s="151"/>
      <c r="E31" s="93"/>
    </row>
    <row r="32" spans="1:5" s="53" customFormat="1" ht="12" customHeight="1">
      <c r="A32" s="181" t="s">
        <v>176</v>
      </c>
      <c r="B32" s="164" t="s">
        <v>456</v>
      </c>
      <c r="C32" s="151"/>
      <c r="D32" s="151"/>
      <c r="E32" s="93"/>
    </row>
    <row r="33" spans="1:5" s="53" customFormat="1" ht="12" customHeight="1">
      <c r="A33" s="181" t="s">
        <v>177</v>
      </c>
      <c r="B33" s="164" t="s">
        <v>457</v>
      </c>
      <c r="C33" s="151"/>
      <c r="D33" s="151"/>
      <c r="E33" s="93"/>
    </row>
    <row r="34" spans="1:5" s="53" customFormat="1" ht="12" customHeight="1">
      <c r="A34" s="181" t="s">
        <v>458</v>
      </c>
      <c r="B34" s="164" t="s">
        <v>178</v>
      </c>
      <c r="C34" s="151"/>
      <c r="D34" s="151"/>
      <c r="E34" s="93"/>
    </row>
    <row r="35" spans="1:5" s="53" customFormat="1" ht="12" customHeight="1">
      <c r="A35" s="181" t="s">
        <v>459</v>
      </c>
      <c r="B35" s="164" t="s">
        <v>179</v>
      </c>
      <c r="C35" s="151"/>
      <c r="D35" s="151"/>
      <c r="E35" s="93"/>
    </row>
    <row r="36" spans="1:5" s="53" customFormat="1" ht="12" customHeight="1" thickBot="1">
      <c r="A36" s="182" t="s">
        <v>460</v>
      </c>
      <c r="B36" s="293" t="s">
        <v>180</v>
      </c>
      <c r="C36" s="153"/>
      <c r="D36" s="153"/>
      <c r="E36" s="95"/>
    </row>
    <row r="37" spans="1:5" s="53" customFormat="1" ht="12" customHeight="1" thickBot="1">
      <c r="A37" s="25" t="s">
        <v>8</v>
      </c>
      <c r="B37" s="19" t="s">
        <v>314</v>
      </c>
      <c r="C37" s="150">
        <f>SUM(C38:C48)</f>
        <v>0</v>
      </c>
      <c r="D37" s="229">
        <f>SUM(D38:D48)</f>
        <v>0</v>
      </c>
      <c r="E37" s="92">
        <f>SUM(E38:E48)</f>
        <v>0</v>
      </c>
    </row>
    <row r="38" spans="1:5" s="53" customFormat="1" ht="12" customHeight="1">
      <c r="A38" s="180" t="s">
        <v>53</v>
      </c>
      <c r="B38" s="163" t="s">
        <v>183</v>
      </c>
      <c r="C38" s="152"/>
      <c r="D38" s="230"/>
      <c r="E38" s="94"/>
    </row>
    <row r="39" spans="1:5" s="53" customFormat="1" ht="12" customHeight="1">
      <c r="A39" s="181" t="s">
        <v>54</v>
      </c>
      <c r="B39" s="164" t="s">
        <v>184</v>
      </c>
      <c r="C39" s="151"/>
      <c r="D39" s="231"/>
      <c r="E39" s="93"/>
    </row>
    <row r="40" spans="1:5" s="53" customFormat="1" ht="12" customHeight="1">
      <c r="A40" s="181" t="s">
        <v>55</v>
      </c>
      <c r="B40" s="164" t="s">
        <v>185</v>
      </c>
      <c r="C40" s="151"/>
      <c r="D40" s="231"/>
      <c r="E40" s="93"/>
    </row>
    <row r="41" spans="1:5" s="53" customFormat="1" ht="12" customHeight="1">
      <c r="A41" s="181" t="s">
        <v>112</v>
      </c>
      <c r="B41" s="164" t="s">
        <v>186</v>
      </c>
      <c r="C41" s="151"/>
      <c r="D41" s="231"/>
      <c r="E41" s="93"/>
    </row>
    <row r="42" spans="1:5" s="53" customFormat="1" ht="12" customHeight="1">
      <c r="A42" s="181" t="s">
        <v>113</v>
      </c>
      <c r="B42" s="164" t="s">
        <v>187</v>
      </c>
      <c r="C42" s="151"/>
      <c r="D42" s="231"/>
      <c r="E42" s="93"/>
    </row>
    <row r="43" spans="1:5" s="53" customFormat="1" ht="12" customHeight="1">
      <c r="A43" s="181" t="s">
        <v>114</v>
      </c>
      <c r="B43" s="164" t="s">
        <v>188</v>
      </c>
      <c r="C43" s="151"/>
      <c r="D43" s="231"/>
      <c r="E43" s="93"/>
    </row>
    <row r="44" spans="1:5" s="53" customFormat="1" ht="12" customHeight="1">
      <c r="A44" s="181" t="s">
        <v>115</v>
      </c>
      <c r="B44" s="164" t="s">
        <v>189</v>
      </c>
      <c r="C44" s="151"/>
      <c r="D44" s="231"/>
      <c r="E44" s="93"/>
    </row>
    <row r="45" spans="1:5" s="53" customFormat="1" ht="12" customHeight="1">
      <c r="A45" s="181" t="s">
        <v>116</v>
      </c>
      <c r="B45" s="164" t="s">
        <v>461</v>
      </c>
      <c r="C45" s="151"/>
      <c r="D45" s="231"/>
      <c r="E45" s="93"/>
    </row>
    <row r="46" spans="1:5" s="53" customFormat="1" ht="12" customHeight="1">
      <c r="A46" s="181" t="s">
        <v>181</v>
      </c>
      <c r="B46" s="164" t="s">
        <v>190</v>
      </c>
      <c r="C46" s="154"/>
      <c r="D46" s="286"/>
      <c r="E46" s="96"/>
    </row>
    <row r="47" spans="1:5" s="53" customFormat="1" ht="12" customHeight="1">
      <c r="A47" s="182" t="s">
        <v>182</v>
      </c>
      <c r="B47" s="165" t="s">
        <v>316</v>
      </c>
      <c r="C47" s="155"/>
      <c r="D47" s="287"/>
      <c r="E47" s="97"/>
    </row>
    <row r="48" spans="1:5" s="53" customFormat="1" ht="12" customHeight="1" thickBot="1">
      <c r="A48" s="182" t="s">
        <v>315</v>
      </c>
      <c r="B48" s="165" t="s">
        <v>191</v>
      </c>
      <c r="C48" s="155"/>
      <c r="D48" s="287"/>
      <c r="E48" s="97"/>
    </row>
    <row r="49" spans="1:5" s="53" customFormat="1" ht="12" customHeight="1" thickBot="1">
      <c r="A49" s="25" t="s">
        <v>9</v>
      </c>
      <c r="B49" s="19" t="s">
        <v>192</v>
      </c>
      <c r="C49" s="150">
        <f>SUM(C50:C54)</f>
        <v>0</v>
      </c>
      <c r="D49" s="229">
        <f>SUM(D50:D54)</f>
        <v>0</v>
      </c>
      <c r="E49" s="92">
        <f>SUM(E50:E54)</f>
        <v>0</v>
      </c>
    </row>
    <row r="50" spans="1:5" s="53" customFormat="1" ht="12" customHeight="1">
      <c r="A50" s="180" t="s">
        <v>56</v>
      </c>
      <c r="B50" s="163" t="s">
        <v>196</v>
      </c>
      <c r="C50" s="194"/>
      <c r="D50" s="288"/>
      <c r="E50" s="98"/>
    </row>
    <row r="51" spans="1:5" s="53" customFormat="1" ht="12" customHeight="1">
      <c r="A51" s="181" t="s">
        <v>57</v>
      </c>
      <c r="B51" s="164" t="s">
        <v>197</v>
      </c>
      <c r="C51" s="154"/>
      <c r="D51" s="286"/>
      <c r="E51" s="96"/>
    </row>
    <row r="52" spans="1:5" s="53" customFormat="1" ht="12" customHeight="1">
      <c r="A52" s="181" t="s">
        <v>193</v>
      </c>
      <c r="B52" s="164" t="s">
        <v>198</v>
      </c>
      <c r="C52" s="154"/>
      <c r="D52" s="286"/>
      <c r="E52" s="96"/>
    </row>
    <row r="53" spans="1:5" s="53" customFormat="1" ht="12" customHeight="1">
      <c r="A53" s="181" t="s">
        <v>194</v>
      </c>
      <c r="B53" s="164" t="s">
        <v>199</v>
      </c>
      <c r="C53" s="154"/>
      <c r="D53" s="286"/>
      <c r="E53" s="96"/>
    </row>
    <row r="54" spans="1:5" s="53" customFormat="1" ht="12" customHeight="1" thickBot="1">
      <c r="A54" s="182" t="s">
        <v>195</v>
      </c>
      <c r="B54" s="165" t="s">
        <v>200</v>
      </c>
      <c r="C54" s="155"/>
      <c r="D54" s="287"/>
      <c r="E54" s="97"/>
    </row>
    <row r="55" spans="1:5" s="53" customFormat="1" ht="12" customHeight="1" thickBot="1">
      <c r="A55" s="25" t="s">
        <v>117</v>
      </c>
      <c r="B55" s="19" t="s">
        <v>201</v>
      </c>
      <c r="C55" s="150">
        <f>SUM(C56:C58)</f>
        <v>0</v>
      </c>
      <c r="D55" s="229">
        <f>SUM(D56:D58)</f>
        <v>0</v>
      </c>
      <c r="E55" s="92">
        <f>SUM(E56:E58)</f>
        <v>0</v>
      </c>
    </row>
    <row r="56" spans="1:5" s="53" customFormat="1" ht="12" customHeight="1">
      <c r="A56" s="180" t="s">
        <v>58</v>
      </c>
      <c r="B56" s="163" t="s">
        <v>202</v>
      </c>
      <c r="C56" s="152"/>
      <c r="D56" s="230"/>
      <c r="E56" s="94"/>
    </row>
    <row r="57" spans="1:5" s="53" customFormat="1" ht="12" customHeight="1">
      <c r="A57" s="181" t="s">
        <v>59</v>
      </c>
      <c r="B57" s="164" t="s">
        <v>309</v>
      </c>
      <c r="C57" s="151"/>
      <c r="D57" s="231"/>
      <c r="E57" s="93"/>
    </row>
    <row r="58" spans="1:5" s="53" customFormat="1" ht="12" customHeight="1">
      <c r="A58" s="181" t="s">
        <v>205</v>
      </c>
      <c r="B58" s="164" t="s">
        <v>203</v>
      </c>
      <c r="C58" s="151"/>
      <c r="D58" s="231"/>
      <c r="E58" s="93"/>
    </row>
    <row r="59" spans="1:5" s="53" customFormat="1" ht="12" customHeight="1" thickBot="1">
      <c r="A59" s="182" t="s">
        <v>206</v>
      </c>
      <c r="B59" s="165" t="s">
        <v>204</v>
      </c>
      <c r="C59" s="153"/>
      <c r="D59" s="232"/>
      <c r="E59" s="95"/>
    </row>
    <row r="60" spans="1:5" s="53" customFormat="1" ht="12" customHeight="1" thickBot="1">
      <c r="A60" s="25" t="s">
        <v>11</v>
      </c>
      <c r="B60" s="99" t="s">
        <v>207</v>
      </c>
      <c r="C60" s="150">
        <f>SUM(C61:C63)</f>
        <v>0</v>
      </c>
      <c r="D60" s="229">
        <f>SUM(D61:D63)</f>
        <v>0</v>
      </c>
      <c r="E60" s="92">
        <f>SUM(E61:E63)</f>
        <v>0</v>
      </c>
    </row>
    <row r="61" spans="1:5" s="53" customFormat="1" ht="12" customHeight="1">
      <c r="A61" s="180" t="s">
        <v>118</v>
      </c>
      <c r="B61" s="163" t="s">
        <v>209</v>
      </c>
      <c r="C61" s="154"/>
      <c r="D61" s="286"/>
      <c r="E61" s="96"/>
    </row>
    <row r="62" spans="1:5" s="53" customFormat="1" ht="12" customHeight="1">
      <c r="A62" s="181" t="s">
        <v>119</v>
      </c>
      <c r="B62" s="164" t="s">
        <v>310</v>
      </c>
      <c r="C62" s="154"/>
      <c r="D62" s="286"/>
      <c r="E62" s="96"/>
    </row>
    <row r="63" spans="1:5" s="53" customFormat="1" ht="12" customHeight="1">
      <c r="A63" s="181" t="s">
        <v>142</v>
      </c>
      <c r="B63" s="164" t="s">
        <v>210</v>
      </c>
      <c r="C63" s="154"/>
      <c r="D63" s="286"/>
      <c r="E63" s="96"/>
    </row>
    <row r="64" spans="1:5" s="53" customFormat="1" ht="12" customHeight="1" thickBot="1">
      <c r="A64" s="182" t="s">
        <v>208</v>
      </c>
      <c r="B64" s="165" t="s">
        <v>211</v>
      </c>
      <c r="C64" s="154"/>
      <c r="D64" s="286"/>
      <c r="E64" s="96"/>
    </row>
    <row r="65" spans="1:5" s="53" customFormat="1" ht="12" customHeight="1" thickBot="1">
      <c r="A65" s="25" t="s">
        <v>12</v>
      </c>
      <c r="B65" s="19" t="s">
        <v>212</v>
      </c>
      <c r="C65" s="156">
        <f>+C8+C15+C22+C29+C37+C49+C55+C60</f>
        <v>0</v>
      </c>
      <c r="D65" s="233">
        <f>+D8+D15+D22+D29+D37+D49+D55+D60</f>
        <v>0</v>
      </c>
      <c r="E65" s="192">
        <f>+E8+E15+E22+E29+E37+E49+E55+E60</f>
        <v>0</v>
      </c>
    </row>
    <row r="66" spans="1:5" s="53" customFormat="1" ht="12" customHeight="1" thickBot="1">
      <c r="A66" s="183" t="s">
        <v>297</v>
      </c>
      <c r="B66" s="99" t="s">
        <v>214</v>
      </c>
      <c r="C66" s="150">
        <f>SUM(C67:C69)</f>
        <v>0</v>
      </c>
      <c r="D66" s="229">
        <f>SUM(D67:D69)</f>
        <v>0</v>
      </c>
      <c r="E66" s="92">
        <f>SUM(E67:E69)</f>
        <v>0</v>
      </c>
    </row>
    <row r="67" spans="1:5" s="53" customFormat="1" ht="12" customHeight="1">
      <c r="A67" s="180" t="s">
        <v>242</v>
      </c>
      <c r="B67" s="163" t="s">
        <v>215</v>
      </c>
      <c r="C67" s="154"/>
      <c r="D67" s="286"/>
      <c r="E67" s="96"/>
    </row>
    <row r="68" spans="1:5" s="53" customFormat="1" ht="12" customHeight="1">
      <c r="A68" s="181" t="s">
        <v>251</v>
      </c>
      <c r="B68" s="164" t="s">
        <v>216</v>
      </c>
      <c r="C68" s="154"/>
      <c r="D68" s="286"/>
      <c r="E68" s="96"/>
    </row>
    <row r="69" spans="1:5" s="53" customFormat="1" ht="12" customHeight="1" thickBot="1">
      <c r="A69" s="182" t="s">
        <v>252</v>
      </c>
      <c r="B69" s="166" t="s">
        <v>217</v>
      </c>
      <c r="C69" s="154"/>
      <c r="D69" s="289"/>
      <c r="E69" s="96"/>
    </row>
    <row r="70" spans="1:5" s="53" customFormat="1" ht="12" customHeight="1" thickBot="1">
      <c r="A70" s="183" t="s">
        <v>218</v>
      </c>
      <c r="B70" s="99" t="s">
        <v>219</v>
      </c>
      <c r="C70" s="150">
        <f>SUM(C71:C74)</f>
        <v>0</v>
      </c>
      <c r="D70" s="150">
        <f>SUM(D71:D74)</f>
        <v>0</v>
      </c>
      <c r="E70" s="92">
        <f>SUM(E71:E74)</f>
        <v>0</v>
      </c>
    </row>
    <row r="71" spans="1:5" s="53" customFormat="1" ht="12" customHeight="1">
      <c r="A71" s="180" t="s">
        <v>96</v>
      </c>
      <c r="B71" s="331" t="s">
        <v>220</v>
      </c>
      <c r="C71" s="154"/>
      <c r="D71" s="154"/>
      <c r="E71" s="96"/>
    </row>
    <row r="72" spans="1:5" s="53" customFormat="1" ht="12" customHeight="1">
      <c r="A72" s="181" t="s">
        <v>97</v>
      </c>
      <c r="B72" s="331" t="s">
        <v>468</v>
      </c>
      <c r="C72" s="154"/>
      <c r="D72" s="154"/>
      <c r="E72" s="96"/>
    </row>
    <row r="73" spans="1:5" s="53" customFormat="1" ht="12" customHeight="1">
      <c r="A73" s="181" t="s">
        <v>243</v>
      </c>
      <c r="B73" s="331" t="s">
        <v>221</v>
      </c>
      <c r="C73" s="154"/>
      <c r="D73" s="154"/>
      <c r="E73" s="96"/>
    </row>
    <row r="74" spans="1:5" s="53" customFormat="1" ht="12" customHeight="1" thickBot="1">
      <c r="A74" s="182" t="s">
        <v>244</v>
      </c>
      <c r="B74" s="332" t="s">
        <v>469</v>
      </c>
      <c r="C74" s="154"/>
      <c r="D74" s="154"/>
      <c r="E74" s="96"/>
    </row>
    <row r="75" spans="1:5" s="53" customFormat="1" ht="12" customHeight="1" thickBot="1">
      <c r="A75" s="183" t="s">
        <v>222</v>
      </c>
      <c r="B75" s="99" t="s">
        <v>223</v>
      </c>
      <c r="C75" s="150">
        <f>SUM(C76:C77)</f>
        <v>0</v>
      </c>
      <c r="D75" s="150">
        <f>SUM(D76:D77)</f>
        <v>0</v>
      </c>
      <c r="E75" s="92">
        <f>SUM(E76:E77)</f>
        <v>0</v>
      </c>
    </row>
    <row r="76" spans="1:5" s="53" customFormat="1" ht="12" customHeight="1">
      <c r="A76" s="180" t="s">
        <v>245</v>
      </c>
      <c r="B76" s="163" t="s">
        <v>224</v>
      </c>
      <c r="C76" s="154"/>
      <c r="D76" s="154"/>
      <c r="E76" s="96"/>
    </row>
    <row r="77" spans="1:5" s="53" customFormat="1" ht="12" customHeight="1" thickBot="1">
      <c r="A77" s="182" t="s">
        <v>246</v>
      </c>
      <c r="B77" s="165" t="s">
        <v>225</v>
      </c>
      <c r="C77" s="154"/>
      <c r="D77" s="154"/>
      <c r="E77" s="96"/>
    </row>
    <row r="78" spans="1:5" s="52" customFormat="1" ht="12" customHeight="1" thickBot="1">
      <c r="A78" s="183" t="s">
        <v>226</v>
      </c>
      <c r="B78" s="99" t="s">
        <v>227</v>
      </c>
      <c r="C78" s="150">
        <f>SUM(C79:C81)</f>
        <v>0</v>
      </c>
      <c r="D78" s="150">
        <f>SUM(D79:D81)</f>
        <v>0</v>
      </c>
      <c r="E78" s="92">
        <f>SUM(E79:E81)</f>
        <v>0</v>
      </c>
    </row>
    <row r="79" spans="1:5" s="53" customFormat="1" ht="12" customHeight="1">
      <c r="A79" s="180" t="s">
        <v>247</v>
      </c>
      <c r="B79" s="163" t="s">
        <v>228</v>
      </c>
      <c r="C79" s="154"/>
      <c r="D79" s="154"/>
      <c r="E79" s="96"/>
    </row>
    <row r="80" spans="1:5" s="53" customFormat="1" ht="12" customHeight="1">
      <c r="A80" s="181" t="s">
        <v>248</v>
      </c>
      <c r="B80" s="164" t="s">
        <v>229</v>
      </c>
      <c r="C80" s="154"/>
      <c r="D80" s="154"/>
      <c r="E80" s="96"/>
    </row>
    <row r="81" spans="1:5" s="53" customFormat="1" ht="12" customHeight="1" thickBot="1">
      <c r="A81" s="182" t="s">
        <v>249</v>
      </c>
      <c r="B81" s="165" t="s">
        <v>470</v>
      </c>
      <c r="C81" s="154"/>
      <c r="D81" s="154"/>
      <c r="E81" s="96"/>
    </row>
    <row r="82" spans="1:5" s="53" customFormat="1" ht="12" customHeight="1" thickBot="1">
      <c r="A82" s="183" t="s">
        <v>230</v>
      </c>
      <c r="B82" s="99" t="s">
        <v>250</v>
      </c>
      <c r="C82" s="150">
        <f>SUM(C83:C86)</f>
        <v>0</v>
      </c>
      <c r="D82" s="150">
        <f>SUM(D83:D86)</f>
        <v>0</v>
      </c>
      <c r="E82" s="92">
        <f>SUM(E83:E86)</f>
        <v>0</v>
      </c>
    </row>
    <row r="83" spans="1:5" s="53" customFormat="1" ht="12" customHeight="1">
      <c r="A83" s="184" t="s">
        <v>231</v>
      </c>
      <c r="B83" s="163" t="s">
        <v>232</v>
      </c>
      <c r="C83" s="154"/>
      <c r="D83" s="154"/>
      <c r="E83" s="96"/>
    </row>
    <row r="84" spans="1:5" s="53" customFormat="1" ht="12" customHeight="1">
      <c r="A84" s="185" t="s">
        <v>233</v>
      </c>
      <c r="B84" s="164" t="s">
        <v>234</v>
      </c>
      <c r="C84" s="154"/>
      <c r="D84" s="154"/>
      <c r="E84" s="96"/>
    </row>
    <row r="85" spans="1:5" s="53" customFormat="1" ht="12" customHeight="1">
      <c r="A85" s="185" t="s">
        <v>235</v>
      </c>
      <c r="B85" s="164" t="s">
        <v>236</v>
      </c>
      <c r="C85" s="154"/>
      <c r="D85" s="154"/>
      <c r="E85" s="96"/>
    </row>
    <row r="86" spans="1:5" s="52" customFormat="1" ht="12" customHeight="1" thickBot="1">
      <c r="A86" s="186" t="s">
        <v>237</v>
      </c>
      <c r="B86" s="165" t="s">
        <v>238</v>
      </c>
      <c r="C86" s="154"/>
      <c r="D86" s="154"/>
      <c r="E86" s="96"/>
    </row>
    <row r="87" spans="1:5" s="52" customFormat="1" ht="12" customHeight="1" thickBot="1">
      <c r="A87" s="183" t="s">
        <v>239</v>
      </c>
      <c r="B87" s="99" t="s">
        <v>355</v>
      </c>
      <c r="C87" s="197"/>
      <c r="D87" s="197"/>
      <c r="E87" s="198"/>
    </row>
    <row r="88" spans="1:5" s="52" customFormat="1" ht="12" customHeight="1" thickBot="1">
      <c r="A88" s="183" t="s">
        <v>373</v>
      </c>
      <c r="B88" s="99" t="s">
        <v>240</v>
      </c>
      <c r="C88" s="197"/>
      <c r="D88" s="197"/>
      <c r="E88" s="198"/>
    </row>
    <row r="89" spans="1:5" s="52" customFormat="1" ht="12" customHeight="1" thickBot="1">
      <c r="A89" s="183" t="s">
        <v>374</v>
      </c>
      <c r="B89" s="170" t="s">
        <v>358</v>
      </c>
      <c r="C89" s="156">
        <f>+C66+C70+C75+C78+C82+C88+C87</f>
        <v>0</v>
      </c>
      <c r="D89" s="156">
        <f>+D66+D70+D75+D78+D82+D88+D87</f>
        <v>0</v>
      </c>
      <c r="E89" s="192">
        <f>+E66+E70+E75+E78+E82+E88+E87</f>
        <v>0</v>
      </c>
    </row>
    <row r="90" spans="1:5" s="52" customFormat="1" ht="12" customHeight="1" thickBot="1">
      <c r="A90" s="187" t="s">
        <v>375</v>
      </c>
      <c r="B90" s="171" t="s">
        <v>376</v>
      </c>
      <c r="C90" s="156">
        <f>+C65+C89</f>
        <v>0</v>
      </c>
      <c r="D90" s="156">
        <f>+D65+D89</f>
        <v>0</v>
      </c>
      <c r="E90" s="192">
        <f>+E65+E89</f>
        <v>0</v>
      </c>
    </row>
    <row r="91" spans="1:3" s="53" customFormat="1" ht="15" customHeight="1" thickBot="1">
      <c r="A91" s="80"/>
      <c r="B91" s="81"/>
      <c r="C91" s="136"/>
    </row>
    <row r="92" spans="1:5" s="47" customFormat="1" ht="16.5" customHeight="1" thickBot="1">
      <c r="A92" s="830" t="s">
        <v>39</v>
      </c>
      <c r="B92" s="831"/>
      <c r="C92" s="831"/>
      <c r="D92" s="831"/>
      <c r="E92" s="832"/>
    </row>
    <row r="93" spans="1:5" s="54" customFormat="1" ht="12" customHeight="1" thickBot="1">
      <c r="A93" s="157" t="s">
        <v>4</v>
      </c>
      <c r="B93" s="24" t="s">
        <v>380</v>
      </c>
      <c r="C93" s="149">
        <f>+C94+C95+C96+C97+C98+C111</f>
        <v>0</v>
      </c>
      <c r="D93" s="149">
        <f>+D94+D95+D96+D97+D98+D111</f>
        <v>0</v>
      </c>
      <c r="E93" s="212">
        <f>+E94+E95+E96+E97+E98+E111</f>
        <v>0</v>
      </c>
    </row>
    <row r="94" spans="1:5" ht="12" customHeight="1">
      <c r="A94" s="188" t="s">
        <v>60</v>
      </c>
      <c r="B94" s="8" t="s">
        <v>33</v>
      </c>
      <c r="C94" s="219"/>
      <c r="D94" s="219"/>
      <c r="E94" s="213"/>
    </row>
    <row r="95" spans="1:5" ht="12" customHeight="1">
      <c r="A95" s="181" t="s">
        <v>61</v>
      </c>
      <c r="B95" s="6" t="s">
        <v>120</v>
      </c>
      <c r="C95" s="151"/>
      <c r="D95" s="151"/>
      <c r="E95" s="93"/>
    </row>
    <row r="96" spans="1:5" ht="12" customHeight="1">
      <c r="A96" s="181" t="s">
        <v>62</v>
      </c>
      <c r="B96" s="6" t="s">
        <v>88</v>
      </c>
      <c r="C96" s="153"/>
      <c r="D96" s="151"/>
      <c r="E96" s="95"/>
    </row>
    <row r="97" spans="1:5" ht="12" customHeight="1">
      <c r="A97" s="181" t="s">
        <v>63</v>
      </c>
      <c r="B97" s="9" t="s">
        <v>121</v>
      </c>
      <c r="C97" s="153"/>
      <c r="D97" s="232"/>
      <c r="E97" s="95"/>
    </row>
    <row r="98" spans="1:5" ht="12" customHeight="1">
      <c r="A98" s="181" t="s">
        <v>72</v>
      </c>
      <c r="B98" s="17" t="s">
        <v>122</v>
      </c>
      <c r="C98" s="153"/>
      <c r="D98" s="232"/>
      <c r="E98" s="95"/>
    </row>
    <row r="99" spans="1:5" ht="12" customHeight="1">
      <c r="A99" s="181" t="s">
        <v>64</v>
      </c>
      <c r="B99" s="6" t="s">
        <v>377</v>
      </c>
      <c r="C99" s="153"/>
      <c r="D99" s="232"/>
      <c r="E99" s="95"/>
    </row>
    <row r="100" spans="1:5" ht="12" customHeight="1">
      <c r="A100" s="181" t="s">
        <v>65</v>
      </c>
      <c r="B100" s="61" t="s">
        <v>321</v>
      </c>
      <c r="C100" s="153"/>
      <c r="D100" s="232"/>
      <c r="E100" s="95"/>
    </row>
    <row r="101" spans="1:5" ht="12" customHeight="1">
      <c r="A101" s="181" t="s">
        <v>73</v>
      </c>
      <c r="B101" s="61" t="s">
        <v>320</v>
      </c>
      <c r="C101" s="153"/>
      <c r="D101" s="232"/>
      <c r="E101" s="95"/>
    </row>
    <row r="102" spans="1:5" ht="12" customHeight="1">
      <c r="A102" s="181" t="s">
        <v>74</v>
      </c>
      <c r="B102" s="61" t="s">
        <v>256</v>
      </c>
      <c r="C102" s="153"/>
      <c r="D102" s="232"/>
      <c r="E102" s="95"/>
    </row>
    <row r="103" spans="1:5" ht="12" customHeight="1">
      <c r="A103" s="181" t="s">
        <v>75</v>
      </c>
      <c r="B103" s="62" t="s">
        <v>257</v>
      </c>
      <c r="C103" s="153"/>
      <c r="D103" s="232"/>
      <c r="E103" s="95"/>
    </row>
    <row r="104" spans="1:5" ht="12" customHeight="1">
      <c r="A104" s="181" t="s">
        <v>76</v>
      </c>
      <c r="B104" s="62" t="s">
        <v>258</v>
      </c>
      <c r="C104" s="153"/>
      <c r="D104" s="232"/>
      <c r="E104" s="95"/>
    </row>
    <row r="105" spans="1:5" ht="12" customHeight="1">
      <c r="A105" s="181" t="s">
        <v>78</v>
      </c>
      <c r="B105" s="61" t="s">
        <v>259</v>
      </c>
      <c r="C105" s="153"/>
      <c r="D105" s="232"/>
      <c r="E105" s="95"/>
    </row>
    <row r="106" spans="1:5" ht="12" customHeight="1">
      <c r="A106" s="181" t="s">
        <v>123</v>
      </c>
      <c r="B106" s="61" t="s">
        <v>260</v>
      </c>
      <c r="C106" s="153"/>
      <c r="D106" s="232"/>
      <c r="E106" s="95"/>
    </row>
    <row r="107" spans="1:5" ht="12" customHeight="1">
      <c r="A107" s="181" t="s">
        <v>254</v>
      </c>
      <c r="B107" s="62" t="s">
        <v>261</v>
      </c>
      <c r="C107" s="151"/>
      <c r="D107" s="232"/>
      <c r="E107" s="95"/>
    </row>
    <row r="108" spans="1:5" ht="12" customHeight="1">
      <c r="A108" s="189" t="s">
        <v>255</v>
      </c>
      <c r="B108" s="63" t="s">
        <v>262</v>
      </c>
      <c r="C108" s="153"/>
      <c r="D108" s="232"/>
      <c r="E108" s="95"/>
    </row>
    <row r="109" spans="1:5" ht="12" customHeight="1">
      <c r="A109" s="181" t="s">
        <v>318</v>
      </c>
      <c r="B109" s="63" t="s">
        <v>263</v>
      </c>
      <c r="C109" s="153"/>
      <c r="D109" s="232"/>
      <c r="E109" s="95"/>
    </row>
    <row r="110" spans="1:5" ht="12" customHeight="1">
      <c r="A110" s="181" t="s">
        <v>319</v>
      </c>
      <c r="B110" s="62" t="s">
        <v>264</v>
      </c>
      <c r="C110" s="151"/>
      <c r="D110" s="231"/>
      <c r="E110" s="93"/>
    </row>
    <row r="111" spans="1:5" ht="12" customHeight="1">
      <c r="A111" s="181" t="s">
        <v>323</v>
      </c>
      <c r="B111" s="9" t="s">
        <v>34</v>
      </c>
      <c r="C111" s="151"/>
      <c r="D111" s="231"/>
      <c r="E111" s="93"/>
    </row>
    <row r="112" spans="1:5" ht="12" customHeight="1">
      <c r="A112" s="182" t="s">
        <v>324</v>
      </c>
      <c r="B112" s="6" t="s">
        <v>378</v>
      </c>
      <c r="C112" s="153"/>
      <c r="D112" s="232"/>
      <c r="E112" s="95"/>
    </row>
    <row r="113" spans="1:5" ht="12" customHeight="1" thickBot="1">
      <c r="A113" s="190" t="s">
        <v>325</v>
      </c>
      <c r="B113" s="64" t="s">
        <v>379</v>
      </c>
      <c r="C113" s="220"/>
      <c r="D113" s="292"/>
      <c r="E113" s="214"/>
    </row>
    <row r="114" spans="1:5" ht="12" customHeight="1" thickBot="1">
      <c r="A114" s="25" t="s">
        <v>5</v>
      </c>
      <c r="B114" s="23" t="s">
        <v>265</v>
      </c>
      <c r="C114" s="150">
        <f>+C115+C117+C119</f>
        <v>0</v>
      </c>
      <c r="D114" s="229">
        <f>+D115+D117+D119</f>
        <v>0</v>
      </c>
      <c r="E114" s="92">
        <f>+E115+E117+E119</f>
        <v>0</v>
      </c>
    </row>
    <row r="115" spans="1:5" ht="12" customHeight="1">
      <c r="A115" s="180" t="s">
        <v>66</v>
      </c>
      <c r="B115" s="6" t="s">
        <v>141</v>
      </c>
      <c r="C115" s="152"/>
      <c r="D115" s="230"/>
      <c r="E115" s="94"/>
    </row>
    <row r="116" spans="1:5" ht="12" customHeight="1">
      <c r="A116" s="180" t="s">
        <v>67</v>
      </c>
      <c r="B116" s="10" t="s">
        <v>269</v>
      </c>
      <c r="C116" s="152"/>
      <c r="D116" s="230"/>
      <c r="E116" s="94"/>
    </row>
    <row r="117" spans="1:5" ht="12" customHeight="1">
      <c r="A117" s="180" t="s">
        <v>68</v>
      </c>
      <c r="B117" s="10" t="s">
        <v>124</v>
      </c>
      <c r="C117" s="151"/>
      <c r="D117" s="231"/>
      <c r="E117" s="93"/>
    </row>
    <row r="118" spans="1:5" ht="12" customHeight="1">
      <c r="A118" s="180" t="s">
        <v>69</v>
      </c>
      <c r="B118" s="10" t="s">
        <v>270</v>
      </c>
      <c r="C118" s="151"/>
      <c r="D118" s="231"/>
      <c r="E118" s="93"/>
    </row>
    <row r="119" spans="1:5" ht="12" customHeight="1">
      <c r="A119" s="180" t="s">
        <v>70</v>
      </c>
      <c r="B119" s="101" t="s">
        <v>143</v>
      </c>
      <c r="C119" s="151"/>
      <c r="D119" s="231"/>
      <c r="E119" s="93"/>
    </row>
    <row r="120" spans="1:5" ht="12" customHeight="1">
      <c r="A120" s="180" t="s">
        <v>77</v>
      </c>
      <c r="B120" s="100" t="s">
        <v>311</v>
      </c>
      <c r="C120" s="151"/>
      <c r="D120" s="231"/>
      <c r="E120" s="93"/>
    </row>
    <row r="121" spans="1:5" ht="12" customHeight="1">
      <c r="A121" s="180" t="s">
        <v>79</v>
      </c>
      <c r="B121" s="159" t="s">
        <v>275</v>
      </c>
      <c r="C121" s="151"/>
      <c r="D121" s="231"/>
      <c r="E121" s="93"/>
    </row>
    <row r="122" spans="1:5" ht="12" customHeight="1">
      <c r="A122" s="180" t="s">
        <v>125</v>
      </c>
      <c r="B122" s="62" t="s">
        <v>258</v>
      </c>
      <c r="C122" s="151"/>
      <c r="D122" s="231"/>
      <c r="E122" s="93"/>
    </row>
    <row r="123" spans="1:5" ht="12" customHeight="1">
      <c r="A123" s="180" t="s">
        <v>126</v>
      </c>
      <c r="B123" s="62" t="s">
        <v>274</v>
      </c>
      <c r="C123" s="151"/>
      <c r="D123" s="231"/>
      <c r="E123" s="93"/>
    </row>
    <row r="124" spans="1:5" ht="12" customHeight="1">
      <c r="A124" s="180" t="s">
        <v>127</v>
      </c>
      <c r="B124" s="62" t="s">
        <v>273</v>
      </c>
      <c r="C124" s="151"/>
      <c r="D124" s="231"/>
      <c r="E124" s="93"/>
    </row>
    <row r="125" spans="1:5" ht="12" customHeight="1">
      <c r="A125" s="180" t="s">
        <v>266</v>
      </c>
      <c r="B125" s="62" t="s">
        <v>261</v>
      </c>
      <c r="C125" s="151"/>
      <c r="D125" s="231"/>
      <c r="E125" s="93"/>
    </row>
    <row r="126" spans="1:5" ht="12" customHeight="1">
      <c r="A126" s="180" t="s">
        <v>267</v>
      </c>
      <c r="B126" s="62" t="s">
        <v>272</v>
      </c>
      <c r="C126" s="151"/>
      <c r="D126" s="231"/>
      <c r="E126" s="93"/>
    </row>
    <row r="127" spans="1:5" ht="12" customHeight="1" thickBot="1">
      <c r="A127" s="189" t="s">
        <v>268</v>
      </c>
      <c r="B127" s="62" t="s">
        <v>271</v>
      </c>
      <c r="C127" s="153"/>
      <c r="D127" s="232"/>
      <c r="E127" s="95"/>
    </row>
    <row r="128" spans="1:5" ht="12" customHeight="1" thickBot="1">
      <c r="A128" s="25" t="s">
        <v>6</v>
      </c>
      <c r="B128" s="58" t="s">
        <v>328</v>
      </c>
      <c r="C128" s="150">
        <f>+C93+C114</f>
        <v>0</v>
      </c>
      <c r="D128" s="229">
        <f>+D93+D114</f>
        <v>0</v>
      </c>
      <c r="E128" s="92">
        <f>+E93+E114</f>
        <v>0</v>
      </c>
    </row>
    <row r="129" spans="1:5" ht="12" customHeight="1" thickBot="1">
      <c r="A129" s="25" t="s">
        <v>7</v>
      </c>
      <c r="B129" s="58" t="s">
        <v>329</v>
      </c>
      <c r="C129" s="150">
        <f>+C130+C131+C132</f>
        <v>0</v>
      </c>
      <c r="D129" s="229">
        <f>+D130+D131+D132</f>
        <v>0</v>
      </c>
      <c r="E129" s="92">
        <f>+E130+E131+E132</f>
        <v>0</v>
      </c>
    </row>
    <row r="130" spans="1:5" s="54" customFormat="1" ht="12" customHeight="1">
      <c r="A130" s="180" t="s">
        <v>174</v>
      </c>
      <c r="B130" s="7" t="s">
        <v>383</v>
      </c>
      <c r="C130" s="151"/>
      <c r="D130" s="231"/>
      <c r="E130" s="93"/>
    </row>
    <row r="131" spans="1:5" ht="12" customHeight="1">
      <c r="A131" s="180" t="s">
        <v>175</v>
      </c>
      <c r="B131" s="7" t="s">
        <v>337</v>
      </c>
      <c r="C131" s="151"/>
      <c r="D131" s="231"/>
      <c r="E131" s="93"/>
    </row>
    <row r="132" spans="1:5" ht="12" customHeight="1" thickBot="1">
      <c r="A132" s="189" t="s">
        <v>176</v>
      </c>
      <c r="B132" s="5" t="s">
        <v>382</v>
      </c>
      <c r="C132" s="151"/>
      <c r="D132" s="231"/>
      <c r="E132" s="93"/>
    </row>
    <row r="133" spans="1:5" ht="12" customHeight="1" thickBot="1">
      <c r="A133" s="25" t="s">
        <v>8</v>
      </c>
      <c r="B133" s="58" t="s">
        <v>330</v>
      </c>
      <c r="C133" s="150">
        <f>+C134+C135+C136+C137+C138+C139</f>
        <v>0</v>
      </c>
      <c r="D133" s="229">
        <f>+D134+D135+D136+D137+D138+D139</f>
        <v>0</v>
      </c>
      <c r="E133" s="92">
        <f>+E134+E135+E136+E137+E138+E139</f>
        <v>0</v>
      </c>
    </row>
    <row r="134" spans="1:5" ht="12" customHeight="1">
      <c r="A134" s="180" t="s">
        <v>53</v>
      </c>
      <c r="B134" s="7" t="s">
        <v>339</v>
      </c>
      <c r="C134" s="151"/>
      <c r="D134" s="231"/>
      <c r="E134" s="93"/>
    </row>
    <row r="135" spans="1:5" ht="12" customHeight="1">
      <c r="A135" s="180" t="s">
        <v>54</v>
      </c>
      <c r="B135" s="7" t="s">
        <v>331</v>
      </c>
      <c r="C135" s="151"/>
      <c r="D135" s="231"/>
      <c r="E135" s="93"/>
    </row>
    <row r="136" spans="1:5" ht="12" customHeight="1">
      <c r="A136" s="180" t="s">
        <v>55</v>
      </c>
      <c r="B136" s="7" t="s">
        <v>332</v>
      </c>
      <c r="C136" s="151"/>
      <c r="D136" s="231"/>
      <c r="E136" s="93"/>
    </row>
    <row r="137" spans="1:5" ht="12" customHeight="1">
      <c r="A137" s="180" t="s">
        <v>112</v>
      </c>
      <c r="B137" s="7" t="s">
        <v>381</v>
      </c>
      <c r="C137" s="151"/>
      <c r="D137" s="231"/>
      <c r="E137" s="93"/>
    </row>
    <row r="138" spans="1:5" ht="12" customHeight="1">
      <c r="A138" s="180" t="s">
        <v>113</v>
      </c>
      <c r="B138" s="7" t="s">
        <v>334</v>
      </c>
      <c r="C138" s="151"/>
      <c r="D138" s="231"/>
      <c r="E138" s="93"/>
    </row>
    <row r="139" spans="1:5" s="54" customFormat="1" ht="12" customHeight="1" thickBot="1">
      <c r="A139" s="189" t="s">
        <v>114</v>
      </c>
      <c r="B139" s="5" t="s">
        <v>335</v>
      </c>
      <c r="C139" s="151"/>
      <c r="D139" s="231"/>
      <c r="E139" s="93"/>
    </row>
    <row r="140" spans="1:11" ht="12" customHeight="1" thickBot="1">
      <c r="A140" s="25" t="s">
        <v>9</v>
      </c>
      <c r="B140" s="58" t="s">
        <v>387</v>
      </c>
      <c r="C140" s="156">
        <f>+C141+C142+C144+C145+C143</f>
        <v>0</v>
      </c>
      <c r="D140" s="233">
        <f>+D141+D142+D144+D145+D143</f>
        <v>0</v>
      </c>
      <c r="E140" s="192">
        <f>+E141+E142+E144+E145+E143</f>
        <v>0</v>
      </c>
      <c r="K140" s="85"/>
    </row>
    <row r="141" spans="1:5" ht="12.75">
      <c r="A141" s="180" t="s">
        <v>56</v>
      </c>
      <c r="B141" s="7" t="s">
        <v>276</v>
      </c>
      <c r="C141" s="151"/>
      <c r="D141" s="231"/>
      <c r="E141" s="93"/>
    </row>
    <row r="142" spans="1:5" ht="12" customHeight="1">
      <c r="A142" s="180" t="s">
        <v>57</v>
      </c>
      <c r="B142" s="7" t="s">
        <v>277</v>
      </c>
      <c r="C142" s="151"/>
      <c r="D142" s="231"/>
      <c r="E142" s="93"/>
    </row>
    <row r="143" spans="1:5" ht="12" customHeight="1">
      <c r="A143" s="180" t="s">
        <v>193</v>
      </c>
      <c r="B143" s="7" t="s">
        <v>386</v>
      </c>
      <c r="C143" s="151"/>
      <c r="D143" s="231"/>
      <c r="E143" s="93"/>
    </row>
    <row r="144" spans="1:5" s="54" customFormat="1" ht="12" customHeight="1">
      <c r="A144" s="180" t="s">
        <v>194</v>
      </c>
      <c r="B144" s="7" t="s">
        <v>344</v>
      </c>
      <c r="C144" s="151"/>
      <c r="D144" s="231"/>
      <c r="E144" s="93"/>
    </row>
    <row r="145" spans="1:5" s="54" customFormat="1" ht="12" customHeight="1" thickBot="1">
      <c r="A145" s="189" t="s">
        <v>195</v>
      </c>
      <c r="B145" s="5" t="s">
        <v>293</v>
      </c>
      <c r="C145" s="151"/>
      <c r="D145" s="231"/>
      <c r="E145" s="93"/>
    </row>
    <row r="146" spans="1:5" s="54" customFormat="1" ht="12" customHeight="1" thickBot="1">
      <c r="A146" s="25" t="s">
        <v>10</v>
      </c>
      <c r="B146" s="58" t="s">
        <v>345</v>
      </c>
      <c r="C146" s="222">
        <f>+C147+C148+C149+C150+C151</f>
        <v>0</v>
      </c>
      <c r="D146" s="234">
        <f>+D147+D148+D149+D150+D151</f>
        <v>0</v>
      </c>
      <c r="E146" s="216">
        <f>+E147+E148+E149+E150+E151</f>
        <v>0</v>
      </c>
    </row>
    <row r="147" spans="1:5" s="54" customFormat="1" ht="12" customHeight="1">
      <c r="A147" s="180" t="s">
        <v>58</v>
      </c>
      <c r="B147" s="7" t="s">
        <v>340</v>
      </c>
      <c r="C147" s="151"/>
      <c r="D147" s="231"/>
      <c r="E147" s="93"/>
    </row>
    <row r="148" spans="1:5" s="54" customFormat="1" ht="12" customHeight="1">
      <c r="A148" s="180" t="s">
        <v>59</v>
      </c>
      <c r="B148" s="7" t="s">
        <v>347</v>
      </c>
      <c r="C148" s="151"/>
      <c r="D148" s="231"/>
      <c r="E148" s="93"/>
    </row>
    <row r="149" spans="1:5" s="54" customFormat="1" ht="12" customHeight="1">
      <c r="A149" s="180" t="s">
        <v>205</v>
      </c>
      <c r="B149" s="7" t="s">
        <v>342</v>
      </c>
      <c r="C149" s="151"/>
      <c r="D149" s="231"/>
      <c r="E149" s="93"/>
    </row>
    <row r="150" spans="1:5" s="54" customFormat="1" ht="12" customHeight="1">
      <c r="A150" s="180" t="s">
        <v>206</v>
      </c>
      <c r="B150" s="7" t="s">
        <v>384</v>
      </c>
      <c r="C150" s="151"/>
      <c r="D150" s="231"/>
      <c r="E150" s="93"/>
    </row>
    <row r="151" spans="1:5" ht="12.75" customHeight="1" thickBot="1">
      <c r="A151" s="189" t="s">
        <v>346</v>
      </c>
      <c r="B151" s="5" t="s">
        <v>349</v>
      </c>
      <c r="C151" s="153"/>
      <c r="D151" s="232"/>
      <c r="E151" s="95"/>
    </row>
    <row r="152" spans="1:5" ht="12.75" customHeight="1" thickBot="1">
      <c r="A152" s="211" t="s">
        <v>11</v>
      </c>
      <c r="B152" s="58" t="s">
        <v>350</v>
      </c>
      <c r="C152" s="222"/>
      <c r="D152" s="234"/>
      <c r="E152" s="216"/>
    </row>
    <row r="153" spans="1:5" ht="12.75" customHeight="1" thickBot="1">
      <c r="A153" s="211" t="s">
        <v>12</v>
      </c>
      <c r="B153" s="58" t="s">
        <v>351</v>
      </c>
      <c r="C153" s="222"/>
      <c r="D153" s="234"/>
      <c r="E153" s="216"/>
    </row>
    <row r="154" spans="1:5" ht="12" customHeight="1" thickBot="1">
      <c r="A154" s="25" t="s">
        <v>13</v>
      </c>
      <c r="B154" s="58" t="s">
        <v>353</v>
      </c>
      <c r="C154" s="224">
        <f>+C129+C133+C140+C146+C152+C153</f>
        <v>0</v>
      </c>
      <c r="D154" s="236">
        <f>+D129+D133+D140+D146+D152+D153</f>
        <v>0</v>
      </c>
      <c r="E154" s="218">
        <f>+E129+E133+E140+E146+E152+E153</f>
        <v>0</v>
      </c>
    </row>
    <row r="155" spans="1:5" ht="15" customHeight="1" thickBot="1">
      <c r="A155" s="191" t="s">
        <v>14</v>
      </c>
      <c r="B155" s="137" t="s">
        <v>352</v>
      </c>
      <c r="C155" s="224">
        <f>+C128+C154</f>
        <v>0</v>
      </c>
      <c r="D155" s="236">
        <f>+D128+D154</f>
        <v>0</v>
      </c>
      <c r="E155" s="218">
        <f>+E128+E154</f>
        <v>0</v>
      </c>
    </row>
    <row r="156" spans="1:5" ht="13.5" thickBot="1">
      <c r="A156" s="140"/>
      <c r="B156" s="141"/>
      <c r="C156" s="689">
        <f>C90-C155</f>
        <v>0</v>
      </c>
      <c r="D156" s="689">
        <f>D90-D155</f>
        <v>0</v>
      </c>
      <c r="E156" s="142"/>
    </row>
    <row r="157" spans="1:5" ht="15" customHeight="1" thickBot="1">
      <c r="A157" s="294" t="s">
        <v>463</v>
      </c>
      <c r="B157" s="295"/>
      <c r="C157" s="291"/>
      <c r="D157" s="291"/>
      <c r="E157" s="290"/>
    </row>
    <row r="158" spans="1:5" ht="14.25" customHeight="1" thickBot="1">
      <c r="A158" s="296" t="s">
        <v>464</v>
      </c>
      <c r="B158" s="297"/>
      <c r="C158" s="291"/>
      <c r="D158" s="291"/>
      <c r="E158" s="290"/>
    </row>
  </sheetData>
  <sheetProtection sheet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">
      <selection activeCell="I18" sqref="I18"/>
    </sheetView>
  </sheetViews>
  <sheetFormatPr defaultColWidth="9.00390625" defaultRowHeight="12.75"/>
  <cols>
    <col min="1" max="1" width="16.125" style="143" customWidth="1"/>
    <col min="2" max="2" width="62.00390625" style="144" customWidth="1"/>
    <col min="3" max="3" width="14.125" style="145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51"/>
      <c r="B1" s="834" t="str">
        <f>CONCATENATE("6.1.3. melléklet ",Z_ALAPADATOK!A7," ",Z_ALAPADATOK!B7," ",Z_ALAPADATOK!C7," ",Z_ALAPADATOK!D7," ",Z_ALAPADATOK!E7," ",Z_ALAPADATOK!F7," ",Z_ALAPADATOK!G7," ",Z_ALAPADATOK!H7)</f>
        <v>6.1.3. melléklet a … / 2019. ( … ) önkormányzati rendelethez</v>
      </c>
      <c r="C1" s="835"/>
      <c r="D1" s="835"/>
      <c r="E1" s="835"/>
    </row>
    <row r="2" spans="1:5" s="50" customFormat="1" ht="21" customHeight="1" thickBot="1">
      <c r="A2" s="359" t="s">
        <v>41</v>
      </c>
      <c r="B2" s="833" t="str">
        <f>CONCATENATE(Z_ALAPADATOK!A3)</f>
        <v>Závod Község Önkormányzata</v>
      </c>
      <c r="C2" s="833"/>
      <c r="D2" s="833"/>
      <c r="E2" s="360" t="s">
        <v>37</v>
      </c>
    </row>
    <row r="3" spans="1:5" s="50" customFormat="1" ht="24.75" thickBot="1">
      <c r="A3" s="359" t="s">
        <v>133</v>
      </c>
      <c r="B3" s="833" t="s">
        <v>385</v>
      </c>
      <c r="C3" s="833"/>
      <c r="D3" s="833"/>
      <c r="E3" s="361" t="s">
        <v>40</v>
      </c>
    </row>
    <row r="4" spans="1:5" s="51" customFormat="1" ht="15.75" customHeight="1" thickBot="1">
      <c r="A4" s="353"/>
      <c r="B4" s="353"/>
      <c r="C4" s="354"/>
      <c r="D4" s="355"/>
      <c r="E4" s="354" t="str">
        <f>'Z_6.1.2.sz.mell'!E4</f>
        <v> Forintban!</v>
      </c>
    </row>
    <row r="5" spans="1:5" ht="24.75" thickBot="1">
      <c r="A5" s="356" t="s">
        <v>134</v>
      </c>
      <c r="B5" s="357" t="s">
        <v>462</v>
      </c>
      <c r="C5" s="357" t="s">
        <v>427</v>
      </c>
      <c r="D5" s="358" t="s">
        <v>428</v>
      </c>
      <c r="E5" s="340" t="str">
        <f>CONCATENATE('Z_6.1.2.sz.mell'!E5)</f>
        <v>Teljesítés
2018. XII. 31.</v>
      </c>
    </row>
    <row r="6" spans="1:5" s="47" customFormat="1" ht="12.75" customHeight="1" thickBot="1">
      <c r="A6" s="73" t="s">
        <v>364</v>
      </c>
      <c r="B6" s="74" t="s">
        <v>365</v>
      </c>
      <c r="C6" s="74" t="s">
        <v>366</v>
      </c>
      <c r="D6" s="285" t="s">
        <v>368</v>
      </c>
      <c r="E6" s="75" t="s">
        <v>367</v>
      </c>
    </row>
    <row r="7" spans="1:5" s="47" customFormat="1" ht="15.75" customHeight="1" thickBot="1">
      <c r="A7" s="830" t="s">
        <v>38</v>
      </c>
      <c r="B7" s="831"/>
      <c r="C7" s="831"/>
      <c r="D7" s="831"/>
      <c r="E7" s="832"/>
    </row>
    <row r="8" spans="1:5" s="47" customFormat="1" ht="12" customHeight="1" thickBot="1">
      <c r="A8" s="25" t="s">
        <v>4</v>
      </c>
      <c r="B8" s="19" t="s">
        <v>159</v>
      </c>
      <c r="C8" s="150">
        <f>+C9+C10+C11+C12+C13+C14</f>
        <v>0</v>
      </c>
      <c r="D8" s="229">
        <f>+D9+D10+D11+D12+D13+D14</f>
        <v>0</v>
      </c>
      <c r="E8" s="92">
        <f>+E9+E10+E11+E12+E13+E14</f>
        <v>0</v>
      </c>
    </row>
    <row r="9" spans="1:5" s="52" customFormat="1" ht="12" customHeight="1">
      <c r="A9" s="180" t="s">
        <v>60</v>
      </c>
      <c r="B9" s="163" t="s">
        <v>160</v>
      </c>
      <c r="C9" s="152"/>
      <c r="D9" s="230"/>
      <c r="E9" s="94"/>
    </row>
    <row r="10" spans="1:5" s="53" customFormat="1" ht="12" customHeight="1">
      <c r="A10" s="181" t="s">
        <v>61</v>
      </c>
      <c r="B10" s="164" t="s">
        <v>161</v>
      </c>
      <c r="C10" s="151"/>
      <c r="D10" s="231"/>
      <c r="E10" s="93"/>
    </row>
    <row r="11" spans="1:5" s="53" customFormat="1" ht="12" customHeight="1">
      <c r="A11" s="181" t="s">
        <v>62</v>
      </c>
      <c r="B11" s="164" t="s">
        <v>162</v>
      </c>
      <c r="C11" s="151"/>
      <c r="D11" s="231"/>
      <c r="E11" s="93"/>
    </row>
    <row r="12" spans="1:5" s="53" customFormat="1" ht="12" customHeight="1">
      <c r="A12" s="181" t="s">
        <v>63</v>
      </c>
      <c r="B12" s="164" t="s">
        <v>163</v>
      </c>
      <c r="C12" s="151"/>
      <c r="D12" s="231"/>
      <c r="E12" s="93"/>
    </row>
    <row r="13" spans="1:5" s="53" customFormat="1" ht="12" customHeight="1">
      <c r="A13" s="181" t="s">
        <v>95</v>
      </c>
      <c r="B13" s="164" t="s">
        <v>372</v>
      </c>
      <c r="C13" s="151"/>
      <c r="D13" s="231"/>
      <c r="E13" s="93"/>
    </row>
    <row r="14" spans="1:5" s="52" customFormat="1" ht="12" customHeight="1" thickBot="1">
      <c r="A14" s="182" t="s">
        <v>64</v>
      </c>
      <c r="B14" s="165" t="s">
        <v>313</v>
      </c>
      <c r="C14" s="151"/>
      <c r="D14" s="231"/>
      <c r="E14" s="93"/>
    </row>
    <row r="15" spans="1:5" s="52" customFormat="1" ht="12" customHeight="1" thickBot="1">
      <c r="A15" s="25" t="s">
        <v>5</v>
      </c>
      <c r="B15" s="99" t="s">
        <v>164</v>
      </c>
      <c r="C15" s="150">
        <f>+C16+C17+C18+C19+C20</f>
        <v>0</v>
      </c>
      <c r="D15" s="229">
        <f>+D16+D17+D18+D19+D20</f>
        <v>0</v>
      </c>
      <c r="E15" s="92">
        <f>+E16+E17+E18+E19+E20</f>
        <v>0</v>
      </c>
    </row>
    <row r="16" spans="1:5" s="52" customFormat="1" ht="12" customHeight="1">
      <c r="A16" s="180" t="s">
        <v>66</v>
      </c>
      <c r="B16" s="163" t="s">
        <v>165</v>
      </c>
      <c r="C16" s="152"/>
      <c r="D16" s="230"/>
      <c r="E16" s="94"/>
    </row>
    <row r="17" spans="1:5" s="52" customFormat="1" ht="12" customHeight="1">
      <c r="A17" s="181" t="s">
        <v>67</v>
      </c>
      <c r="B17" s="164" t="s">
        <v>166</v>
      </c>
      <c r="C17" s="151"/>
      <c r="D17" s="231"/>
      <c r="E17" s="93"/>
    </row>
    <row r="18" spans="1:5" s="52" customFormat="1" ht="12" customHeight="1">
      <c r="A18" s="181" t="s">
        <v>68</v>
      </c>
      <c r="B18" s="164" t="s">
        <v>305</v>
      </c>
      <c r="C18" s="151"/>
      <c r="D18" s="231"/>
      <c r="E18" s="93"/>
    </row>
    <row r="19" spans="1:5" s="52" customFormat="1" ht="12" customHeight="1">
      <c r="A19" s="181" t="s">
        <v>69</v>
      </c>
      <c r="B19" s="164" t="s">
        <v>306</v>
      </c>
      <c r="C19" s="151"/>
      <c r="D19" s="231"/>
      <c r="E19" s="93"/>
    </row>
    <row r="20" spans="1:5" s="52" customFormat="1" ht="12" customHeight="1">
      <c r="A20" s="181" t="s">
        <v>70</v>
      </c>
      <c r="B20" s="164" t="s">
        <v>167</v>
      </c>
      <c r="C20" s="151"/>
      <c r="D20" s="231"/>
      <c r="E20" s="93"/>
    </row>
    <row r="21" spans="1:5" s="53" customFormat="1" ht="12" customHeight="1" thickBot="1">
      <c r="A21" s="182" t="s">
        <v>77</v>
      </c>
      <c r="B21" s="165" t="s">
        <v>168</v>
      </c>
      <c r="C21" s="153"/>
      <c r="D21" s="232"/>
      <c r="E21" s="95"/>
    </row>
    <row r="22" spans="1:5" s="53" customFormat="1" ht="12" customHeight="1" thickBot="1">
      <c r="A22" s="25" t="s">
        <v>6</v>
      </c>
      <c r="B22" s="19" t="s">
        <v>169</v>
      </c>
      <c r="C22" s="150">
        <f>+C23+C24+C25+C26+C27</f>
        <v>0</v>
      </c>
      <c r="D22" s="229">
        <f>+D23+D24+D25+D26+D27</f>
        <v>0</v>
      </c>
      <c r="E22" s="92">
        <f>+E23+E24+E25+E26+E27</f>
        <v>0</v>
      </c>
    </row>
    <row r="23" spans="1:5" s="53" customFormat="1" ht="12" customHeight="1">
      <c r="A23" s="180" t="s">
        <v>49</v>
      </c>
      <c r="B23" s="163" t="s">
        <v>170</v>
      </c>
      <c r="C23" s="152"/>
      <c r="D23" s="230"/>
      <c r="E23" s="94"/>
    </row>
    <row r="24" spans="1:5" s="52" customFormat="1" ht="12" customHeight="1">
      <c r="A24" s="181" t="s">
        <v>50</v>
      </c>
      <c r="B24" s="164" t="s">
        <v>171</v>
      </c>
      <c r="C24" s="151"/>
      <c r="D24" s="231"/>
      <c r="E24" s="93"/>
    </row>
    <row r="25" spans="1:5" s="53" customFormat="1" ht="12" customHeight="1">
      <c r="A25" s="181" t="s">
        <v>51</v>
      </c>
      <c r="B25" s="164" t="s">
        <v>307</v>
      </c>
      <c r="C25" s="151"/>
      <c r="D25" s="231"/>
      <c r="E25" s="93"/>
    </row>
    <row r="26" spans="1:5" s="53" customFormat="1" ht="12" customHeight="1">
      <c r="A26" s="181" t="s">
        <v>52</v>
      </c>
      <c r="B26" s="164" t="s">
        <v>308</v>
      </c>
      <c r="C26" s="151"/>
      <c r="D26" s="231"/>
      <c r="E26" s="93"/>
    </row>
    <row r="27" spans="1:5" s="53" customFormat="1" ht="12" customHeight="1">
      <c r="A27" s="181" t="s">
        <v>108</v>
      </c>
      <c r="B27" s="164" t="s">
        <v>172</v>
      </c>
      <c r="C27" s="151"/>
      <c r="D27" s="231"/>
      <c r="E27" s="93"/>
    </row>
    <row r="28" spans="1:5" s="53" customFormat="1" ht="12" customHeight="1" thickBot="1">
      <c r="A28" s="182" t="s">
        <v>109</v>
      </c>
      <c r="B28" s="165" t="s">
        <v>173</v>
      </c>
      <c r="C28" s="153"/>
      <c r="D28" s="232"/>
      <c r="E28" s="95"/>
    </row>
    <row r="29" spans="1:5" s="53" customFormat="1" ht="12" customHeight="1" thickBot="1">
      <c r="A29" s="25" t="s">
        <v>110</v>
      </c>
      <c r="B29" s="19" t="s">
        <v>453</v>
      </c>
      <c r="C29" s="156">
        <f>SUM(C30:C36)</f>
        <v>0</v>
      </c>
      <c r="D29" s="156">
        <f>SUM(D30:D36)</f>
        <v>0</v>
      </c>
      <c r="E29" s="192">
        <f>SUM(E30:E36)</f>
        <v>0</v>
      </c>
    </row>
    <row r="30" spans="1:5" s="53" customFormat="1" ht="12" customHeight="1">
      <c r="A30" s="180" t="s">
        <v>174</v>
      </c>
      <c r="B30" s="163" t="s">
        <v>454</v>
      </c>
      <c r="C30" s="152">
        <f>+C31+C32+C33</f>
        <v>0</v>
      </c>
      <c r="D30" s="152">
        <f>+D31+D32+D33</f>
        <v>0</v>
      </c>
      <c r="E30" s="94">
        <f>+E31+E32+E33</f>
        <v>0</v>
      </c>
    </row>
    <row r="31" spans="1:5" s="53" customFormat="1" ht="12" customHeight="1">
      <c r="A31" s="181" t="s">
        <v>175</v>
      </c>
      <c r="B31" s="164" t="s">
        <v>455</v>
      </c>
      <c r="C31" s="151"/>
      <c r="D31" s="151"/>
      <c r="E31" s="93"/>
    </row>
    <row r="32" spans="1:5" s="53" customFormat="1" ht="12" customHeight="1">
      <c r="A32" s="181" t="s">
        <v>176</v>
      </c>
      <c r="B32" s="164" t="s">
        <v>456</v>
      </c>
      <c r="C32" s="151"/>
      <c r="D32" s="151"/>
      <c r="E32" s="93"/>
    </row>
    <row r="33" spans="1:5" s="53" customFormat="1" ht="12" customHeight="1">
      <c r="A33" s="181" t="s">
        <v>177</v>
      </c>
      <c r="B33" s="164" t="s">
        <v>457</v>
      </c>
      <c r="C33" s="151"/>
      <c r="D33" s="151"/>
      <c r="E33" s="93"/>
    </row>
    <row r="34" spans="1:5" s="53" customFormat="1" ht="12" customHeight="1">
      <c r="A34" s="181" t="s">
        <v>458</v>
      </c>
      <c r="B34" s="164" t="s">
        <v>178</v>
      </c>
      <c r="C34" s="151"/>
      <c r="D34" s="151"/>
      <c r="E34" s="93"/>
    </row>
    <row r="35" spans="1:5" s="53" customFormat="1" ht="12" customHeight="1">
      <c r="A35" s="181" t="s">
        <v>459</v>
      </c>
      <c r="B35" s="164" t="s">
        <v>179</v>
      </c>
      <c r="C35" s="151"/>
      <c r="D35" s="151"/>
      <c r="E35" s="93"/>
    </row>
    <row r="36" spans="1:5" s="53" customFormat="1" ht="12" customHeight="1" thickBot="1">
      <c r="A36" s="182" t="s">
        <v>460</v>
      </c>
      <c r="B36" s="293" t="s">
        <v>180</v>
      </c>
      <c r="C36" s="153"/>
      <c r="D36" s="153"/>
      <c r="E36" s="95"/>
    </row>
    <row r="37" spans="1:5" s="53" customFormat="1" ht="12" customHeight="1" thickBot="1">
      <c r="A37" s="25" t="s">
        <v>8</v>
      </c>
      <c r="B37" s="19" t="s">
        <v>314</v>
      </c>
      <c r="C37" s="150">
        <f>SUM(C38:C48)</f>
        <v>0</v>
      </c>
      <c r="D37" s="229">
        <f>SUM(D38:D48)</f>
        <v>0</v>
      </c>
      <c r="E37" s="92">
        <f>SUM(E38:E48)</f>
        <v>0</v>
      </c>
    </row>
    <row r="38" spans="1:5" s="53" customFormat="1" ht="12" customHeight="1">
      <c r="A38" s="180" t="s">
        <v>53</v>
      </c>
      <c r="B38" s="163" t="s">
        <v>183</v>
      </c>
      <c r="C38" s="152"/>
      <c r="D38" s="230"/>
      <c r="E38" s="94"/>
    </row>
    <row r="39" spans="1:5" s="53" customFormat="1" ht="12" customHeight="1">
      <c r="A39" s="181" t="s">
        <v>54</v>
      </c>
      <c r="B39" s="164" t="s">
        <v>184</v>
      </c>
      <c r="C39" s="151"/>
      <c r="D39" s="231"/>
      <c r="E39" s="93"/>
    </row>
    <row r="40" spans="1:5" s="53" customFormat="1" ht="12" customHeight="1">
      <c r="A40" s="181" t="s">
        <v>55</v>
      </c>
      <c r="B40" s="164" t="s">
        <v>185</v>
      </c>
      <c r="C40" s="151"/>
      <c r="D40" s="231"/>
      <c r="E40" s="93"/>
    </row>
    <row r="41" spans="1:5" s="53" customFormat="1" ht="12" customHeight="1">
      <c r="A41" s="181" t="s">
        <v>112</v>
      </c>
      <c r="B41" s="164" t="s">
        <v>186</v>
      </c>
      <c r="C41" s="151"/>
      <c r="D41" s="231"/>
      <c r="E41" s="93"/>
    </row>
    <row r="42" spans="1:5" s="53" customFormat="1" ht="12" customHeight="1">
      <c r="A42" s="181" t="s">
        <v>113</v>
      </c>
      <c r="B42" s="164" t="s">
        <v>187</v>
      </c>
      <c r="C42" s="151"/>
      <c r="D42" s="231"/>
      <c r="E42" s="93"/>
    </row>
    <row r="43" spans="1:5" s="53" customFormat="1" ht="12" customHeight="1">
      <c r="A43" s="181" t="s">
        <v>114</v>
      </c>
      <c r="B43" s="164" t="s">
        <v>188</v>
      </c>
      <c r="C43" s="151"/>
      <c r="D43" s="231"/>
      <c r="E43" s="93"/>
    </row>
    <row r="44" spans="1:5" s="53" customFormat="1" ht="12" customHeight="1">
      <c r="A44" s="181" t="s">
        <v>115</v>
      </c>
      <c r="B44" s="164" t="s">
        <v>189</v>
      </c>
      <c r="C44" s="151"/>
      <c r="D44" s="231"/>
      <c r="E44" s="93"/>
    </row>
    <row r="45" spans="1:5" s="53" customFormat="1" ht="12" customHeight="1">
      <c r="A45" s="181" t="s">
        <v>116</v>
      </c>
      <c r="B45" s="164" t="s">
        <v>461</v>
      </c>
      <c r="C45" s="151"/>
      <c r="D45" s="231"/>
      <c r="E45" s="93"/>
    </row>
    <row r="46" spans="1:5" s="53" customFormat="1" ht="12" customHeight="1">
      <c r="A46" s="181" t="s">
        <v>181</v>
      </c>
      <c r="B46" s="164" t="s">
        <v>190</v>
      </c>
      <c r="C46" s="154"/>
      <c r="D46" s="286"/>
      <c r="E46" s="96"/>
    </row>
    <row r="47" spans="1:5" s="53" customFormat="1" ht="12" customHeight="1">
      <c r="A47" s="182" t="s">
        <v>182</v>
      </c>
      <c r="B47" s="165" t="s">
        <v>316</v>
      </c>
      <c r="C47" s="155"/>
      <c r="D47" s="287"/>
      <c r="E47" s="97"/>
    </row>
    <row r="48" spans="1:5" s="53" customFormat="1" ht="12" customHeight="1" thickBot="1">
      <c r="A48" s="182" t="s">
        <v>315</v>
      </c>
      <c r="B48" s="165" t="s">
        <v>191</v>
      </c>
      <c r="C48" s="155"/>
      <c r="D48" s="287"/>
      <c r="E48" s="97"/>
    </row>
    <row r="49" spans="1:5" s="53" customFormat="1" ht="12" customHeight="1" thickBot="1">
      <c r="A49" s="25" t="s">
        <v>9</v>
      </c>
      <c r="B49" s="19" t="s">
        <v>192</v>
      </c>
      <c r="C49" s="150">
        <f>SUM(C50:C54)</f>
        <v>0</v>
      </c>
      <c r="D49" s="229">
        <f>SUM(D50:D54)</f>
        <v>0</v>
      </c>
      <c r="E49" s="92">
        <f>SUM(E50:E54)</f>
        <v>0</v>
      </c>
    </row>
    <row r="50" spans="1:5" s="53" customFormat="1" ht="12" customHeight="1">
      <c r="A50" s="180" t="s">
        <v>56</v>
      </c>
      <c r="B50" s="163" t="s">
        <v>196</v>
      </c>
      <c r="C50" s="194"/>
      <c r="D50" s="288"/>
      <c r="E50" s="98"/>
    </row>
    <row r="51" spans="1:5" s="53" customFormat="1" ht="12" customHeight="1">
      <c r="A51" s="181" t="s">
        <v>57</v>
      </c>
      <c r="B51" s="164" t="s">
        <v>197</v>
      </c>
      <c r="C51" s="154"/>
      <c r="D51" s="286"/>
      <c r="E51" s="96"/>
    </row>
    <row r="52" spans="1:5" s="53" customFormat="1" ht="12" customHeight="1">
      <c r="A52" s="181" t="s">
        <v>193</v>
      </c>
      <c r="B52" s="164" t="s">
        <v>198</v>
      </c>
      <c r="C52" s="154"/>
      <c r="D52" s="286"/>
      <c r="E52" s="96"/>
    </row>
    <row r="53" spans="1:5" s="53" customFormat="1" ht="12" customHeight="1">
      <c r="A53" s="181" t="s">
        <v>194</v>
      </c>
      <c r="B53" s="164" t="s">
        <v>199</v>
      </c>
      <c r="C53" s="154"/>
      <c r="D53" s="286"/>
      <c r="E53" s="96"/>
    </row>
    <row r="54" spans="1:5" s="53" customFormat="1" ht="12" customHeight="1" thickBot="1">
      <c r="A54" s="182" t="s">
        <v>195</v>
      </c>
      <c r="B54" s="165" t="s">
        <v>200</v>
      </c>
      <c r="C54" s="155"/>
      <c r="D54" s="287"/>
      <c r="E54" s="97"/>
    </row>
    <row r="55" spans="1:5" s="53" customFormat="1" ht="12" customHeight="1" thickBot="1">
      <c r="A55" s="25" t="s">
        <v>117</v>
      </c>
      <c r="B55" s="19" t="s">
        <v>201</v>
      </c>
      <c r="C55" s="150">
        <f>SUM(C56:C58)</f>
        <v>0</v>
      </c>
      <c r="D55" s="229">
        <f>SUM(D56:D58)</f>
        <v>0</v>
      </c>
      <c r="E55" s="92">
        <f>SUM(E56:E58)</f>
        <v>0</v>
      </c>
    </row>
    <row r="56" spans="1:5" s="53" customFormat="1" ht="12" customHeight="1">
      <c r="A56" s="180" t="s">
        <v>58</v>
      </c>
      <c r="B56" s="163" t="s">
        <v>202</v>
      </c>
      <c r="C56" s="152"/>
      <c r="D56" s="230"/>
      <c r="E56" s="94"/>
    </row>
    <row r="57" spans="1:5" s="53" customFormat="1" ht="12" customHeight="1">
      <c r="A57" s="181" t="s">
        <v>59</v>
      </c>
      <c r="B57" s="164" t="s">
        <v>309</v>
      </c>
      <c r="C57" s="151"/>
      <c r="D57" s="231"/>
      <c r="E57" s="93"/>
    </row>
    <row r="58" spans="1:5" s="53" customFormat="1" ht="12" customHeight="1">
      <c r="A58" s="181" t="s">
        <v>205</v>
      </c>
      <c r="B58" s="164" t="s">
        <v>203</v>
      </c>
      <c r="C58" s="151"/>
      <c r="D58" s="231"/>
      <c r="E58" s="93"/>
    </row>
    <row r="59" spans="1:5" s="53" customFormat="1" ht="12" customHeight="1" thickBot="1">
      <c r="A59" s="182" t="s">
        <v>206</v>
      </c>
      <c r="B59" s="165" t="s">
        <v>204</v>
      </c>
      <c r="C59" s="153"/>
      <c r="D59" s="232"/>
      <c r="E59" s="95"/>
    </row>
    <row r="60" spans="1:5" s="53" customFormat="1" ht="12" customHeight="1" thickBot="1">
      <c r="A60" s="25" t="s">
        <v>11</v>
      </c>
      <c r="B60" s="99" t="s">
        <v>207</v>
      </c>
      <c r="C60" s="150">
        <f>SUM(C61:C63)</f>
        <v>0</v>
      </c>
      <c r="D60" s="229">
        <f>SUM(D61:D63)</f>
        <v>0</v>
      </c>
      <c r="E60" s="92">
        <f>SUM(E61:E63)</f>
        <v>0</v>
      </c>
    </row>
    <row r="61" spans="1:5" s="53" customFormat="1" ht="12" customHeight="1">
      <c r="A61" s="180" t="s">
        <v>118</v>
      </c>
      <c r="B61" s="163" t="s">
        <v>209</v>
      </c>
      <c r="C61" s="154"/>
      <c r="D61" s="286"/>
      <c r="E61" s="96"/>
    </row>
    <row r="62" spans="1:5" s="53" customFormat="1" ht="12" customHeight="1">
      <c r="A62" s="181" t="s">
        <v>119</v>
      </c>
      <c r="B62" s="164" t="s">
        <v>310</v>
      </c>
      <c r="C62" s="154"/>
      <c r="D62" s="286"/>
      <c r="E62" s="96"/>
    </row>
    <row r="63" spans="1:5" s="53" customFormat="1" ht="12" customHeight="1">
      <c r="A63" s="181" t="s">
        <v>142</v>
      </c>
      <c r="B63" s="164" t="s">
        <v>210</v>
      </c>
      <c r="C63" s="154"/>
      <c r="D63" s="286"/>
      <c r="E63" s="96"/>
    </row>
    <row r="64" spans="1:5" s="53" customFormat="1" ht="12" customHeight="1" thickBot="1">
      <c r="A64" s="182" t="s">
        <v>208</v>
      </c>
      <c r="B64" s="165" t="s">
        <v>211</v>
      </c>
      <c r="C64" s="154"/>
      <c r="D64" s="286"/>
      <c r="E64" s="96"/>
    </row>
    <row r="65" spans="1:5" s="53" customFormat="1" ht="12" customHeight="1" thickBot="1">
      <c r="A65" s="25" t="s">
        <v>12</v>
      </c>
      <c r="B65" s="19" t="s">
        <v>212</v>
      </c>
      <c r="C65" s="156">
        <f>+C8+C15+C22+C29+C37+C49+C55+C60</f>
        <v>0</v>
      </c>
      <c r="D65" s="233">
        <f>+D8+D15+D22+D29+D37+D49+D55+D60</f>
        <v>0</v>
      </c>
      <c r="E65" s="192">
        <f>+E8+E15+E22+E29+E37+E49+E55+E60</f>
        <v>0</v>
      </c>
    </row>
    <row r="66" spans="1:5" s="53" customFormat="1" ht="12" customHeight="1" thickBot="1">
      <c r="A66" s="183" t="s">
        <v>297</v>
      </c>
      <c r="B66" s="99" t="s">
        <v>214</v>
      </c>
      <c r="C66" s="150">
        <f>SUM(C67:C69)</f>
        <v>0</v>
      </c>
      <c r="D66" s="229">
        <f>SUM(D67:D69)</f>
        <v>0</v>
      </c>
      <c r="E66" s="92">
        <f>SUM(E67:E69)</f>
        <v>0</v>
      </c>
    </row>
    <row r="67" spans="1:5" s="53" customFormat="1" ht="12" customHeight="1">
      <c r="A67" s="180" t="s">
        <v>242</v>
      </c>
      <c r="B67" s="163" t="s">
        <v>215</v>
      </c>
      <c r="C67" s="154"/>
      <c r="D67" s="286"/>
      <c r="E67" s="96"/>
    </row>
    <row r="68" spans="1:5" s="53" customFormat="1" ht="12" customHeight="1">
      <c r="A68" s="181" t="s">
        <v>251</v>
      </c>
      <c r="B68" s="164" t="s">
        <v>216</v>
      </c>
      <c r="C68" s="154"/>
      <c r="D68" s="286"/>
      <c r="E68" s="96"/>
    </row>
    <row r="69" spans="1:5" s="53" customFormat="1" ht="12" customHeight="1" thickBot="1">
      <c r="A69" s="182" t="s">
        <v>252</v>
      </c>
      <c r="B69" s="166" t="s">
        <v>217</v>
      </c>
      <c r="C69" s="154"/>
      <c r="D69" s="289"/>
      <c r="E69" s="96"/>
    </row>
    <row r="70" spans="1:5" s="53" customFormat="1" ht="12" customHeight="1" thickBot="1">
      <c r="A70" s="183" t="s">
        <v>218</v>
      </c>
      <c r="B70" s="99" t="s">
        <v>219</v>
      </c>
      <c r="C70" s="150">
        <f>SUM(C71:C74)</f>
        <v>0</v>
      </c>
      <c r="D70" s="150">
        <f>SUM(D71:D74)</f>
        <v>0</v>
      </c>
      <c r="E70" s="92">
        <f>SUM(E71:E74)</f>
        <v>0</v>
      </c>
    </row>
    <row r="71" spans="1:5" s="53" customFormat="1" ht="12" customHeight="1">
      <c r="A71" s="180" t="s">
        <v>96</v>
      </c>
      <c r="B71" s="331" t="s">
        <v>220</v>
      </c>
      <c r="C71" s="154"/>
      <c r="D71" s="154"/>
      <c r="E71" s="96"/>
    </row>
    <row r="72" spans="1:5" s="53" customFormat="1" ht="12" customHeight="1">
      <c r="A72" s="181" t="s">
        <v>97</v>
      </c>
      <c r="B72" s="331" t="s">
        <v>468</v>
      </c>
      <c r="C72" s="154"/>
      <c r="D72" s="154"/>
      <c r="E72" s="96"/>
    </row>
    <row r="73" spans="1:5" s="53" customFormat="1" ht="12" customHeight="1">
      <c r="A73" s="181" t="s">
        <v>243</v>
      </c>
      <c r="B73" s="331" t="s">
        <v>221</v>
      </c>
      <c r="C73" s="154"/>
      <c r="D73" s="154"/>
      <c r="E73" s="96"/>
    </row>
    <row r="74" spans="1:5" s="53" customFormat="1" ht="12" customHeight="1" thickBot="1">
      <c r="A74" s="182" t="s">
        <v>244</v>
      </c>
      <c r="B74" s="332" t="s">
        <v>469</v>
      </c>
      <c r="C74" s="154"/>
      <c r="D74" s="154"/>
      <c r="E74" s="96"/>
    </row>
    <row r="75" spans="1:5" s="53" customFormat="1" ht="12" customHeight="1" thickBot="1">
      <c r="A75" s="183" t="s">
        <v>222</v>
      </c>
      <c r="B75" s="99" t="s">
        <v>223</v>
      </c>
      <c r="C75" s="150">
        <f>SUM(C76:C77)</f>
        <v>0</v>
      </c>
      <c r="D75" s="150">
        <f>SUM(D76:D77)</f>
        <v>0</v>
      </c>
      <c r="E75" s="92">
        <f>SUM(E76:E77)</f>
        <v>0</v>
      </c>
    </row>
    <row r="76" spans="1:5" s="53" customFormat="1" ht="12" customHeight="1">
      <c r="A76" s="180" t="s">
        <v>245</v>
      </c>
      <c r="B76" s="163" t="s">
        <v>224</v>
      </c>
      <c r="C76" s="154"/>
      <c r="D76" s="154"/>
      <c r="E76" s="96"/>
    </row>
    <row r="77" spans="1:5" s="53" customFormat="1" ht="12" customHeight="1" thickBot="1">
      <c r="A77" s="182" t="s">
        <v>246</v>
      </c>
      <c r="B77" s="165" t="s">
        <v>225</v>
      </c>
      <c r="C77" s="154"/>
      <c r="D77" s="154"/>
      <c r="E77" s="96"/>
    </row>
    <row r="78" spans="1:5" s="52" customFormat="1" ht="12" customHeight="1" thickBot="1">
      <c r="A78" s="183" t="s">
        <v>226</v>
      </c>
      <c r="B78" s="99" t="s">
        <v>227</v>
      </c>
      <c r="C78" s="150">
        <f>SUM(C79:C81)</f>
        <v>0</v>
      </c>
      <c r="D78" s="150">
        <f>SUM(D79:D81)</f>
        <v>0</v>
      </c>
      <c r="E78" s="92">
        <f>SUM(E79:E81)</f>
        <v>0</v>
      </c>
    </row>
    <row r="79" spans="1:5" s="53" customFormat="1" ht="12" customHeight="1">
      <c r="A79" s="180" t="s">
        <v>247</v>
      </c>
      <c r="B79" s="163" t="s">
        <v>228</v>
      </c>
      <c r="C79" s="154"/>
      <c r="D79" s="154"/>
      <c r="E79" s="96"/>
    </row>
    <row r="80" spans="1:5" s="53" customFormat="1" ht="12" customHeight="1">
      <c r="A80" s="181" t="s">
        <v>248</v>
      </c>
      <c r="B80" s="164" t="s">
        <v>229</v>
      </c>
      <c r="C80" s="154"/>
      <c r="D80" s="154"/>
      <c r="E80" s="96"/>
    </row>
    <row r="81" spans="1:5" s="53" customFormat="1" ht="12" customHeight="1" thickBot="1">
      <c r="A81" s="182" t="s">
        <v>249</v>
      </c>
      <c r="B81" s="165" t="s">
        <v>470</v>
      </c>
      <c r="C81" s="154"/>
      <c r="D81" s="154"/>
      <c r="E81" s="96"/>
    </row>
    <row r="82" spans="1:5" s="53" customFormat="1" ht="12" customHeight="1" thickBot="1">
      <c r="A82" s="183" t="s">
        <v>230</v>
      </c>
      <c r="B82" s="99" t="s">
        <v>250</v>
      </c>
      <c r="C82" s="150">
        <f>SUM(C83:C86)</f>
        <v>0</v>
      </c>
      <c r="D82" s="150">
        <f>SUM(D83:D86)</f>
        <v>0</v>
      </c>
      <c r="E82" s="92">
        <f>SUM(E83:E86)</f>
        <v>0</v>
      </c>
    </row>
    <row r="83" spans="1:5" s="53" customFormat="1" ht="12" customHeight="1">
      <c r="A83" s="184" t="s">
        <v>231</v>
      </c>
      <c r="B83" s="163" t="s">
        <v>232</v>
      </c>
      <c r="C83" s="154"/>
      <c r="D83" s="154"/>
      <c r="E83" s="96"/>
    </row>
    <row r="84" spans="1:5" s="53" customFormat="1" ht="12" customHeight="1">
      <c r="A84" s="185" t="s">
        <v>233</v>
      </c>
      <c r="B84" s="164" t="s">
        <v>234</v>
      </c>
      <c r="C84" s="154"/>
      <c r="D84" s="154"/>
      <c r="E84" s="96"/>
    </row>
    <row r="85" spans="1:5" s="53" customFormat="1" ht="12" customHeight="1">
      <c r="A85" s="185" t="s">
        <v>235</v>
      </c>
      <c r="B85" s="164" t="s">
        <v>236</v>
      </c>
      <c r="C85" s="154"/>
      <c r="D85" s="154"/>
      <c r="E85" s="96"/>
    </row>
    <row r="86" spans="1:5" s="52" customFormat="1" ht="12" customHeight="1" thickBot="1">
      <c r="A86" s="186" t="s">
        <v>237</v>
      </c>
      <c r="B86" s="165" t="s">
        <v>238</v>
      </c>
      <c r="C86" s="154"/>
      <c r="D86" s="154"/>
      <c r="E86" s="96"/>
    </row>
    <row r="87" spans="1:5" s="52" customFormat="1" ht="12" customHeight="1" thickBot="1">
      <c r="A87" s="183" t="s">
        <v>239</v>
      </c>
      <c r="B87" s="99" t="s">
        <v>355</v>
      </c>
      <c r="C87" s="197"/>
      <c r="D87" s="197"/>
      <c r="E87" s="198"/>
    </row>
    <row r="88" spans="1:5" s="52" customFormat="1" ht="12" customHeight="1" thickBot="1">
      <c r="A88" s="183" t="s">
        <v>373</v>
      </c>
      <c r="B88" s="99" t="s">
        <v>240</v>
      </c>
      <c r="C88" s="197"/>
      <c r="D88" s="197"/>
      <c r="E88" s="198"/>
    </row>
    <row r="89" spans="1:5" s="52" customFormat="1" ht="12" customHeight="1" thickBot="1">
      <c r="A89" s="183" t="s">
        <v>374</v>
      </c>
      <c r="B89" s="170" t="s">
        <v>358</v>
      </c>
      <c r="C89" s="156">
        <f>+C66+C70+C75+C78+C82+C88+C87</f>
        <v>0</v>
      </c>
      <c r="D89" s="156">
        <f>+D66+D70+D75+D78+D82+D88+D87</f>
        <v>0</v>
      </c>
      <c r="E89" s="192">
        <f>+E66+E70+E75+E78+E82+E88+E87</f>
        <v>0</v>
      </c>
    </row>
    <row r="90" spans="1:5" s="52" customFormat="1" ht="12" customHeight="1" thickBot="1">
      <c r="A90" s="187" t="s">
        <v>375</v>
      </c>
      <c r="B90" s="171" t="s">
        <v>376</v>
      </c>
      <c r="C90" s="156">
        <f>+C65+C89</f>
        <v>0</v>
      </c>
      <c r="D90" s="156">
        <f>+D65+D89</f>
        <v>0</v>
      </c>
      <c r="E90" s="192">
        <f>+E65+E89</f>
        <v>0</v>
      </c>
    </row>
    <row r="91" spans="1:3" s="53" customFormat="1" ht="15" customHeight="1" thickBot="1">
      <c r="A91" s="80"/>
      <c r="B91" s="81"/>
      <c r="C91" s="136"/>
    </row>
    <row r="92" spans="1:5" s="47" customFormat="1" ht="16.5" customHeight="1" thickBot="1">
      <c r="A92" s="830" t="s">
        <v>39</v>
      </c>
      <c r="B92" s="831"/>
      <c r="C92" s="831"/>
      <c r="D92" s="831"/>
      <c r="E92" s="832"/>
    </row>
    <row r="93" spans="1:5" s="54" customFormat="1" ht="12" customHeight="1" thickBot="1">
      <c r="A93" s="157" t="s">
        <v>4</v>
      </c>
      <c r="B93" s="24" t="s">
        <v>380</v>
      </c>
      <c r="C93" s="149">
        <f>+C94+C95+C96+C97+C98+C111</f>
        <v>0</v>
      </c>
      <c r="D93" s="149">
        <f>+D94+D95+D96+D97+D98+D111</f>
        <v>0</v>
      </c>
      <c r="E93" s="212">
        <f>+E94+E95+E96+E97+E98+E111</f>
        <v>0</v>
      </c>
    </row>
    <row r="94" spans="1:5" ht="12" customHeight="1">
      <c r="A94" s="188" t="s">
        <v>60</v>
      </c>
      <c r="B94" s="8" t="s">
        <v>33</v>
      </c>
      <c r="C94" s="219"/>
      <c r="D94" s="219"/>
      <c r="E94" s="213"/>
    </row>
    <row r="95" spans="1:5" ht="12" customHeight="1">
      <c r="A95" s="181" t="s">
        <v>61</v>
      </c>
      <c r="B95" s="6" t="s">
        <v>120</v>
      </c>
      <c r="C95" s="151"/>
      <c r="D95" s="151"/>
      <c r="E95" s="93"/>
    </row>
    <row r="96" spans="1:5" ht="12" customHeight="1">
      <c r="A96" s="181" t="s">
        <v>62</v>
      </c>
      <c r="B96" s="6" t="s">
        <v>88</v>
      </c>
      <c r="C96" s="153"/>
      <c r="D96" s="151"/>
      <c r="E96" s="95"/>
    </row>
    <row r="97" spans="1:5" ht="12" customHeight="1">
      <c r="A97" s="181" t="s">
        <v>63</v>
      </c>
      <c r="B97" s="9" t="s">
        <v>121</v>
      </c>
      <c r="C97" s="153"/>
      <c r="D97" s="232"/>
      <c r="E97" s="95"/>
    </row>
    <row r="98" spans="1:5" ht="12" customHeight="1">
      <c r="A98" s="181" t="s">
        <v>72</v>
      </c>
      <c r="B98" s="17" t="s">
        <v>122</v>
      </c>
      <c r="C98" s="153"/>
      <c r="D98" s="232"/>
      <c r="E98" s="95"/>
    </row>
    <row r="99" spans="1:5" ht="12" customHeight="1">
      <c r="A99" s="181" t="s">
        <v>64</v>
      </c>
      <c r="B99" s="6" t="s">
        <v>377</v>
      </c>
      <c r="C99" s="153"/>
      <c r="D99" s="232"/>
      <c r="E99" s="95"/>
    </row>
    <row r="100" spans="1:5" ht="12" customHeight="1">
      <c r="A100" s="181" t="s">
        <v>65</v>
      </c>
      <c r="B100" s="61" t="s">
        <v>321</v>
      </c>
      <c r="C100" s="153"/>
      <c r="D100" s="232"/>
      <c r="E100" s="95"/>
    </row>
    <row r="101" spans="1:5" ht="12" customHeight="1">
      <c r="A101" s="181" t="s">
        <v>73</v>
      </c>
      <c r="B101" s="61" t="s">
        <v>320</v>
      </c>
      <c r="C101" s="153"/>
      <c r="D101" s="232"/>
      <c r="E101" s="95"/>
    </row>
    <row r="102" spans="1:5" ht="12" customHeight="1">
      <c r="A102" s="181" t="s">
        <v>74</v>
      </c>
      <c r="B102" s="61" t="s">
        <v>256</v>
      </c>
      <c r="C102" s="153"/>
      <c r="D102" s="232"/>
      <c r="E102" s="95"/>
    </row>
    <row r="103" spans="1:5" ht="12" customHeight="1">
      <c r="A103" s="181" t="s">
        <v>75</v>
      </c>
      <c r="B103" s="62" t="s">
        <v>257</v>
      </c>
      <c r="C103" s="153"/>
      <c r="D103" s="232"/>
      <c r="E103" s="95"/>
    </row>
    <row r="104" spans="1:5" ht="12" customHeight="1">
      <c r="A104" s="181" t="s">
        <v>76</v>
      </c>
      <c r="B104" s="62" t="s">
        <v>258</v>
      </c>
      <c r="C104" s="153"/>
      <c r="D104" s="232"/>
      <c r="E104" s="95"/>
    </row>
    <row r="105" spans="1:5" ht="12" customHeight="1">
      <c r="A105" s="181" t="s">
        <v>78</v>
      </c>
      <c r="B105" s="61" t="s">
        <v>259</v>
      </c>
      <c r="C105" s="153"/>
      <c r="D105" s="232"/>
      <c r="E105" s="95"/>
    </row>
    <row r="106" spans="1:5" ht="12" customHeight="1">
      <c r="A106" s="181" t="s">
        <v>123</v>
      </c>
      <c r="B106" s="61" t="s">
        <v>260</v>
      </c>
      <c r="C106" s="153"/>
      <c r="D106" s="232"/>
      <c r="E106" s="95"/>
    </row>
    <row r="107" spans="1:5" ht="12" customHeight="1">
      <c r="A107" s="181" t="s">
        <v>254</v>
      </c>
      <c r="B107" s="62" t="s">
        <v>261</v>
      </c>
      <c r="C107" s="151"/>
      <c r="D107" s="232"/>
      <c r="E107" s="95"/>
    </row>
    <row r="108" spans="1:5" ht="12" customHeight="1">
      <c r="A108" s="189" t="s">
        <v>255</v>
      </c>
      <c r="B108" s="63" t="s">
        <v>262</v>
      </c>
      <c r="C108" s="153"/>
      <c r="D108" s="232"/>
      <c r="E108" s="95"/>
    </row>
    <row r="109" spans="1:5" ht="12" customHeight="1">
      <c r="A109" s="181" t="s">
        <v>318</v>
      </c>
      <c r="B109" s="63" t="s">
        <v>263</v>
      </c>
      <c r="C109" s="153"/>
      <c r="D109" s="232"/>
      <c r="E109" s="95"/>
    </row>
    <row r="110" spans="1:5" ht="12" customHeight="1">
      <c r="A110" s="181" t="s">
        <v>319</v>
      </c>
      <c r="B110" s="62" t="s">
        <v>264</v>
      </c>
      <c r="C110" s="151"/>
      <c r="D110" s="231"/>
      <c r="E110" s="93"/>
    </row>
    <row r="111" spans="1:5" ht="12" customHeight="1">
      <c r="A111" s="181" t="s">
        <v>323</v>
      </c>
      <c r="B111" s="9" t="s">
        <v>34</v>
      </c>
      <c r="C111" s="151"/>
      <c r="D111" s="231"/>
      <c r="E111" s="93"/>
    </row>
    <row r="112" spans="1:5" ht="12" customHeight="1">
      <c r="A112" s="182" t="s">
        <v>324</v>
      </c>
      <c r="B112" s="6" t="s">
        <v>378</v>
      </c>
      <c r="C112" s="153"/>
      <c r="D112" s="232"/>
      <c r="E112" s="95"/>
    </row>
    <row r="113" spans="1:5" ht="12" customHeight="1" thickBot="1">
      <c r="A113" s="190" t="s">
        <v>325</v>
      </c>
      <c r="B113" s="64" t="s">
        <v>379</v>
      </c>
      <c r="C113" s="220"/>
      <c r="D113" s="292"/>
      <c r="E113" s="214"/>
    </row>
    <row r="114" spans="1:5" ht="12" customHeight="1" thickBot="1">
      <c r="A114" s="25" t="s">
        <v>5</v>
      </c>
      <c r="B114" s="23" t="s">
        <v>265</v>
      </c>
      <c r="C114" s="150">
        <f>+C115+C117+C119</f>
        <v>0</v>
      </c>
      <c r="D114" s="229">
        <f>+D115+D117+D119</f>
        <v>0</v>
      </c>
      <c r="E114" s="92">
        <f>+E115+E117+E119</f>
        <v>0</v>
      </c>
    </row>
    <row r="115" spans="1:5" ht="12" customHeight="1">
      <c r="A115" s="180" t="s">
        <v>66</v>
      </c>
      <c r="B115" s="6" t="s">
        <v>141</v>
      </c>
      <c r="C115" s="152"/>
      <c r="D115" s="230"/>
      <c r="E115" s="94"/>
    </row>
    <row r="116" spans="1:5" ht="12" customHeight="1">
      <c r="A116" s="180" t="s">
        <v>67</v>
      </c>
      <c r="B116" s="10" t="s">
        <v>269</v>
      </c>
      <c r="C116" s="152"/>
      <c r="D116" s="230"/>
      <c r="E116" s="94"/>
    </row>
    <row r="117" spans="1:5" ht="12" customHeight="1">
      <c r="A117" s="180" t="s">
        <v>68</v>
      </c>
      <c r="B117" s="10" t="s">
        <v>124</v>
      </c>
      <c r="C117" s="151"/>
      <c r="D117" s="231"/>
      <c r="E117" s="93"/>
    </row>
    <row r="118" spans="1:5" ht="12" customHeight="1">
      <c r="A118" s="180" t="s">
        <v>69</v>
      </c>
      <c r="B118" s="10" t="s">
        <v>270</v>
      </c>
      <c r="C118" s="151"/>
      <c r="D118" s="231"/>
      <c r="E118" s="93"/>
    </row>
    <row r="119" spans="1:5" ht="12" customHeight="1">
      <c r="A119" s="180" t="s">
        <v>70</v>
      </c>
      <c r="B119" s="101" t="s">
        <v>143</v>
      </c>
      <c r="C119" s="151"/>
      <c r="D119" s="231"/>
      <c r="E119" s="93"/>
    </row>
    <row r="120" spans="1:5" ht="12" customHeight="1">
      <c r="A120" s="180" t="s">
        <v>77</v>
      </c>
      <c r="B120" s="100" t="s">
        <v>311</v>
      </c>
      <c r="C120" s="151"/>
      <c r="D120" s="231"/>
      <c r="E120" s="93"/>
    </row>
    <row r="121" spans="1:5" ht="12" customHeight="1">
      <c r="A121" s="180" t="s">
        <v>79</v>
      </c>
      <c r="B121" s="159" t="s">
        <v>275</v>
      </c>
      <c r="C121" s="151"/>
      <c r="D121" s="231"/>
      <c r="E121" s="93"/>
    </row>
    <row r="122" spans="1:5" ht="12" customHeight="1">
      <c r="A122" s="180" t="s">
        <v>125</v>
      </c>
      <c r="B122" s="62" t="s">
        <v>258</v>
      </c>
      <c r="C122" s="151"/>
      <c r="D122" s="231"/>
      <c r="E122" s="93"/>
    </row>
    <row r="123" spans="1:5" ht="12" customHeight="1">
      <c r="A123" s="180" t="s">
        <v>126</v>
      </c>
      <c r="B123" s="62" t="s">
        <v>274</v>
      </c>
      <c r="C123" s="151"/>
      <c r="D123" s="231"/>
      <c r="E123" s="93"/>
    </row>
    <row r="124" spans="1:5" ht="12" customHeight="1">
      <c r="A124" s="180" t="s">
        <v>127</v>
      </c>
      <c r="B124" s="62" t="s">
        <v>273</v>
      </c>
      <c r="C124" s="151"/>
      <c r="D124" s="231"/>
      <c r="E124" s="93"/>
    </row>
    <row r="125" spans="1:5" ht="12" customHeight="1">
      <c r="A125" s="180" t="s">
        <v>266</v>
      </c>
      <c r="B125" s="62" t="s">
        <v>261</v>
      </c>
      <c r="C125" s="151"/>
      <c r="D125" s="231"/>
      <c r="E125" s="93"/>
    </row>
    <row r="126" spans="1:5" ht="12" customHeight="1">
      <c r="A126" s="180" t="s">
        <v>267</v>
      </c>
      <c r="B126" s="62" t="s">
        <v>272</v>
      </c>
      <c r="C126" s="151"/>
      <c r="D126" s="231"/>
      <c r="E126" s="93"/>
    </row>
    <row r="127" spans="1:5" ht="12" customHeight="1" thickBot="1">
      <c r="A127" s="189" t="s">
        <v>268</v>
      </c>
      <c r="B127" s="62" t="s">
        <v>271</v>
      </c>
      <c r="C127" s="153"/>
      <c r="D127" s="232"/>
      <c r="E127" s="95"/>
    </row>
    <row r="128" spans="1:5" ht="12" customHeight="1" thickBot="1">
      <c r="A128" s="25" t="s">
        <v>6</v>
      </c>
      <c r="B128" s="58" t="s">
        <v>328</v>
      </c>
      <c r="C128" s="150">
        <f>+C93+C114</f>
        <v>0</v>
      </c>
      <c r="D128" s="229">
        <f>+D93+D114</f>
        <v>0</v>
      </c>
      <c r="E128" s="92">
        <f>+E93+E114</f>
        <v>0</v>
      </c>
    </row>
    <row r="129" spans="1:5" ht="12" customHeight="1" thickBot="1">
      <c r="A129" s="25" t="s">
        <v>7</v>
      </c>
      <c r="B129" s="58" t="s">
        <v>329</v>
      </c>
      <c r="C129" s="150">
        <f>+C130+C131+C132</f>
        <v>0</v>
      </c>
      <c r="D129" s="229">
        <f>+D130+D131+D132</f>
        <v>0</v>
      </c>
      <c r="E129" s="92">
        <f>+E130+E131+E132</f>
        <v>0</v>
      </c>
    </row>
    <row r="130" spans="1:5" s="54" customFormat="1" ht="12" customHeight="1">
      <c r="A130" s="180" t="s">
        <v>174</v>
      </c>
      <c r="B130" s="7" t="s">
        <v>383</v>
      </c>
      <c r="C130" s="151"/>
      <c r="D130" s="231"/>
      <c r="E130" s="93"/>
    </row>
    <row r="131" spans="1:5" ht="12" customHeight="1">
      <c r="A131" s="180" t="s">
        <v>175</v>
      </c>
      <c r="B131" s="7" t="s">
        <v>337</v>
      </c>
      <c r="C131" s="151"/>
      <c r="D131" s="231"/>
      <c r="E131" s="93"/>
    </row>
    <row r="132" spans="1:5" ht="12" customHeight="1" thickBot="1">
      <c r="A132" s="189" t="s">
        <v>176</v>
      </c>
      <c r="B132" s="5" t="s">
        <v>382</v>
      </c>
      <c r="C132" s="151"/>
      <c r="D132" s="231"/>
      <c r="E132" s="93"/>
    </row>
    <row r="133" spans="1:5" ht="12" customHeight="1" thickBot="1">
      <c r="A133" s="25" t="s">
        <v>8</v>
      </c>
      <c r="B133" s="58" t="s">
        <v>330</v>
      </c>
      <c r="C133" s="150">
        <f>+C134+C135+C136+C137+C138+C139</f>
        <v>0</v>
      </c>
      <c r="D133" s="229">
        <f>+D134+D135+D136+D137+D138+D139</f>
        <v>0</v>
      </c>
      <c r="E133" s="92">
        <f>+E134+E135+E136+E137+E138+E139</f>
        <v>0</v>
      </c>
    </row>
    <row r="134" spans="1:5" ht="12" customHeight="1">
      <c r="A134" s="180" t="s">
        <v>53</v>
      </c>
      <c r="B134" s="7" t="s">
        <v>339</v>
      </c>
      <c r="C134" s="151"/>
      <c r="D134" s="231"/>
      <c r="E134" s="93"/>
    </row>
    <row r="135" spans="1:5" ht="12" customHeight="1">
      <c r="A135" s="180" t="s">
        <v>54</v>
      </c>
      <c r="B135" s="7" t="s">
        <v>331</v>
      </c>
      <c r="C135" s="151"/>
      <c r="D135" s="231"/>
      <c r="E135" s="93"/>
    </row>
    <row r="136" spans="1:5" ht="12" customHeight="1">
      <c r="A136" s="180" t="s">
        <v>55</v>
      </c>
      <c r="B136" s="7" t="s">
        <v>332</v>
      </c>
      <c r="C136" s="151"/>
      <c r="D136" s="231"/>
      <c r="E136" s="93"/>
    </row>
    <row r="137" spans="1:5" ht="12" customHeight="1">
      <c r="A137" s="180" t="s">
        <v>112</v>
      </c>
      <c r="B137" s="7" t="s">
        <v>381</v>
      </c>
      <c r="C137" s="151"/>
      <c r="D137" s="231"/>
      <c r="E137" s="93"/>
    </row>
    <row r="138" spans="1:5" ht="12" customHeight="1">
      <c r="A138" s="180" t="s">
        <v>113</v>
      </c>
      <c r="B138" s="7" t="s">
        <v>334</v>
      </c>
      <c r="C138" s="151"/>
      <c r="D138" s="231"/>
      <c r="E138" s="93"/>
    </row>
    <row r="139" spans="1:5" s="54" customFormat="1" ht="12" customHeight="1" thickBot="1">
      <c r="A139" s="189" t="s">
        <v>114</v>
      </c>
      <c r="B139" s="5" t="s">
        <v>335</v>
      </c>
      <c r="C139" s="151"/>
      <c r="D139" s="231"/>
      <c r="E139" s="93"/>
    </row>
    <row r="140" spans="1:11" ht="12" customHeight="1" thickBot="1">
      <c r="A140" s="25" t="s">
        <v>9</v>
      </c>
      <c r="B140" s="58" t="s">
        <v>387</v>
      </c>
      <c r="C140" s="156">
        <f>+C141+C142+C144+C145+C143</f>
        <v>0</v>
      </c>
      <c r="D140" s="233">
        <f>+D141+D142+D144+D145+D143</f>
        <v>0</v>
      </c>
      <c r="E140" s="192">
        <f>+E141+E142+E144+E145+E143</f>
        <v>0</v>
      </c>
      <c r="K140" s="85"/>
    </row>
    <row r="141" spans="1:5" ht="12.75">
      <c r="A141" s="180" t="s">
        <v>56</v>
      </c>
      <c r="B141" s="7" t="s">
        <v>276</v>
      </c>
      <c r="C141" s="151"/>
      <c r="D141" s="231"/>
      <c r="E141" s="93"/>
    </row>
    <row r="142" spans="1:5" ht="12" customHeight="1">
      <c r="A142" s="180" t="s">
        <v>57</v>
      </c>
      <c r="B142" s="7" t="s">
        <v>277</v>
      </c>
      <c r="C142" s="151"/>
      <c r="D142" s="231"/>
      <c r="E142" s="93"/>
    </row>
    <row r="143" spans="1:5" ht="12" customHeight="1">
      <c r="A143" s="180" t="s">
        <v>193</v>
      </c>
      <c r="B143" s="7" t="s">
        <v>386</v>
      </c>
      <c r="C143" s="151"/>
      <c r="D143" s="231"/>
      <c r="E143" s="93"/>
    </row>
    <row r="144" spans="1:5" s="54" customFormat="1" ht="12" customHeight="1">
      <c r="A144" s="180" t="s">
        <v>194</v>
      </c>
      <c r="B144" s="7" t="s">
        <v>344</v>
      </c>
      <c r="C144" s="151"/>
      <c r="D144" s="231"/>
      <c r="E144" s="93"/>
    </row>
    <row r="145" spans="1:5" s="54" customFormat="1" ht="12" customHeight="1" thickBot="1">
      <c r="A145" s="189" t="s">
        <v>195</v>
      </c>
      <c r="B145" s="5" t="s">
        <v>293</v>
      </c>
      <c r="C145" s="151"/>
      <c r="D145" s="231"/>
      <c r="E145" s="93"/>
    </row>
    <row r="146" spans="1:5" s="54" customFormat="1" ht="12" customHeight="1" thickBot="1">
      <c r="A146" s="25" t="s">
        <v>10</v>
      </c>
      <c r="B146" s="58" t="s">
        <v>345</v>
      </c>
      <c r="C146" s="222">
        <f>+C147+C148+C149+C150+C151</f>
        <v>0</v>
      </c>
      <c r="D146" s="234">
        <f>+D147+D148+D149+D150+D151</f>
        <v>0</v>
      </c>
      <c r="E146" s="216">
        <f>+E147+E148+E149+E150+E151</f>
        <v>0</v>
      </c>
    </row>
    <row r="147" spans="1:5" s="54" customFormat="1" ht="12" customHeight="1">
      <c r="A147" s="180" t="s">
        <v>58</v>
      </c>
      <c r="B147" s="7" t="s">
        <v>340</v>
      </c>
      <c r="C147" s="151"/>
      <c r="D147" s="231"/>
      <c r="E147" s="93"/>
    </row>
    <row r="148" spans="1:5" s="54" customFormat="1" ht="12" customHeight="1">
      <c r="A148" s="180" t="s">
        <v>59</v>
      </c>
      <c r="B148" s="7" t="s">
        <v>347</v>
      </c>
      <c r="C148" s="151"/>
      <c r="D148" s="231"/>
      <c r="E148" s="93"/>
    </row>
    <row r="149" spans="1:5" s="54" customFormat="1" ht="12" customHeight="1">
      <c r="A149" s="180" t="s">
        <v>205</v>
      </c>
      <c r="B149" s="7" t="s">
        <v>342</v>
      </c>
      <c r="C149" s="151"/>
      <c r="D149" s="231"/>
      <c r="E149" s="93"/>
    </row>
    <row r="150" spans="1:5" s="54" customFormat="1" ht="12" customHeight="1">
      <c r="A150" s="180" t="s">
        <v>206</v>
      </c>
      <c r="B150" s="7" t="s">
        <v>384</v>
      </c>
      <c r="C150" s="151"/>
      <c r="D150" s="231"/>
      <c r="E150" s="93"/>
    </row>
    <row r="151" spans="1:5" ht="12.75" customHeight="1" thickBot="1">
      <c r="A151" s="189" t="s">
        <v>346</v>
      </c>
      <c r="B151" s="5" t="s">
        <v>349</v>
      </c>
      <c r="C151" s="153"/>
      <c r="D151" s="232"/>
      <c r="E151" s="95"/>
    </row>
    <row r="152" spans="1:5" ht="12.75" customHeight="1" thickBot="1">
      <c r="A152" s="211" t="s">
        <v>11</v>
      </c>
      <c r="B152" s="58" t="s">
        <v>350</v>
      </c>
      <c r="C152" s="222"/>
      <c r="D152" s="234"/>
      <c r="E152" s="216"/>
    </row>
    <row r="153" spans="1:5" ht="12.75" customHeight="1" thickBot="1">
      <c r="A153" s="211" t="s">
        <v>12</v>
      </c>
      <c r="B153" s="58" t="s">
        <v>351</v>
      </c>
      <c r="C153" s="222"/>
      <c r="D153" s="234"/>
      <c r="E153" s="216"/>
    </row>
    <row r="154" spans="1:5" ht="12" customHeight="1" thickBot="1">
      <c r="A154" s="25" t="s">
        <v>13</v>
      </c>
      <c r="B154" s="58" t="s">
        <v>353</v>
      </c>
      <c r="C154" s="224">
        <f>+C129+C133+C140+C146+C152+C153</f>
        <v>0</v>
      </c>
      <c r="D154" s="236">
        <f>+D129+D133+D140+D146+D152+D153</f>
        <v>0</v>
      </c>
      <c r="E154" s="218">
        <f>+E129+E133+E140+E146+E152+E153</f>
        <v>0</v>
      </c>
    </row>
    <row r="155" spans="1:5" ht="15" customHeight="1" thickBot="1">
      <c r="A155" s="191" t="s">
        <v>14</v>
      </c>
      <c r="B155" s="137" t="s">
        <v>352</v>
      </c>
      <c r="C155" s="224">
        <f>+C128+C154</f>
        <v>0</v>
      </c>
      <c r="D155" s="236">
        <f>+D128+D154</f>
        <v>0</v>
      </c>
      <c r="E155" s="218">
        <f>+E128+E154</f>
        <v>0</v>
      </c>
    </row>
    <row r="156" spans="1:5" ht="13.5" thickBot="1">
      <c r="A156" s="140"/>
      <c r="B156" s="141"/>
      <c r="C156" s="689">
        <f>C90-C155</f>
        <v>0</v>
      </c>
      <c r="D156" s="689">
        <f>D90-D155</f>
        <v>0</v>
      </c>
      <c r="E156" s="142"/>
    </row>
    <row r="157" spans="1:5" ht="15" customHeight="1" thickBot="1">
      <c r="A157" s="294" t="s">
        <v>463</v>
      </c>
      <c r="B157" s="295"/>
      <c r="C157" s="291"/>
      <c r="D157" s="291"/>
      <c r="E157" s="290"/>
    </row>
    <row r="158" spans="1:5" ht="14.25" customHeight="1" thickBot="1">
      <c r="A158" s="296" t="s">
        <v>464</v>
      </c>
      <c r="B158" s="297"/>
      <c r="C158" s="291"/>
      <c r="D158" s="291"/>
      <c r="E158" s="290"/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40"/>
  <sheetViews>
    <sheetView zoomScale="120" zoomScaleNormal="120" workbookViewId="0" topLeftCell="A4">
      <selection activeCell="F10" sqref="F10"/>
    </sheetView>
  </sheetViews>
  <sheetFormatPr defaultColWidth="9.00390625" defaultRowHeight="12.75"/>
  <cols>
    <col min="1" max="1" width="7.00390625" style="717" customWidth="1"/>
    <col min="2" max="2" width="32.00390625" style="82" customWidth="1"/>
    <col min="3" max="3" width="12.50390625" style="82" customWidth="1"/>
    <col min="4" max="6" width="11.875" style="82" customWidth="1"/>
    <col min="7" max="7" width="12.875" style="82" customWidth="1"/>
    <col min="8" max="16384" width="9.375" style="82" customWidth="1"/>
  </cols>
  <sheetData>
    <row r="1" spans="1:7" ht="18.75" customHeight="1">
      <c r="A1" s="840" t="str">
        <f>CONCATENATE("7. melléklet ",Z_ALAPADATOK!A7," ",Z_ALAPADATOK!B7," ",Z_ALAPADATOK!C7," ",Z_ALAPADATOK!D7," ",Z_ALAPADATOK!E7," ",Z_ALAPADATOK!F7," ",Z_ALAPADATOK!G7," ",Z_ALAPADATOK!H7)</f>
        <v>7. melléklet a … / 2019. ( … ) önkormányzati rendelethez</v>
      </c>
      <c r="B1" s="841"/>
      <c r="C1" s="841"/>
      <c r="D1" s="841"/>
      <c r="E1" s="841"/>
      <c r="F1" s="841"/>
      <c r="G1" s="841"/>
    </row>
    <row r="3" spans="1:7" ht="15.75">
      <c r="A3" s="838" t="s">
        <v>841</v>
      </c>
      <c r="B3" s="839"/>
      <c r="C3" s="839"/>
      <c r="D3" s="839"/>
      <c r="E3" s="839"/>
      <c r="F3" s="839"/>
      <c r="G3" s="839"/>
    </row>
    <row r="5" ht="14.25" thickBot="1">
      <c r="G5" s="718" t="s">
        <v>845</v>
      </c>
    </row>
    <row r="6" spans="1:7" ht="17.25" customHeight="1" thickBot="1">
      <c r="A6" s="842" t="s">
        <v>2</v>
      </c>
      <c r="B6" s="844" t="s">
        <v>833</v>
      </c>
      <c r="C6" s="844" t="s">
        <v>834</v>
      </c>
      <c r="D6" s="844" t="s">
        <v>835</v>
      </c>
      <c r="E6" s="846" t="s">
        <v>836</v>
      </c>
      <c r="F6" s="846"/>
      <c r="G6" s="847"/>
    </row>
    <row r="7" spans="1:7" s="721" customFormat="1" ht="57.75" customHeight="1" thickBot="1">
      <c r="A7" s="843"/>
      <c r="B7" s="845"/>
      <c r="C7" s="845"/>
      <c r="D7" s="845"/>
      <c r="E7" s="719" t="s">
        <v>837</v>
      </c>
      <c r="F7" s="719" t="s">
        <v>838</v>
      </c>
      <c r="G7" s="720" t="s">
        <v>839</v>
      </c>
    </row>
    <row r="8" spans="1:7" s="193" customFormat="1" ht="15" customHeight="1" thickBot="1">
      <c r="A8" s="73" t="s">
        <v>364</v>
      </c>
      <c r="B8" s="74" t="s">
        <v>365</v>
      </c>
      <c r="C8" s="74" t="s">
        <v>366</v>
      </c>
      <c r="D8" s="74" t="s">
        <v>368</v>
      </c>
      <c r="E8" s="74" t="s">
        <v>840</v>
      </c>
      <c r="F8" s="74" t="s">
        <v>369</v>
      </c>
      <c r="G8" s="75" t="s">
        <v>370</v>
      </c>
    </row>
    <row r="9" spans="1:7" ht="15" customHeight="1">
      <c r="A9" s="722" t="s">
        <v>4</v>
      </c>
      <c r="B9" s="723" t="s">
        <v>872</v>
      </c>
      <c r="C9" s="724">
        <v>108443123</v>
      </c>
      <c r="D9" s="724">
        <v>0</v>
      </c>
      <c r="E9" s="725">
        <f>C9+D9</f>
        <v>108443123</v>
      </c>
      <c r="F9" s="724">
        <v>13100629</v>
      </c>
      <c r="G9" s="726">
        <v>95342494</v>
      </c>
    </row>
    <row r="10" spans="1:7" ht="15" customHeight="1">
      <c r="A10" s="727" t="s">
        <v>5</v>
      </c>
      <c r="B10" s="728"/>
      <c r="C10" s="21"/>
      <c r="D10" s="21"/>
      <c r="E10" s="725">
        <f aca="true" t="shared" si="0" ref="E10:E39">C10+D10</f>
        <v>0</v>
      </c>
      <c r="F10" s="21"/>
      <c r="G10" s="481"/>
    </row>
    <row r="11" spans="1:7" ht="15" customHeight="1">
      <c r="A11" s="727" t="s">
        <v>6</v>
      </c>
      <c r="B11" s="728"/>
      <c r="C11" s="21"/>
      <c r="D11" s="21"/>
      <c r="E11" s="725">
        <f t="shared" si="0"/>
        <v>0</v>
      </c>
      <c r="F11" s="21"/>
      <c r="G11" s="481"/>
    </row>
    <row r="12" spans="1:7" ht="15" customHeight="1">
      <c r="A12" s="727" t="s">
        <v>7</v>
      </c>
      <c r="B12" s="728"/>
      <c r="C12" s="21"/>
      <c r="D12" s="21"/>
      <c r="E12" s="725">
        <f t="shared" si="0"/>
        <v>0</v>
      </c>
      <c r="F12" s="21"/>
      <c r="G12" s="481"/>
    </row>
    <row r="13" spans="1:7" ht="15" customHeight="1">
      <c r="A13" s="727" t="s">
        <v>8</v>
      </c>
      <c r="B13" s="728"/>
      <c r="C13" s="21"/>
      <c r="D13" s="21"/>
      <c r="E13" s="725">
        <f t="shared" si="0"/>
        <v>0</v>
      </c>
      <c r="F13" s="21"/>
      <c r="G13" s="481"/>
    </row>
    <row r="14" spans="1:7" ht="15" customHeight="1">
      <c r="A14" s="727" t="s">
        <v>9</v>
      </c>
      <c r="B14" s="728"/>
      <c r="C14" s="21"/>
      <c r="D14" s="21"/>
      <c r="E14" s="725">
        <f t="shared" si="0"/>
        <v>0</v>
      </c>
      <c r="F14" s="21"/>
      <c r="G14" s="481"/>
    </row>
    <row r="15" spans="1:7" ht="15" customHeight="1">
      <c r="A15" s="727" t="s">
        <v>10</v>
      </c>
      <c r="B15" s="728"/>
      <c r="C15" s="21"/>
      <c r="D15" s="21"/>
      <c r="E15" s="725">
        <f t="shared" si="0"/>
        <v>0</v>
      </c>
      <c r="F15" s="21"/>
      <c r="G15" s="481"/>
    </row>
    <row r="16" spans="1:7" ht="15" customHeight="1">
      <c r="A16" s="727" t="s">
        <v>11</v>
      </c>
      <c r="B16" s="728"/>
      <c r="C16" s="21"/>
      <c r="D16" s="21"/>
      <c r="E16" s="725">
        <f t="shared" si="0"/>
        <v>0</v>
      </c>
      <c r="F16" s="21"/>
      <c r="G16" s="481"/>
    </row>
    <row r="17" spans="1:7" ht="15" customHeight="1">
      <c r="A17" s="727" t="s">
        <v>12</v>
      </c>
      <c r="B17" s="728"/>
      <c r="C17" s="21"/>
      <c r="D17" s="21"/>
      <c r="E17" s="725">
        <f t="shared" si="0"/>
        <v>0</v>
      </c>
      <c r="F17" s="21"/>
      <c r="G17" s="481"/>
    </row>
    <row r="18" spans="1:7" ht="15" customHeight="1">
      <c r="A18" s="727" t="s">
        <v>13</v>
      </c>
      <c r="B18" s="728"/>
      <c r="C18" s="21"/>
      <c r="D18" s="21"/>
      <c r="E18" s="725">
        <f t="shared" si="0"/>
        <v>0</v>
      </c>
      <c r="F18" s="21"/>
      <c r="G18" s="481"/>
    </row>
    <row r="19" spans="1:7" ht="15" customHeight="1">
      <c r="A19" s="727" t="s">
        <v>14</v>
      </c>
      <c r="B19" s="728"/>
      <c r="C19" s="21"/>
      <c r="D19" s="21"/>
      <c r="E19" s="725">
        <f t="shared" si="0"/>
        <v>0</v>
      </c>
      <c r="F19" s="21"/>
      <c r="G19" s="481"/>
    </row>
    <row r="20" spans="1:7" ht="15" customHeight="1">
      <c r="A20" s="727" t="s">
        <v>15</v>
      </c>
      <c r="B20" s="728"/>
      <c r="C20" s="21"/>
      <c r="D20" s="21"/>
      <c r="E20" s="725">
        <f t="shared" si="0"/>
        <v>0</v>
      </c>
      <c r="F20" s="21"/>
      <c r="G20" s="481"/>
    </row>
    <row r="21" spans="1:7" ht="15" customHeight="1">
      <c r="A21" s="727" t="s">
        <v>16</v>
      </c>
      <c r="B21" s="728"/>
      <c r="C21" s="21"/>
      <c r="D21" s="21"/>
      <c r="E21" s="725">
        <f t="shared" si="0"/>
        <v>0</v>
      </c>
      <c r="F21" s="21"/>
      <c r="G21" s="481"/>
    </row>
    <row r="22" spans="1:7" ht="15" customHeight="1">
      <c r="A22" s="727" t="s">
        <v>17</v>
      </c>
      <c r="B22" s="728"/>
      <c r="C22" s="21"/>
      <c r="D22" s="21"/>
      <c r="E22" s="725">
        <f t="shared" si="0"/>
        <v>0</v>
      </c>
      <c r="F22" s="21"/>
      <c r="G22" s="481"/>
    </row>
    <row r="23" spans="1:7" ht="15" customHeight="1">
      <c r="A23" s="727" t="s">
        <v>18</v>
      </c>
      <c r="B23" s="728"/>
      <c r="C23" s="21"/>
      <c r="D23" s="21"/>
      <c r="E23" s="725">
        <f t="shared" si="0"/>
        <v>0</v>
      </c>
      <c r="F23" s="21"/>
      <c r="G23" s="481"/>
    </row>
    <row r="24" spans="1:7" ht="15" customHeight="1">
      <c r="A24" s="727" t="s">
        <v>19</v>
      </c>
      <c r="B24" s="728"/>
      <c r="C24" s="21"/>
      <c r="D24" s="21"/>
      <c r="E24" s="725">
        <f t="shared" si="0"/>
        <v>0</v>
      </c>
      <c r="F24" s="21"/>
      <c r="G24" s="481"/>
    </row>
    <row r="25" spans="1:7" ht="15" customHeight="1">
      <c r="A25" s="727" t="s">
        <v>20</v>
      </c>
      <c r="B25" s="728"/>
      <c r="C25" s="21"/>
      <c r="D25" s="21"/>
      <c r="E25" s="725">
        <f t="shared" si="0"/>
        <v>0</v>
      </c>
      <c r="F25" s="21"/>
      <c r="G25" s="481"/>
    </row>
    <row r="26" spans="1:7" ht="15" customHeight="1">
      <c r="A26" s="727" t="s">
        <v>21</v>
      </c>
      <c r="B26" s="728"/>
      <c r="C26" s="21"/>
      <c r="D26" s="21"/>
      <c r="E26" s="725">
        <f t="shared" si="0"/>
        <v>0</v>
      </c>
      <c r="F26" s="21"/>
      <c r="G26" s="481"/>
    </row>
    <row r="27" spans="1:7" ht="15" customHeight="1">
      <c r="A27" s="727" t="s">
        <v>22</v>
      </c>
      <c r="B27" s="728"/>
      <c r="C27" s="21"/>
      <c r="D27" s="21"/>
      <c r="E27" s="725">
        <f t="shared" si="0"/>
        <v>0</v>
      </c>
      <c r="F27" s="21"/>
      <c r="G27" s="481"/>
    </row>
    <row r="28" spans="1:7" ht="15" customHeight="1">
      <c r="A28" s="727" t="s">
        <v>23</v>
      </c>
      <c r="B28" s="728"/>
      <c r="C28" s="21"/>
      <c r="D28" s="21"/>
      <c r="E28" s="725">
        <f t="shared" si="0"/>
        <v>0</v>
      </c>
      <c r="F28" s="21"/>
      <c r="G28" s="481"/>
    </row>
    <row r="29" spans="1:7" ht="15" customHeight="1">
      <c r="A29" s="727" t="s">
        <v>24</v>
      </c>
      <c r="B29" s="728"/>
      <c r="C29" s="21"/>
      <c r="D29" s="21"/>
      <c r="E29" s="725">
        <f t="shared" si="0"/>
        <v>0</v>
      </c>
      <c r="F29" s="21"/>
      <c r="G29" s="481"/>
    </row>
    <row r="30" spans="1:7" ht="15" customHeight="1">
      <c r="A30" s="727" t="s">
        <v>25</v>
      </c>
      <c r="B30" s="728"/>
      <c r="C30" s="21"/>
      <c r="D30" s="21"/>
      <c r="E30" s="725">
        <f t="shared" si="0"/>
        <v>0</v>
      </c>
      <c r="F30" s="21"/>
      <c r="G30" s="481"/>
    </row>
    <row r="31" spans="1:7" ht="15" customHeight="1">
      <c r="A31" s="727" t="s">
        <v>26</v>
      </c>
      <c r="B31" s="728"/>
      <c r="C31" s="21"/>
      <c r="D31" s="21"/>
      <c r="E31" s="725">
        <f t="shared" si="0"/>
        <v>0</v>
      </c>
      <c r="F31" s="21"/>
      <c r="G31" s="481"/>
    </row>
    <row r="32" spans="1:7" ht="15" customHeight="1">
      <c r="A32" s="727" t="s">
        <v>27</v>
      </c>
      <c r="B32" s="728"/>
      <c r="C32" s="21"/>
      <c r="D32" s="21"/>
      <c r="E32" s="725">
        <f t="shared" si="0"/>
        <v>0</v>
      </c>
      <c r="F32" s="21"/>
      <c r="G32" s="481"/>
    </row>
    <row r="33" spans="1:7" ht="15" customHeight="1">
      <c r="A33" s="727" t="s">
        <v>28</v>
      </c>
      <c r="B33" s="728"/>
      <c r="C33" s="21"/>
      <c r="D33" s="21"/>
      <c r="E33" s="725">
        <f t="shared" si="0"/>
        <v>0</v>
      </c>
      <c r="F33" s="21"/>
      <c r="G33" s="481"/>
    </row>
    <row r="34" spans="1:7" ht="15" customHeight="1">
      <c r="A34" s="727" t="s">
        <v>29</v>
      </c>
      <c r="B34" s="728"/>
      <c r="C34" s="21"/>
      <c r="D34" s="21"/>
      <c r="E34" s="725"/>
      <c r="F34" s="21"/>
      <c r="G34" s="481"/>
    </row>
    <row r="35" spans="1:7" ht="15" customHeight="1">
      <c r="A35" s="727" t="s">
        <v>30</v>
      </c>
      <c r="B35" s="728"/>
      <c r="C35" s="21"/>
      <c r="D35" s="21"/>
      <c r="E35" s="725">
        <f t="shared" si="0"/>
        <v>0</v>
      </c>
      <c r="F35" s="21"/>
      <c r="G35" s="481"/>
    </row>
    <row r="36" spans="1:7" ht="15" customHeight="1">
      <c r="A36" s="727" t="s">
        <v>31</v>
      </c>
      <c r="B36" s="728"/>
      <c r="C36" s="21"/>
      <c r="D36" s="21"/>
      <c r="E36" s="725">
        <f t="shared" si="0"/>
        <v>0</v>
      </c>
      <c r="F36" s="21"/>
      <c r="G36" s="481"/>
    </row>
    <row r="37" spans="1:7" ht="15" customHeight="1">
      <c r="A37" s="727" t="s">
        <v>595</v>
      </c>
      <c r="B37" s="728"/>
      <c r="C37" s="21"/>
      <c r="D37" s="21"/>
      <c r="E37" s="725">
        <f t="shared" si="0"/>
        <v>0</v>
      </c>
      <c r="F37" s="21"/>
      <c r="G37" s="481"/>
    </row>
    <row r="38" spans="1:7" ht="15" customHeight="1">
      <c r="A38" s="727" t="s">
        <v>596</v>
      </c>
      <c r="B38" s="728"/>
      <c r="C38" s="21"/>
      <c r="D38" s="21"/>
      <c r="E38" s="725">
        <f t="shared" si="0"/>
        <v>0</v>
      </c>
      <c r="F38" s="21"/>
      <c r="G38" s="481"/>
    </row>
    <row r="39" spans="1:7" ht="15" customHeight="1" thickBot="1">
      <c r="A39" s="727" t="s">
        <v>597</v>
      </c>
      <c r="B39" s="729"/>
      <c r="C39" s="22"/>
      <c r="D39" s="22"/>
      <c r="E39" s="725">
        <f t="shared" si="0"/>
        <v>0</v>
      </c>
      <c r="F39" s="22"/>
      <c r="G39" s="730"/>
    </row>
    <row r="40" spans="1:7" ht="15" customHeight="1" thickBot="1">
      <c r="A40" s="836" t="s">
        <v>36</v>
      </c>
      <c r="B40" s="837"/>
      <c r="C40" s="37">
        <f>SUM(C9:C39)</f>
        <v>108443123</v>
      </c>
      <c r="D40" s="37">
        <f>SUM(D9:D39)</f>
        <v>0</v>
      </c>
      <c r="E40" s="37">
        <f>SUM(E9:E39)</f>
        <v>108443123</v>
      </c>
      <c r="F40" s="37">
        <f>SUM(F9:F39)</f>
        <v>13100629</v>
      </c>
      <c r="G40" s="38">
        <f>SUM(G9:G39)</f>
        <v>95342494</v>
      </c>
    </row>
  </sheetData>
  <sheetProtection sheet="1"/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……/2018. (……) önkormányzati rendelethez&amp;"Times New Roman CE,Dőlt"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6"/>
  <sheetViews>
    <sheetView zoomScale="120" zoomScaleNormal="120" zoomScalePageLayoutView="120" workbookViewId="0" topLeftCell="A1">
      <selection activeCell="C9" sqref="C9"/>
    </sheetView>
  </sheetViews>
  <sheetFormatPr defaultColWidth="9.00390625" defaultRowHeight="12.75"/>
  <cols>
    <col min="1" max="1" width="13.875" style="31" customWidth="1"/>
    <col min="2" max="2" width="88.625" style="31" customWidth="1"/>
    <col min="3" max="5" width="15.875" style="31" customWidth="1"/>
    <col min="6" max="6" width="4.875" style="716" customWidth="1"/>
    <col min="7" max="16384" width="9.375" style="31" customWidth="1"/>
  </cols>
  <sheetData>
    <row r="1" spans="2:6" ht="47.25" customHeight="1">
      <c r="B1" s="848" t="s">
        <v>847</v>
      </c>
      <c r="C1" s="848"/>
      <c r="D1" s="848"/>
      <c r="E1" s="848"/>
      <c r="F1" s="849" t="str">
        <f>CONCATENATE("8. melléklet ",Z_ALAPADATOK!A7," ",Z_ALAPADATOK!B7," ",Z_ALAPADATOK!C7," ",Z_ALAPADATOK!D7," ",Z_ALAPADATOK!E7," ",Z_ALAPADATOK!F7," ",Z_ALAPADATOK!G7," ",Z_ALAPADATOK!H7)</f>
        <v>8. melléklet a … / 2019. ( … ) önkormányzati rendelethez</v>
      </c>
    </row>
    <row r="2" spans="2:6" ht="22.5" customHeight="1" thickBot="1">
      <c r="B2" s="850"/>
      <c r="C2" s="850"/>
      <c r="D2" s="850"/>
      <c r="E2" s="693" t="s">
        <v>829</v>
      </c>
      <c r="F2" s="849"/>
    </row>
    <row r="3" spans="1:6" s="32" customFormat="1" ht="54" customHeight="1" thickBot="1">
      <c r="A3" s="694" t="s">
        <v>846</v>
      </c>
      <c r="B3" s="695" t="s">
        <v>830</v>
      </c>
      <c r="C3" s="696" t="str">
        <f>+CONCATENATE(Z_ALAPADATOK!B1,". évi tervezett támogatás összesen")</f>
        <v>2018. évi tervezett támogatás összesen</v>
      </c>
      <c r="D3" s="696" t="s">
        <v>831</v>
      </c>
      <c r="E3" s="697" t="s">
        <v>832</v>
      </c>
      <c r="F3" s="849"/>
    </row>
    <row r="4" spans="1:6" s="702" customFormat="1" ht="13.5" thickBot="1">
      <c r="A4" s="698" t="s">
        <v>364</v>
      </c>
      <c r="B4" s="699" t="s">
        <v>365</v>
      </c>
      <c r="C4" s="700" t="s">
        <v>366</v>
      </c>
      <c r="D4" s="700" t="s">
        <v>368</v>
      </c>
      <c r="E4" s="701" t="s">
        <v>367</v>
      </c>
      <c r="F4" s="849"/>
    </row>
    <row r="5" spans="1:6" ht="12.75">
      <c r="A5" s="703"/>
      <c r="B5" s="744" t="s">
        <v>160</v>
      </c>
      <c r="C5" s="152">
        <v>10684535</v>
      </c>
      <c r="D5" s="152">
        <v>10700395</v>
      </c>
      <c r="E5" s="94">
        <v>10700395</v>
      </c>
      <c r="F5" s="849"/>
    </row>
    <row r="6" spans="1:6" ht="12.75" customHeight="1">
      <c r="A6" s="706"/>
      <c r="B6" s="745" t="s">
        <v>162</v>
      </c>
      <c r="C6" s="151">
        <v>8110550</v>
      </c>
      <c r="D6" s="151">
        <v>8137008</v>
      </c>
      <c r="E6" s="93">
        <v>8137008</v>
      </c>
      <c r="F6" s="849"/>
    </row>
    <row r="7" spans="1:6" ht="12.75">
      <c r="A7" s="706"/>
      <c r="B7" s="745" t="s">
        <v>163</v>
      </c>
      <c r="C7" s="151">
        <v>1800000</v>
      </c>
      <c r="D7" s="151">
        <v>1800000</v>
      </c>
      <c r="E7" s="93">
        <v>1800000</v>
      </c>
      <c r="F7" s="849"/>
    </row>
    <row r="8" spans="1:6" ht="12.75">
      <c r="A8" s="706"/>
      <c r="B8" s="746" t="s">
        <v>312</v>
      </c>
      <c r="C8" s="151"/>
      <c r="D8" s="151">
        <v>1255066</v>
      </c>
      <c r="E8" s="93">
        <v>1255066</v>
      </c>
      <c r="F8" s="849"/>
    </row>
    <row r="9" spans="1:6" ht="12.75">
      <c r="A9" s="706"/>
      <c r="B9" s="746"/>
      <c r="C9" s="66"/>
      <c r="D9" s="66"/>
      <c r="E9" s="66"/>
      <c r="F9" s="849"/>
    </row>
    <row r="10" spans="1:6" ht="12.75">
      <c r="A10" s="706"/>
      <c r="B10" s="707"/>
      <c r="C10" s="704"/>
      <c r="D10" s="704"/>
      <c r="E10" s="705"/>
      <c r="F10" s="849"/>
    </row>
    <row r="11" spans="1:6" ht="12.75">
      <c r="A11" s="706"/>
      <c r="B11" s="707"/>
      <c r="C11" s="704"/>
      <c r="D11" s="704"/>
      <c r="E11" s="705"/>
      <c r="F11" s="849"/>
    </row>
    <row r="12" spans="1:6" ht="12.75">
      <c r="A12" s="706"/>
      <c r="B12" s="707"/>
      <c r="C12" s="704"/>
      <c r="D12" s="704"/>
      <c r="E12" s="705"/>
      <c r="F12" s="849"/>
    </row>
    <row r="13" spans="1:6" ht="12.75" customHeight="1">
      <c r="A13" s="706"/>
      <c r="B13" s="707"/>
      <c r="C13" s="704"/>
      <c r="D13" s="704"/>
      <c r="E13" s="705"/>
      <c r="F13" s="849"/>
    </row>
    <row r="14" spans="1:6" ht="12.75">
      <c r="A14" s="706"/>
      <c r="B14" s="707"/>
      <c r="C14" s="704"/>
      <c r="D14" s="704"/>
      <c r="E14" s="705"/>
      <c r="F14" s="849"/>
    </row>
    <row r="15" spans="1:6" ht="12.75">
      <c r="A15" s="706"/>
      <c r="B15" s="707"/>
      <c r="C15" s="704"/>
      <c r="D15" s="704"/>
      <c r="E15" s="705"/>
      <c r="F15" s="849"/>
    </row>
    <row r="16" spans="1:6" ht="12.75">
      <c r="A16" s="706"/>
      <c r="B16" s="707"/>
      <c r="C16" s="704"/>
      <c r="D16" s="704"/>
      <c r="E16" s="705"/>
      <c r="F16" s="849"/>
    </row>
    <row r="17" spans="1:6" ht="12.75">
      <c r="A17" s="706"/>
      <c r="B17" s="707"/>
      <c r="C17" s="704"/>
      <c r="D17" s="704"/>
      <c r="E17" s="705"/>
      <c r="F17" s="849"/>
    </row>
    <row r="18" spans="1:6" ht="12.75">
      <c r="A18" s="706"/>
      <c r="B18" s="707"/>
      <c r="C18" s="704"/>
      <c r="D18" s="704"/>
      <c r="E18" s="705"/>
      <c r="F18" s="849"/>
    </row>
    <row r="19" spans="1:6" ht="12.75">
      <c r="A19" s="706"/>
      <c r="B19" s="707"/>
      <c r="C19" s="704"/>
      <c r="D19" s="704"/>
      <c r="E19" s="705"/>
      <c r="F19" s="849"/>
    </row>
    <row r="20" spans="1:6" ht="12.75">
      <c r="A20" s="706"/>
      <c r="B20" s="707"/>
      <c r="C20" s="704"/>
      <c r="D20" s="704"/>
      <c r="E20" s="705"/>
      <c r="F20" s="849"/>
    </row>
    <row r="21" spans="1:6" ht="12.75">
      <c r="A21" s="706"/>
      <c r="B21" s="707"/>
      <c r="C21" s="704"/>
      <c r="D21" s="704"/>
      <c r="E21" s="705"/>
      <c r="F21" s="849"/>
    </row>
    <row r="22" spans="1:6" ht="12.75">
      <c r="A22" s="706"/>
      <c r="B22" s="707"/>
      <c r="C22" s="704"/>
      <c r="D22" s="704"/>
      <c r="E22" s="705"/>
      <c r="F22" s="849"/>
    </row>
    <row r="23" spans="1:6" ht="12.75">
      <c r="A23" s="706"/>
      <c r="B23" s="707"/>
      <c r="C23" s="704"/>
      <c r="D23" s="704"/>
      <c r="E23" s="705"/>
      <c r="F23" s="849"/>
    </row>
    <row r="24" spans="1:6" ht="13.5" thickBot="1">
      <c r="A24" s="708"/>
      <c r="B24" s="709"/>
      <c r="C24" s="710"/>
      <c r="D24" s="710"/>
      <c r="E24" s="705"/>
      <c r="F24" s="849"/>
    </row>
    <row r="25" spans="1:6" s="715" customFormat="1" ht="19.5" customHeight="1" thickBot="1">
      <c r="A25" s="711"/>
      <c r="B25" s="712" t="s">
        <v>36</v>
      </c>
      <c r="C25" s="713">
        <f>SUM(C5:C24)</f>
        <v>20595085</v>
      </c>
      <c r="D25" s="713">
        <f>SUM(D5:D24)</f>
        <v>21892469</v>
      </c>
      <c r="E25" s="714">
        <f>SUM(E5:E24)</f>
        <v>21892469</v>
      </c>
      <c r="F25" s="849"/>
    </row>
    <row r="26" spans="1:2" ht="12.75">
      <c r="A26" s="851" t="s">
        <v>848</v>
      </c>
      <c r="B26" s="851"/>
    </row>
  </sheetData>
  <sheetProtection sheet="1"/>
  <mergeCells count="4">
    <mergeCell ref="B1:E1"/>
    <mergeCell ref="F1:F25"/>
    <mergeCell ref="B2:D2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="120" zoomScaleNormal="120" zoomScalePageLayoutView="0" workbookViewId="0" topLeftCell="A1">
      <selection activeCell="A13" sqref="A13:G31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.37890625" style="0" bestFit="1" customWidth="1"/>
    <col min="4" max="4" width="6.875" style="0" customWidth="1"/>
    <col min="5" max="5" width="1.4921875" style="0" bestFit="1" customWidth="1"/>
    <col min="7" max="7" width="1.4921875" style="0" bestFit="1" customWidth="1"/>
  </cols>
  <sheetData>
    <row r="1" spans="2:3" ht="12.75">
      <c r="B1">
        <v>2018</v>
      </c>
      <c r="C1" t="s">
        <v>844</v>
      </c>
    </row>
    <row r="2" spans="1:6" ht="15.75">
      <c r="A2" s="770" t="s">
        <v>471</v>
      </c>
      <c r="B2" s="770"/>
      <c r="C2" s="770"/>
      <c r="D2" s="770"/>
      <c r="E2" s="770"/>
      <c r="F2" s="770"/>
    </row>
    <row r="3" spans="1:7" ht="15.75">
      <c r="A3" s="773" t="s">
        <v>872</v>
      </c>
      <c r="B3" s="773"/>
      <c r="C3" s="773"/>
      <c r="D3" s="773"/>
      <c r="E3" s="773"/>
      <c r="F3" s="773"/>
      <c r="G3" s="773"/>
    </row>
    <row r="6" ht="15">
      <c r="A6" s="341" t="s">
        <v>824</v>
      </c>
    </row>
    <row r="7" spans="1:8" ht="12.75">
      <c r="A7" s="688" t="s">
        <v>817</v>
      </c>
      <c r="B7" s="731" t="s">
        <v>818</v>
      </c>
      <c r="C7" t="s">
        <v>819</v>
      </c>
      <c r="D7" t="s">
        <v>828</v>
      </c>
      <c r="E7" t="s">
        <v>820</v>
      </c>
      <c r="F7" s="731" t="s">
        <v>818</v>
      </c>
      <c r="G7" t="s">
        <v>821</v>
      </c>
      <c r="H7" t="s">
        <v>822</v>
      </c>
    </row>
    <row r="8" spans="1:6" ht="12.75">
      <c r="A8" s="688"/>
      <c r="B8" s="392"/>
      <c r="F8" s="392"/>
    </row>
    <row r="9" spans="1:6" ht="12.75">
      <c r="A9" s="688"/>
      <c r="B9" s="392"/>
      <c r="F9" s="392"/>
    </row>
    <row r="11" spans="1:7" ht="15.75">
      <c r="A11" s="771" t="s">
        <v>472</v>
      </c>
      <c r="B11" s="772"/>
      <c r="C11" s="772"/>
      <c r="D11" s="772"/>
      <c r="E11" s="772"/>
      <c r="F11" s="772"/>
      <c r="G11" s="772"/>
    </row>
    <row r="13" spans="1:7" ht="14.25">
      <c r="A13" s="342" t="s">
        <v>473</v>
      </c>
      <c r="B13" s="774" t="s">
        <v>474</v>
      </c>
      <c r="C13" s="775"/>
      <c r="D13" s="775"/>
      <c r="E13" s="775"/>
      <c r="F13" s="775"/>
      <c r="G13" s="775"/>
    </row>
    <row r="14" spans="2:7" ht="14.25">
      <c r="B14" s="732"/>
      <c r="C14" s="673"/>
      <c r="D14" s="673"/>
      <c r="E14" s="673"/>
      <c r="F14" s="673"/>
      <c r="G14" s="673"/>
    </row>
    <row r="15" spans="1:7" ht="14.25">
      <c r="A15" s="342" t="s">
        <v>475</v>
      </c>
      <c r="B15" s="774" t="s">
        <v>476</v>
      </c>
      <c r="C15" s="775"/>
      <c r="D15" s="775"/>
      <c r="E15" s="775"/>
      <c r="F15" s="775"/>
      <c r="G15" s="775"/>
    </row>
    <row r="16" spans="2:7" ht="14.25">
      <c r="B16" s="732"/>
      <c r="C16" s="673"/>
      <c r="D16" s="673"/>
      <c r="E16" s="673"/>
      <c r="F16" s="673"/>
      <c r="G16" s="673"/>
    </row>
    <row r="17" spans="1:7" ht="14.25">
      <c r="A17" s="342" t="s">
        <v>477</v>
      </c>
      <c r="B17" s="774" t="s">
        <v>478</v>
      </c>
      <c r="C17" s="775"/>
      <c r="D17" s="775"/>
      <c r="E17" s="775"/>
      <c r="F17" s="775"/>
      <c r="G17" s="775"/>
    </row>
    <row r="18" spans="2:7" ht="14.25">
      <c r="B18" s="732"/>
      <c r="C18" s="673"/>
      <c r="D18" s="673"/>
      <c r="E18" s="673"/>
      <c r="F18" s="673"/>
      <c r="G18" s="673"/>
    </row>
    <row r="19" spans="1:7" ht="14.25">
      <c r="A19" s="342" t="s">
        <v>479</v>
      </c>
      <c r="B19" s="774" t="s">
        <v>480</v>
      </c>
      <c r="C19" s="775"/>
      <c r="D19" s="775"/>
      <c r="E19" s="775"/>
      <c r="F19" s="775"/>
      <c r="G19" s="775"/>
    </row>
    <row r="20" spans="2:7" ht="14.25">
      <c r="B20" s="732"/>
      <c r="C20" s="673"/>
      <c r="D20" s="673"/>
      <c r="E20" s="673"/>
      <c r="F20" s="673"/>
      <c r="G20" s="673"/>
    </row>
    <row r="21" spans="1:7" ht="14.25">
      <c r="A21" s="342" t="s">
        <v>481</v>
      </c>
      <c r="B21" s="774" t="s">
        <v>482</v>
      </c>
      <c r="C21" s="775"/>
      <c r="D21" s="775"/>
      <c r="E21" s="775"/>
      <c r="F21" s="775"/>
      <c r="G21" s="775"/>
    </row>
    <row r="22" spans="2:7" ht="14.25">
      <c r="B22" s="732"/>
      <c r="C22" s="673"/>
      <c r="D22" s="673"/>
      <c r="E22" s="673"/>
      <c r="F22" s="673"/>
      <c r="G22" s="673"/>
    </row>
    <row r="23" spans="1:7" ht="14.25">
      <c r="A23" s="342" t="s">
        <v>483</v>
      </c>
      <c r="B23" s="774" t="s">
        <v>484</v>
      </c>
      <c r="C23" s="775"/>
      <c r="D23" s="775"/>
      <c r="E23" s="775"/>
      <c r="F23" s="775"/>
      <c r="G23" s="775"/>
    </row>
    <row r="24" spans="2:7" ht="14.25">
      <c r="B24" s="732"/>
      <c r="C24" s="673"/>
      <c r="D24" s="673"/>
      <c r="E24" s="673"/>
      <c r="F24" s="673"/>
      <c r="G24" s="673"/>
    </row>
    <row r="25" spans="1:7" ht="14.25">
      <c r="A25" s="342" t="s">
        <v>485</v>
      </c>
      <c r="B25" s="774" t="s">
        <v>486</v>
      </c>
      <c r="C25" s="775"/>
      <c r="D25" s="775"/>
      <c r="E25" s="775"/>
      <c r="F25" s="775"/>
      <c r="G25" s="775"/>
    </row>
    <row r="26" spans="2:7" ht="14.25">
      <c r="B26" s="732"/>
      <c r="C26" s="673"/>
      <c r="D26" s="673"/>
      <c r="E26" s="673"/>
      <c r="F26" s="673"/>
      <c r="G26" s="673"/>
    </row>
    <row r="27" spans="1:7" ht="14.25">
      <c r="A27" s="342" t="s">
        <v>487</v>
      </c>
      <c r="B27" s="774" t="s">
        <v>488</v>
      </c>
      <c r="C27" s="775"/>
      <c r="D27" s="775"/>
      <c r="E27" s="775"/>
      <c r="F27" s="775"/>
      <c r="G27" s="775"/>
    </row>
    <row r="28" spans="2:7" ht="14.25">
      <c r="B28" s="732"/>
      <c r="C28" s="673"/>
      <c r="D28" s="673"/>
      <c r="E28" s="673"/>
      <c r="F28" s="673"/>
      <c r="G28" s="673"/>
    </row>
    <row r="29" spans="1:7" ht="14.25">
      <c r="A29" s="342" t="s">
        <v>487</v>
      </c>
      <c r="B29" s="774" t="s">
        <v>489</v>
      </c>
      <c r="C29" s="775"/>
      <c r="D29" s="775"/>
      <c r="E29" s="775"/>
      <c r="F29" s="775"/>
      <c r="G29" s="775"/>
    </row>
    <row r="30" spans="2:7" ht="14.25">
      <c r="B30" s="732"/>
      <c r="C30" s="673"/>
      <c r="D30" s="673"/>
      <c r="E30" s="673"/>
      <c r="F30" s="673"/>
      <c r="G30" s="673"/>
    </row>
    <row r="31" spans="1:7" ht="14.25">
      <c r="A31" s="342" t="s">
        <v>490</v>
      </c>
      <c r="B31" s="774" t="s">
        <v>491</v>
      </c>
      <c r="C31" s="775"/>
      <c r="D31" s="775"/>
      <c r="E31" s="775"/>
      <c r="F31" s="775"/>
      <c r="G31" s="775"/>
    </row>
  </sheetData>
  <sheetProtection sheet="1"/>
  <mergeCells count="13">
    <mergeCell ref="B31:G31"/>
    <mergeCell ref="B19:G19"/>
    <mergeCell ref="B21:G21"/>
    <mergeCell ref="B23:G23"/>
    <mergeCell ref="B25:G25"/>
    <mergeCell ref="B27:G27"/>
    <mergeCell ref="B29:G29"/>
    <mergeCell ref="A2:F2"/>
    <mergeCell ref="A11:G11"/>
    <mergeCell ref="A3:G3"/>
    <mergeCell ref="B13:G13"/>
    <mergeCell ref="B15:G15"/>
    <mergeCell ref="B17:G17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zoomScale="120" zoomScaleNormal="120" zoomScaleSheetLayoutView="100" workbookViewId="0" topLeftCell="A83">
      <selection activeCell="C141" sqref="C141"/>
    </sheetView>
  </sheetViews>
  <sheetFormatPr defaultColWidth="9.00390625" defaultRowHeight="12.75"/>
  <cols>
    <col min="1" max="1" width="9.00390625" style="138" customWidth="1"/>
    <col min="2" max="2" width="68.875" style="138" customWidth="1"/>
    <col min="3" max="3" width="18.875" style="138" customWidth="1"/>
    <col min="4" max="5" width="18.875" style="139" customWidth="1"/>
    <col min="6" max="16384" width="9.375" style="160" customWidth="1"/>
  </cols>
  <sheetData>
    <row r="1" spans="1:5" ht="15.75">
      <c r="A1" s="776" t="str">
        <f>CONCATENATE("1. tájékoztató tábla ",Z_ALAPADATOK!A7," ",Z_ALAPADATOK!B7," ",Z_ALAPADATOK!C7," ",Z_ALAPADATOK!D7," ",Z_ALAPADATOK!E7," ",Z_ALAPADATOK!F7," ",Z_ALAPADATOK!G7," ",Z_ALAPADATOK!H7)</f>
        <v>1. tájékoztató tábla a … / 2019. ( … ) önkormányzati rendelethez</v>
      </c>
      <c r="B1" s="777"/>
      <c r="C1" s="777"/>
      <c r="D1" s="777"/>
      <c r="E1" s="777"/>
    </row>
    <row r="2" spans="1:5" ht="15.75">
      <c r="A2" s="778" t="str">
        <f>CONCATENATE(Z_ALAPADATOK!A3)</f>
        <v>Závod Község Önkormányzata</v>
      </c>
      <c r="B2" s="779"/>
      <c r="C2" s="779"/>
      <c r="D2" s="779"/>
      <c r="E2" s="779"/>
    </row>
    <row r="3" spans="1:5" ht="15.75">
      <c r="A3" s="778" t="s">
        <v>756</v>
      </c>
      <c r="B3" s="779"/>
      <c r="C3" s="779"/>
      <c r="D3" s="779"/>
      <c r="E3" s="779"/>
    </row>
    <row r="4" spans="1:5" ht="15.75" customHeight="1">
      <c r="A4" s="790" t="s">
        <v>1</v>
      </c>
      <c r="B4" s="790"/>
      <c r="C4" s="790"/>
      <c r="D4" s="790"/>
      <c r="E4" s="790"/>
    </row>
    <row r="5" spans="1:5" ht="15.75" customHeight="1" thickBot="1">
      <c r="A5" s="633" t="s">
        <v>98</v>
      </c>
      <c r="B5" s="633"/>
      <c r="C5" s="633"/>
      <c r="D5" s="634"/>
      <c r="E5" s="634" t="s">
        <v>873</v>
      </c>
    </row>
    <row r="6" spans="1:5" ht="15.75" customHeight="1">
      <c r="A6" s="863" t="s">
        <v>48</v>
      </c>
      <c r="B6" s="852" t="s">
        <v>3</v>
      </c>
      <c r="C6" s="854" t="s">
        <v>854</v>
      </c>
      <c r="D6" s="856" t="s">
        <v>855</v>
      </c>
      <c r="E6" s="857"/>
    </row>
    <row r="7" spans="1:5" ht="37.5" customHeight="1" thickBot="1">
      <c r="A7" s="864"/>
      <c r="B7" s="853"/>
      <c r="C7" s="855"/>
      <c r="D7" s="635" t="s">
        <v>428</v>
      </c>
      <c r="E7" s="333" t="s">
        <v>416</v>
      </c>
    </row>
    <row r="8" spans="1:5" s="161" customFormat="1" ht="12" customHeight="1" thickBot="1">
      <c r="A8" s="636" t="s">
        <v>364</v>
      </c>
      <c r="B8" s="637" t="s">
        <v>365</v>
      </c>
      <c r="C8" s="637" t="s">
        <v>366</v>
      </c>
      <c r="D8" s="637" t="s">
        <v>367</v>
      </c>
      <c r="E8" s="638" t="s">
        <v>369</v>
      </c>
    </row>
    <row r="9" spans="1:5" s="162" customFormat="1" ht="12" customHeight="1" thickBot="1">
      <c r="A9" s="18" t="s">
        <v>4</v>
      </c>
      <c r="B9" s="394" t="s">
        <v>159</v>
      </c>
      <c r="C9" s="150">
        <f>+C10+C11+C12+C13+C14+C15</f>
        <v>21741723</v>
      </c>
      <c r="D9" s="150">
        <f>+D10+D11+D12+D13+D14+D15</f>
        <v>21892469</v>
      </c>
      <c r="E9" s="92">
        <f>+E10+E11+E12+E13+E14+E15</f>
        <v>21892469</v>
      </c>
    </row>
    <row r="10" spans="1:5" s="162" customFormat="1" ht="12" customHeight="1">
      <c r="A10" s="13" t="s">
        <v>60</v>
      </c>
      <c r="B10" s="395" t="s">
        <v>160</v>
      </c>
      <c r="C10" s="152">
        <v>11534060</v>
      </c>
      <c r="D10" s="152">
        <v>10700395</v>
      </c>
      <c r="E10" s="94">
        <v>10700395</v>
      </c>
    </row>
    <row r="11" spans="1:5" s="162" customFormat="1" ht="12" customHeight="1">
      <c r="A11" s="12" t="s">
        <v>61</v>
      </c>
      <c r="B11" s="396" t="s">
        <v>161</v>
      </c>
      <c r="C11" s="151"/>
      <c r="D11" s="151"/>
      <c r="E11" s="93"/>
    </row>
    <row r="12" spans="1:5" s="162" customFormat="1" ht="12" customHeight="1">
      <c r="A12" s="12" t="s">
        <v>62</v>
      </c>
      <c r="B12" s="396" t="s">
        <v>162</v>
      </c>
      <c r="C12" s="151">
        <v>7246505</v>
      </c>
      <c r="D12" s="151">
        <v>8137008</v>
      </c>
      <c r="E12" s="93">
        <v>8137008</v>
      </c>
    </row>
    <row r="13" spans="1:5" s="162" customFormat="1" ht="12" customHeight="1">
      <c r="A13" s="12" t="s">
        <v>63</v>
      </c>
      <c r="B13" s="396" t="s">
        <v>163</v>
      </c>
      <c r="C13" s="151">
        <v>1200000</v>
      </c>
      <c r="D13" s="151">
        <v>1800000</v>
      </c>
      <c r="E13" s="93">
        <v>1800000</v>
      </c>
    </row>
    <row r="14" spans="1:5" s="162" customFormat="1" ht="12" customHeight="1">
      <c r="A14" s="12" t="s">
        <v>95</v>
      </c>
      <c r="B14" s="396" t="s">
        <v>501</v>
      </c>
      <c r="C14" s="397">
        <v>1761158</v>
      </c>
      <c r="D14" s="151">
        <v>1255066</v>
      </c>
      <c r="E14" s="93">
        <v>1255066</v>
      </c>
    </row>
    <row r="15" spans="1:5" s="162" customFormat="1" ht="12" customHeight="1" thickBot="1">
      <c r="A15" s="14" t="s">
        <v>64</v>
      </c>
      <c r="B15" s="398" t="s">
        <v>502</v>
      </c>
      <c r="C15" s="399"/>
      <c r="D15" s="151"/>
      <c r="E15" s="93"/>
    </row>
    <row r="16" spans="1:5" s="162" customFormat="1" ht="12" customHeight="1" thickBot="1">
      <c r="A16" s="18" t="s">
        <v>5</v>
      </c>
      <c r="B16" s="400" t="s">
        <v>164</v>
      </c>
      <c r="C16" s="150">
        <f>+C17+C18+C19+C20+C21</f>
        <v>3436031</v>
      </c>
      <c r="D16" s="150">
        <f>+D17+D18+D19+D20+D21</f>
        <v>10592027</v>
      </c>
      <c r="E16" s="92">
        <f>+E17+E18+E19+E20+E21</f>
        <v>10592027</v>
      </c>
    </row>
    <row r="17" spans="1:5" s="162" customFormat="1" ht="12" customHeight="1">
      <c r="A17" s="13" t="s">
        <v>66</v>
      </c>
      <c r="B17" s="395" t="s">
        <v>165</v>
      </c>
      <c r="C17" s="152"/>
      <c r="D17" s="152"/>
      <c r="E17" s="94"/>
    </row>
    <row r="18" spans="1:5" s="162" customFormat="1" ht="12" customHeight="1">
      <c r="A18" s="12" t="s">
        <v>67</v>
      </c>
      <c r="B18" s="396" t="s">
        <v>166</v>
      </c>
      <c r="C18" s="151"/>
      <c r="D18" s="151"/>
      <c r="E18" s="93"/>
    </row>
    <row r="19" spans="1:5" s="162" customFormat="1" ht="12" customHeight="1">
      <c r="A19" s="12" t="s">
        <v>68</v>
      </c>
      <c r="B19" s="396" t="s">
        <v>305</v>
      </c>
      <c r="C19" s="151"/>
      <c r="D19" s="151"/>
      <c r="E19" s="93"/>
    </row>
    <row r="20" spans="1:5" s="162" customFormat="1" ht="12" customHeight="1">
      <c r="A20" s="12" t="s">
        <v>69</v>
      </c>
      <c r="B20" s="396" t="s">
        <v>306</v>
      </c>
      <c r="C20" s="151"/>
      <c r="D20" s="151"/>
      <c r="E20" s="93"/>
    </row>
    <row r="21" spans="1:5" s="162" customFormat="1" ht="12" customHeight="1">
      <c r="A21" s="12" t="s">
        <v>70</v>
      </c>
      <c r="B21" s="396" t="s">
        <v>167</v>
      </c>
      <c r="C21" s="151">
        <v>3436031</v>
      </c>
      <c r="D21" s="151">
        <v>10592027</v>
      </c>
      <c r="E21" s="93">
        <v>10592027</v>
      </c>
    </row>
    <row r="22" spans="1:5" s="162" customFormat="1" ht="12" customHeight="1" thickBot="1">
      <c r="A22" s="14" t="s">
        <v>77</v>
      </c>
      <c r="B22" s="398" t="s">
        <v>168</v>
      </c>
      <c r="C22" s="153"/>
      <c r="D22" s="153"/>
      <c r="E22" s="95"/>
    </row>
    <row r="23" spans="1:5" s="162" customFormat="1" ht="12" customHeight="1" thickBot="1">
      <c r="A23" s="18" t="s">
        <v>6</v>
      </c>
      <c r="B23" s="394" t="s">
        <v>169</v>
      </c>
      <c r="C23" s="150">
        <f>+C24+C25+C26+C27+C28</f>
        <v>96522981</v>
      </c>
      <c r="D23" s="150">
        <f>+D24+D25+D26+D27+D28</f>
        <v>6112101</v>
      </c>
      <c r="E23" s="92">
        <f>+E24+E25+E26+E27+E28</f>
        <v>6112101</v>
      </c>
    </row>
    <row r="24" spans="1:5" s="162" customFormat="1" ht="12" customHeight="1">
      <c r="A24" s="13" t="s">
        <v>49</v>
      </c>
      <c r="B24" s="395" t="s">
        <v>170</v>
      </c>
      <c r="C24" s="152">
        <v>992302</v>
      </c>
      <c r="D24" s="152">
        <v>4722020</v>
      </c>
      <c r="E24" s="94">
        <v>4722020</v>
      </c>
    </row>
    <row r="25" spans="1:5" s="162" customFormat="1" ht="12" customHeight="1">
      <c r="A25" s="12" t="s">
        <v>50</v>
      </c>
      <c r="B25" s="396" t="s">
        <v>171</v>
      </c>
      <c r="C25" s="151"/>
      <c r="D25" s="151"/>
      <c r="E25" s="93"/>
    </row>
    <row r="26" spans="1:5" s="162" customFormat="1" ht="12" customHeight="1">
      <c r="A26" s="12" t="s">
        <v>51</v>
      </c>
      <c r="B26" s="396" t="s">
        <v>307</v>
      </c>
      <c r="C26" s="151"/>
      <c r="D26" s="151"/>
      <c r="E26" s="93"/>
    </row>
    <row r="27" spans="1:5" s="162" customFormat="1" ht="12" customHeight="1">
      <c r="A27" s="12" t="s">
        <v>52</v>
      </c>
      <c r="B27" s="396" t="s">
        <v>308</v>
      </c>
      <c r="C27" s="151"/>
      <c r="D27" s="151"/>
      <c r="E27" s="93"/>
    </row>
    <row r="28" spans="1:5" s="162" customFormat="1" ht="12" customHeight="1">
      <c r="A28" s="12" t="s">
        <v>108</v>
      </c>
      <c r="B28" s="396" t="s">
        <v>172</v>
      </c>
      <c r="C28" s="151">
        <v>95530679</v>
      </c>
      <c r="D28" s="151">
        <v>1390081</v>
      </c>
      <c r="E28" s="93">
        <v>1390081</v>
      </c>
    </row>
    <row r="29" spans="1:5" s="162" customFormat="1" ht="12" customHeight="1" thickBot="1">
      <c r="A29" s="14" t="s">
        <v>109</v>
      </c>
      <c r="B29" s="398" t="s">
        <v>173</v>
      </c>
      <c r="C29" s="153">
        <v>95530679</v>
      </c>
      <c r="D29" s="153"/>
      <c r="E29" s="95"/>
    </row>
    <row r="30" spans="1:5" s="162" customFormat="1" ht="12" customHeight="1" thickBot="1">
      <c r="A30" s="25" t="s">
        <v>110</v>
      </c>
      <c r="B30" s="19" t="s">
        <v>503</v>
      </c>
      <c r="C30" s="156">
        <f>SUM(C31:C36)</f>
        <v>2073351</v>
      </c>
      <c r="D30" s="156">
        <f>SUM(D31:D36)</f>
        <v>2784320</v>
      </c>
      <c r="E30" s="192">
        <f>SUM(E31:E36)</f>
        <v>2099020</v>
      </c>
    </row>
    <row r="31" spans="1:5" s="162" customFormat="1" ht="12" customHeight="1">
      <c r="A31" s="180" t="s">
        <v>174</v>
      </c>
      <c r="B31" s="163" t="s">
        <v>871</v>
      </c>
      <c r="C31" s="152">
        <v>996753</v>
      </c>
      <c r="D31" s="152">
        <v>1147250</v>
      </c>
      <c r="E31" s="94">
        <v>886250</v>
      </c>
    </row>
    <row r="32" spans="1:5" s="162" customFormat="1" ht="12" customHeight="1">
      <c r="A32" s="181" t="s">
        <v>175</v>
      </c>
      <c r="B32" s="164" t="s">
        <v>455</v>
      </c>
      <c r="C32" s="151"/>
      <c r="D32" s="151"/>
      <c r="E32" s="93"/>
    </row>
    <row r="33" spans="1:5" s="162" customFormat="1" ht="12" customHeight="1">
      <c r="A33" s="181" t="s">
        <v>176</v>
      </c>
      <c r="B33" s="164" t="s">
        <v>456</v>
      </c>
      <c r="C33" s="151"/>
      <c r="D33" s="151"/>
      <c r="E33" s="93"/>
    </row>
    <row r="34" spans="1:5" s="162" customFormat="1" ht="12" customHeight="1">
      <c r="A34" s="181" t="s">
        <v>458</v>
      </c>
      <c r="B34" s="164" t="s">
        <v>457</v>
      </c>
      <c r="C34" s="151"/>
      <c r="D34" s="151"/>
      <c r="E34" s="93"/>
    </row>
    <row r="35" spans="1:5" s="162" customFormat="1" ht="12" customHeight="1">
      <c r="A35" s="181" t="s">
        <v>459</v>
      </c>
      <c r="B35" s="164" t="s">
        <v>179</v>
      </c>
      <c r="C35" s="151">
        <v>1068973</v>
      </c>
      <c r="D35" s="151">
        <v>1413424</v>
      </c>
      <c r="E35" s="93">
        <v>1208784</v>
      </c>
    </row>
    <row r="36" spans="1:5" s="162" customFormat="1" ht="12" customHeight="1" thickBot="1">
      <c r="A36" s="182" t="s">
        <v>460</v>
      </c>
      <c r="B36" s="101" t="s">
        <v>180</v>
      </c>
      <c r="C36" s="153">
        <v>7625</v>
      </c>
      <c r="D36" s="153">
        <v>223646</v>
      </c>
      <c r="E36" s="95">
        <v>3986</v>
      </c>
    </row>
    <row r="37" spans="1:5" s="162" customFormat="1" ht="12" customHeight="1" thickBot="1">
      <c r="A37" s="18" t="s">
        <v>8</v>
      </c>
      <c r="B37" s="394" t="s">
        <v>504</v>
      </c>
      <c r="C37" s="150">
        <f>SUM(C38:C48)</f>
        <v>3887784</v>
      </c>
      <c r="D37" s="737">
        <f>SUM(D38:D48)</f>
        <v>4527069</v>
      </c>
      <c r="E37" s="738">
        <f>SUM(E38:E48)</f>
        <v>3662534</v>
      </c>
    </row>
    <row r="38" spans="1:5" s="162" customFormat="1" ht="12" customHeight="1">
      <c r="A38" s="180" t="s">
        <v>53</v>
      </c>
      <c r="B38" s="163" t="s">
        <v>183</v>
      </c>
      <c r="C38" s="152"/>
      <c r="D38" s="152"/>
      <c r="E38" s="94"/>
    </row>
    <row r="39" spans="1:5" s="162" customFormat="1" ht="12" customHeight="1">
      <c r="A39" s="181" t="s">
        <v>54</v>
      </c>
      <c r="B39" s="164" t="s">
        <v>184</v>
      </c>
      <c r="C39" s="151">
        <v>2173756</v>
      </c>
      <c r="D39" s="151">
        <v>3030231</v>
      </c>
      <c r="E39" s="93">
        <v>2276578</v>
      </c>
    </row>
    <row r="40" spans="1:5" s="162" customFormat="1" ht="12" customHeight="1">
      <c r="A40" s="181" t="s">
        <v>55</v>
      </c>
      <c r="B40" s="164" t="s">
        <v>185</v>
      </c>
      <c r="C40" s="151"/>
      <c r="D40" s="151"/>
      <c r="E40" s="93"/>
    </row>
    <row r="41" spans="1:5" s="162" customFormat="1" ht="12" customHeight="1">
      <c r="A41" s="181" t="s">
        <v>112</v>
      </c>
      <c r="B41" s="164" t="s">
        <v>186</v>
      </c>
      <c r="C41" s="151"/>
      <c r="D41" s="151"/>
      <c r="E41" s="93"/>
    </row>
    <row r="42" spans="1:5" s="162" customFormat="1" ht="12" customHeight="1">
      <c r="A42" s="181" t="s">
        <v>113</v>
      </c>
      <c r="B42" s="164" t="s">
        <v>187</v>
      </c>
      <c r="C42" s="151">
        <v>1603080</v>
      </c>
      <c r="D42" s="151">
        <v>1317360</v>
      </c>
      <c r="E42" s="93">
        <v>1206480</v>
      </c>
    </row>
    <row r="43" spans="1:5" s="162" customFormat="1" ht="12" customHeight="1">
      <c r="A43" s="181" t="s">
        <v>114</v>
      </c>
      <c r="B43" s="164" t="s">
        <v>188</v>
      </c>
      <c r="C43" s="151"/>
      <c r="D43" s="151"/>
      <c r="E43" s="93"/>
    </row>
    <row r="44" spans="1:5" s="162" customFormat="1" ht="12" customHeight="1">
      <c r="A44" s="181" t="s">
        <v>115</v>
      </c>
      <c r="B44" s="164" t="s">
        <v>189</v>
      </c>
      <c r="C44" s="151"/>
      <c r="D44" s="151"/>
      <c r="E44" s="93"/>
    </row>
    <row r="45" spans="1:5" s="162" customFormat="1" ht="12" customHeight="1">
      <c r="A45" s="181" t="s">
        <v>116</v>
      </c>
      <c r="B45" s="164" t="s">
        <v>461</v>
      </c>
      <c r="C45" s="151">
        <v>10277</v>
      </c>
      <c r="D45" s="151">
        <v>25976</v>
      </c>
      <c r="E45" s="93">
        <v>25976</v>
      </c>
    </row>
    <row r="46" spans="1:5" s="162" customFormat="1" ht="12" customHeight="1">
      <c r="A46" s="181" t="s">
        <v>181</v>
      </c>
      <c r="B46" s="164" t="s">
        <v>190</v>
      </c>
      <c r="C46" s="154"/>
      <c r="D46" s="154"/>
      <c r="E46" s="96"/>
    </row>
    <row r="47" spans="1:5" s="162" customFormat="1" ht="12" customHeight="1">
      <c r="A47" s="182" t="s">
        <v>182</v>
      </c>
      <c r="B47" s="165" t="s">
        <v>316</v>
      </c>
      <c r="C47" s="155">
        <v>98212</v>
      </c>
      <c r="D47" s="155">
        <v>102600</v>
      </c>
      <c r="E47" s="97">
        <v>102600</v>
      </c>
    </row>
    <row r="48" spans="1:5" s="162" customFormat="1" ht="12" customHeight="1" thickBot="1">
      <c r="A48" s="182" t="s">
        <v>315</v>
      </c>
      <c r="B48" s="165" t="s">
        <v>191</v>
      </c>
      <c r="C48" s="155">
        <v>2459</v>
      </c>
      <c r="D48" s="155">
        <v>50902</v>
      </c>
      <c r="E48" s="97">
        <v>50900</v>
      </c>
    </row>
    <row r="49" spans="1:5" s="162" customFormat="1" ht="12" customHeight="1" thickBot="1">
      <c r="A49" s="18" t="s">
        <v>9</v>
      </c>
      <c r="B49" s="735" t="s">
        <v>192</v>
      </c>
      <c r="C49" s="736">
        <f>SUM(C50:C54)</f>
        <v>0</v>
      </c>
      <c r="D49" s="737">
        <f>SUM(D50:D54)</f>
        <v>0</v>
      </c>
      <c r="E49" s="738">
        <f>SUM(E50:E54)</f>
        <v>0</v>
      </c>
    </row>
    <row r="50" spans="1:5" s="162" customFormat="1" ht="12" customHeight="1">
      <c r="A50" s="13" t="s">
        <v>56</v>
      </c>
      <c r="B50" s="395" t="s">
        <v>196</v>
      </c>
      <c r="C50" s="194"/>
      <c r="D50" s="194"/>
      <c r="E50" s="98"/>
    </row>
    <row r="51" spans="1:5" s="162" customFormat="1" ht="12" customHeight="1">
      <c r="A51" s="12" t="s">
        <v>57</v>
      </c>
      <c r="B51" s="396" t="s">
        <v>197</v>
      </c>
      <c r="C51" s="154"/>
      <c r="D51" s="154"/>
      <c r="E51" s="96"/>
    </row>
    <row r="52" spans="1:5" s="162" customFormat="1" ht="12" customHeight="1">
      <c r="A52" s="12" t="s">
        <v>193</v>
      </c>
      <c r="B52" s="396" t="s">
        <v>198</v>
      </c>
      <c r="C52" s="154"/>
      <c r="D52" s="154"/>
      <c r="E52" s="96"/>
    </row>
    <row r="53" spans="1:5" s="162" customFormat="1" ht="12" customHeight="1">
      <c r="A53" s="12" t="s">
        <v>194</v>
      </c>
      <c r="B53" s="396" t="s">
        <v>199</v>
      </c>
      <c r="C53" s="154"/>
      <c r="D53" s="154"/>
      <c r="E53" s="96"/>
    </row>
    <row r="54" spans="1:5" s="162" customFormat="1" ht="12" customHeight="1" thickBot="1">
      <c r="A54" s="14" t="s">
        <v>195</v>
      </c>
      <c r="B54" s="398" t="s">
        <v>200</v>
      </c>
      <c r="C54" s="155"/>
      <c r="D54" s="155"/>
      <c r="E54" s="97"/>
    </row>
    <row r="55" spans="1:5" s="162" customFormat="1" ht="13.5" thickBot="1">
      <c r="A55" s="18" t="s">
        <v>117</v>
      </c>
      <c r="B55" s="394" t="s">
        <v>201</v>
      </c>
      <c r="C55" s="150">
        <f>SUM(C56:C58)</f>
        <v>191930</v>
      </c>
      <c r="D55" s="150">
        <f>SUM(D56:D58)</f>
        <v>0</v>
      </c>
      <c r="E55" s="92">
        <f>SUM(E56:E58)</f>
        <v>0</v>
      </c>
    </row>
    <row r="56" spans="1:5" s="162" customFormat="1" ht="12.75">
      <c r="A56" s="13" t="s">
        <v>58</v>
      </c>
      <c r="B56" s="395" t="s">
        <v>202</v>
      </c>
      <c r="C56" s="152"/>
      <c r="D56" s="219"/>
      <c r="E56" s="740"/>
    </row>
    <row r="57" spans="1:5" s="162" customFormat="1" ht="14.25" customHeight="1">
      <c r="A57" s="12" t="s">
        <v>59</v>
      </c>
      <c r="B57" s="396" t="s">
        <v>505</v>
      </c>
      <c r="C57" s="151"/>
      <c r="D57" s="742"/>
      <c r="E57" s="93"/>
    </row>
    <row r="58" spans="1:5" s="162" customFormat="1" ht="12.75">
      <c r="A58" s="12" t="s">
        <v>205</v>
      </c>
      <c r="B58" s="396" t="s">
        <v>203</v>
      </c>
      <c r="C58" s="151">
        <v>191930</v>
      </c>
      <c r="D58" s="151"/>
      <c r="E58" s="93"/>
    </row>
    <row r="59" spans="1:5" s="162" customFormat="1" ht="13.5" thickBot="1">
      <c r="A59" s="14" t="s">
        <v>206</v>
      </c>
      <c r="B59" s="398" t="s">
        <v>204</v>
      </c>
      <c r="C59" s="153"/>
      <c r="D59" s="220"/>
      <c r="E59" s="214"/>
    </row>
    <row r="60" spans="1:5" s="162" customFormat="1" ht="13.5" thickBot="1">
      <c r="A60" s="18" t="s">
        <v>11</v>
      </c>
      <c r="B60" s="400" t="s">
        <v>207</v>
      </c>
      <c r="C60" s="150">
        <f>SUM(C61:C63)</f>
        <v>1302818</v>
      </c>
      <c r="D60" s="150">
        <f>SUM(D61:D63)</f>
        <v>0</v>
      </c>
      <c r="E60" s="92">
        <f>SUM(E61:E63)</f>
        <v>0</v>
      </c>
    </row>
    <row r="61" spans="1:5" s="162" customFormat="1" ht="12.75">
      <c r="A61" s="12" t="s">
        <v>118</v>
      </c>
      <c r="B61" s="395" t="s">
        <v>209</v>
      </c>
      <c r="C61" s="154"/>
      <c r="D61" s="154"/>
      <c r="E61" s="96"/>
    </row>
    <row r="62" spans="1:5" s="162" customFormat="1" ht="12.75" customHeight="1">
      <c r="A62" s="12" t="s">
        <v>119</v>
      </c>
      <c r="B62" s="396" t="s">
        <v>506</v>
      </c>
      <c r="C62" s="154"/>
      <c r="D62" s="154"/>
      <c r="E62" s="96"/>
    </row>
    <row r="63" spans="1:5" s="162" customFormat="1" ht="12.75">
      <c r="A63" s="12" t="s">
        <v>142</v>
      </c>
      <c r="B63" s="396" t="s">
        <v>210</v>
      </c>
      <c r="C63" s="154">
        <v>1302818</v>
      </c>
      <c r="D63" s="154"/>
      <c r="E63" s="96"/>
    </row>
    <row r="64" spans="1:5" s="162" customFormat="1" ht="13.5" thickBot="1">
      <c r="A64" s="12" t="s">
        <v>208</v>
      </c>
      <c r="B64" s="398" t="s">
        <v>211</v>
      </c>
      <c r="C64" s="154"/>
      <c r="D64" s="286"/>
      <c r="E64" s="96"/>
    </row>
    <row r="65" spans="1:5" s="162" customFormat="1" ht="13.5" thickBot="1">
      <c r="A65" s="18" t="s">
        <v>12</v>
      </c>
      <c r="B65" s="394" t="s">
        <v>212</v>
      </c>
      <c r="C65" s="156">
        <f>+C9+C16+C23+C30+C37+C49+C55+C60</f>
        <v>129156618</v>
      </c>
      <c r="D65" s="156">
        <f>+D9+D16+D23+D30+D37+D49+D55+D60</f>
        <v>45907986</v>
      </c>
      <c r="E65" s="192">
        <f>+E9+E16+E23+E30+E37+E49+E55+E60</f>
        <v>44358151</v>
      </c>
    </row>
    <row r="66" spans="1:5" s="162" customFormat="1" ht="13.5" thickBot="1">
      <c r="A66" s="195" t="s">
        <v>213</v>
      </c>
      <c r="B66" s="400" t="s">
        <v>507</v>
      </c>
      <c r="C66" s="150">
        <f>SUM(C67:C69)</f>
        <v>0</v>
      </c>
      <c r="D66" s="150">
        <f>SUM(D67:D69)</f>
        <v>0</v>
      </c>
      <c r="E66" s="92">
        <f>SUM(E67:E69)</f>
        <v>0</v>
      </c>
    </row>
    <row r="67" spans="1:5" s="162" customFormat="1" ht="12.75">
      <c r="A67" s="12" t="s">
        <v>242</v>
      </c>
      <c r="B67" s="395" t="s">
        <v>215</v>
      </c>
      <c r="C67" s="154"/>
      <c r="D67" s="154"/>
      <c r="E67" s="96"/>
    </row>
    <row r="68" spans="1:5" s="162" customFormat="1" ht="12.75">
      <c r="A68" s="12" t="s">
        <v>251</v>
      </c>
      <c r="B68" s="396" t="s">
        <v>216</v>
      </c>
      <c r="C68" s="154"/>
      <c r="D68" s="154"/>
      <c r="E68" s="96"/>
    </row>
    <row r="69" spans="1:5" s="162" customFormat="1" ht="13.5" thickBot="1">
      <c r="A69" s="12" t="s">
        <v>252</v>
      </c>
      <c r="B69" s="205" t="s">
        <v>341</v>
      </c>
      <c r="C69" s="154"/>
      <c r="D69" s="154"/>
      <c r="E69" s="96"/>
    </row>
    <row r="70" spans="1:5" s="162" customFormat="1" ht="13.5" thickBot="1">
      <c r="A70" s="195" t="s">
        <v>218</v>
      </c>
      <c r="B70" s="400" t="s">
        <v>219</v>
      </c>
      <c r="C70" s="150">
        <f>SUM(C71:C74)</f>
        <v>0</v>
      </c>
      <c r="D70" s="150">
        <f>SUM(D71:D74)</f>
        <v>0</v>
      </c>
      <c r="E70" s="92">
        <f>SUM(E71:E74)</f>
        <v>0</v>
      </c>
    </row>
    <row r="71" spans="1:5" s="162" customFormat="1" ht="12.75">
      <c r="A71" s="12" t="s">
        <v>96</v>
      </c>
      <c r="B71" s="401" t="s">
        <v>220</v>
      </c>
      <c r="C71" s="154"/>
      <c r="D71" s="154"/>
      <c r="E71" s="96"/>
    </row>
    <row r="72" spans="1:5" s="162" customFormat="1" ht="12.75">
      <c r="A72" s="12" t="s">
        <v>97</v>
      </c>
      <c r="B72" s="401" t="s">
        <v>468</v>
      </c>
      <c r="C72" s="154"/>
      <c r="D72" s="154"/>
      <c r="E72" s="96"/>
    </row>
    <row r="73" spans="1:5" s="162" customFormat="1" ht="12" customHeight="1">
      <c r="A73" s="12" t="s">
        <v>243</v>
      </c>
      <c r="B73" s="401" t="s">
        <v>221</v>
      </c>
      <c r="C73" s="154"/>
      <c r="D73" s="154"/>
      <c r="E73" s="96"/>
    </row>
    <row r="74" spans="1:5" s="162" customFormat="1" ht="12" customHeight="1" thickBot="1">
      <c r="A74" s="12" t="s">
        <v>244</v>
      </c>
      <c r="B74" s="402" t="s">
        <v>469</v>
      </c>
      <c r="C74" s="154"/>
      <c r="D74" s="154"/>
      <c r="E74" s="96"/>
    </row>
    <row r="75" spans="1:5" s="162" customFormat="1" ht="12" customHeight="1" thickBot="1">
      <c r="A75" s="195" t="s">
        <v>222</v>
      </c>
      <c r="B75" s="400" t="s">
        <v>223</v>
      </c>
      <c r="C75" s="150">
        <f>SUM(C76:C77)</f>
        <v>8775066</v>
      </c>
      <c r="D75" s="150">
        <f>SUM(D76:D77)</f>
        <v>103228221</v>
      </c>
      <c r="E75" s="92">
        <f>SUM(E76:E77)</f>
        <v>103228221</v>
      </c>
    </row>
    <row r="76" spans="1:5" s="162" customFormat="1" ht="12" customHeight="1">
      <c r="A76" s="12" t="s">
        <v>245</v>
      </c>
      <c r="B76" s="395" t="s">
        <v>224</v>
      </c>
      <c r="C76" s="154">
        <v>8775066</v>
      </c>
      <c r="D76" s="154">
        <v>103228221</v>
      </c>
      <c r="E76" s="96">
        <v>103228221</v>
      </c>
    </row>
    <row r="77" spans="1:5" s="162" customFormat="1" ht="12" customHeight="1" thickBot="1">
      <c r="A77" s="12" t="s">
        <v>246</v>
      </c>
      <c r="B77" s="398" t="s">
        <v>225</v>
      </c>
      <c r="C77" s="154"/>
      <c r="D77" s="154"/>
      <c r="E77" s="96"/>
    </row>
    <row r="78" spans="1:5" s="162" customFormat="1" ht="12" customHeight="1" thickBot="1">
      <c r="A78" s="195" t="s">
        <v>226</v>
      </c>
      <c r="B78" s="400" t="s">
        <v>227</v>
      </c>
      <c r="C78" s="150">
        <f>SUM(C79:C81)</f>
        <v>823803</v>
      </c>
      <c r="D78" s="150">
        <f>SUM(D79:D81)</f>
        <v>859745</v>
      </c>
      <c r="E78" s="92">
        <f>SUM(E79:E81)</f>
        <v>859745</v>
      </c>
    </row>
    <row r="79" spans="1:5" s="162" customFormat="1" ht="12" customHeight="1">
      <c r="A79" s="12" t="s">
        <v>247</v>
      </c>
      <c r="B79" s="395" t="s">
        <v>228</v>
      </c>
      <c r="C79" s="154">
        <v>823803</v>
      </c>
      <c r="D79" s="154">
        <v>859745</v>
      </c>
      <c r="E79" s="96">
        <v>859745</v>
      </c>
    </row>
    <row r="80" spans="1:5" s="162" customFormat="1" ht="12" customHeight="1">
      <c r="A80" s="12" t="s">
        <v>248</v>
      </c>
      <c r="B80" s="396" t="s">
        <v>229</v>
      </c>
      <c r="C80" s="154"/>
      <c r="D80" s="154"/>
      <c r="E80" s="96"/>
    </row>
    <row r="81" spans="1:5" s="162" customFormat="1" ht="12" customHeight="1" thickBot="1">
      <c r="A81" s="12" t="s">
        <v>249</v>
      </c>
      <c r="B81" s="403" t="s">
        <v>508</v>
      </c>
      <c r="C81" s="154"/>
      <c r="D81" s="154"/>
      <c r="E81" s="96"/>
    </row>
    <row r="82" spans="1:5" s="162" customFormat="1" ht="12" customHeight="1" thickBot="1">
      <c r="A82" s="195" t="s">
        <v>230</v>
      </c>
      <c r="B82" s="400" t="s">
        <v>250</v>
      </c>
      <c r="C82" s="150">
        <f>SUM(C83:C86)</f>
        <v>0</v>
      </c>
      <c r="D82" s="150">
        <f>SUM(D83:D86)</f>
        <v>0</v>
      </c>
      <c r="E82" s="92">
        <f>SUM(E83:E86)</f>
        <v>0</v>
      </c>
    </row>
    <row r="83" spans="1:5" s="162" customFormat="1" ht="12" customHeight="1">
      <c r="A83" s="404" t="s">
        <v>231</v>
      </c>
      <c r="B83" s="395" t="s">
        <v>232</v>
      </c>
      <c r="C83" s="154"/>
      <c r="D83" s="154"/>
      <c r="E83" s="96"/>
    </row>
    <row r="84" spans="1:5" s="162" customFormat="1" ht="12" customHeight="1">
      <c r="A84" s="405" t="s">
        <v>233</v>
      </c>
      <c r="B84" s="396" t="s">
        <v>234</v>
      </c>
      <c r="C84" s="154"/>
      <c r="D84" s="154"/>
      <c r="E84" s="96"/>
    </row>
    <row r="85" spans="1:5" s="162" customFormat="1" ht="12" customHeight="1">
      <c r="A85" s="405" t="s">
        <v>235</v>
      </c>
      <c r="B85" s="396" t="s">
        <v>236</v>
      </c>
      <c r="C85" s="154"/>
      <c r="D85" s="154"/>
      <c r="E85" s="96"/>
    </row>
    <row r="86" spans="1:5" s="162" customFormat="1" ht="12" customHeight="1" thickBot="1">
      <c r="A86" s="406" t="s">
        <v>237</v>
      </c>
      <c r="B86" s="398" t="s">
        <v>238</v>
      </c>
      <c r="C86" s="154"/>
      <c r="D86" s="154"/>
      <c r="E86" s="96"/>
    </row>
    <row r="87" spans="1:5" s="162" customFormat="1" ht="12" customHeight="1" thickBot="1">
      <c r="A87" s="195" t="s">
        <v>239</v>
      </c>
      <c r="B87" s="400" t="s">
        <v>240</v>
      </c>
      <c r="C87" s="197"/>
      <c r="D87" s="197"/>
      <c r="E87" s="198"/>
    </row>
    <row r="88" spans="1:5" s="162" customFormat="1" ht="13.5" customHeight="1" thickBot="1">
      <c r="A88" s="195" t="s">
        <v>241</v>
      </c>
      <c r="B88" s="407" t="s">
        <v>509</v>
      </c>
      <c r="C88" s="156">
        <f>+C66+C70+C75+C78+C82+C87</f>
        <v>9598869</v>
      </c>
      <c r="D88" s="156">
        <f>+D66+D70+D75+D78+D82+D87</f>
        <v>104087966</v>
      </c>
      <c r="E88" s="192">
        <f>+E66+E70+E75+E78+E82+E87</f>
        <v>104087966</v>
      </c>
    </row>
    <row r="89" spans="1:5" s="162" customFormat="1" ht="12" customHeight="1" thickBot="1">
      <c r="A89" s="196" t="s">
        <v>253</v>
      </c>
      <c r="B89" s="408" t="s">
        <v>510</v>
      </c>
      <c r="C89" s="156">
        <f>+C65+C88</f>
        <v>138755487</v>
      </c>
      <c r="D89" s="156">
        <f>+D65+D88</f>
        <v>149995952</v>
      </c>
      <c r="E89" s="192">
        <f>+E65+E88</f>
        <v>148446117</v>
      </c>
    </row>
    <row r="90" spans="1:5" ht="16.5" customHeight="1">
      <c r="A90" s="791" t="s">
        <v>32</v>
      </c>
      <c r="B90" s="791"/>
      <c r="C90" s="791"/>
      <c r="D90" s="791"/>
      <c r="E90" s="791"/>
    </row>
    <row r="91" spans="1:5" s="172" customFormat="1" ht="16.5" customHeight="1" thickBot="1">
      <c r="A91" s="409" t="s">
        <v>99</v>
      </c>
      <c r="B91" s="409"/>
      <c r="C91" s="409"/>
      <c r="D91" s="60"/>
      <c r="E91" s="60" t="str">
        <f>E5</f>
        <v>Forint</v>
      </c>
    </row>
    <row r="92" spans="1:5" s="172" customFormat="1" ht="16.5" customHeight="1">
      <c r="A92" s="858" t="s">
        <v>48</v>
      </c>
      <c r="B92" s="787" t="s">
        <v>390</v>
      </c>
      <c r="C92" s="784" t="str">
        <f>+C6</f>
        <v>2017. évi tény</v>
      </c>
      <c r="D92" s="861" t="str">
        <f>+D6</f>
        <v>2018. évi</v>
      </c>
      <c r="E92" s="862"/>
    </row>
    <row r="93" spans="1:5" ht="37.5" customHeight="1" thickBot="1">
      <c r="A93" s="859"/>
      <c r="B93" s="860"/>
      <c r="C93" s="785"/>
      <c r="D93" s="225" t="s">
        <v>428</v>
      </c>
      <c r="E93" s="393" t="s">
        <v>416</v>
      </c>
    </row>
    <row r="94" spans="1:5" s="161" customFormat="1" ht="12" customHeight="1" thickBot="1">
      <c r="A94" s="25" t="s">
        <v>364</v>
      </c>
      <c r="B94" s="26" t="s">
        <v>365</v>
      </c>
      <c r="C94" s="26" t="s">
        <v>366</v>
      </c>
      <c r="D94" s="26" t="s">
        <v>367</v>
      </c>
      <c r="E94" s="410" t="s">
        <v>369</v>
      </c>
    </row>
    <row r="95" spans="1:5" ht="12" customHeight="1" thickBot="1">
      <c r="A95" s="20" t="s">
        <v>4</v>
      </c>
      <c r="B95" s="24" t="s">
        <v>511</v>
      </c>
      <c r="C95" s="149">
        <f>SUM(C96:C100)</f>
        <v>31111102</v>
      </c>
      <c r="D95" s="149">
        <f>+D96+D97+D98+D99+D100</f>
        <v>51815870</v>
      </c>
      <c r="E95" s="212">
        <f>+E96+E97+E98+E99+E100</f>
        <v>39179191</v>
      </c>
    </row>
    <row r="96" spans="1:5" ht="12" customHeight="1">
      <c r="A96" s="15" t="s">
        <v>60</v>
      </c>
      <c r="B96" s="411" t="s">
        <v>33</v>
      </c>
      <c r="C96" s="219">
        <v>12687682</v>
      </c>
      <c r="D96" s="219">
        <v>16123124</v>
      </c>
      <c r="E96" s="213">
        <v>14871915</v>
      </c>
    </row>
    <row r="97" spans="1:5" ht="12" customHeight="1">
      <c r="A97" s="12" t="s">
        <v>61</v>
      </c>
      <c r="B97" s="412" t="s">
        <v>120</v>
      </c>
      <c r="C97" s="151">
        <v>2561616</v>
      </c>
      <c r="D97" s="151">
        <v>2898273</v>
      </c>
      <c r="E97" s="93">
        <v>2557530</v>
      </c>
    </row>
    <row r="98" spans="1:5" ht="12" customHeight="1">
      <c r="A98" s="12" t="s">
        <v>62</v>
      </c>
      <c r="B98" s="412" t="s">
        <v>88</v>
      </c>
      <c r="C98" s="153">
        <v>14761692</v>
      </c>
      <c r="D98" s="153">
        <v>29638455</v>
      </c>
      <c r="E98" s="95">
        <v>19739914</v>
      </c>
    </row>
    <row r="99" spans="1:5" ht="12" customHeight="1">
      <c r="A99" s="12" t="s">
        <v>63</v>
      </c>
      <c r="B99" s="413" t="s">
        <v>121</v>
      </c>
      <c r="C99" s="153">
        <v>818000</v>
      </c>
      <c r="D99" s="153">
        <v>1593000</v>
      </c>
      <c r="E99" s="95">
        <v>1489700</v>
      </c>
    </row>
    <row r="100" spans="1:5" ht="12" customHeight="1">
      <c r="A100" s="12" t="s">
        <v>72</v>
      </c>
      <c r="B100" s="414" t="s">
        <v>122</v>
      </c>
      <c r="C100" s="153">
        <v>282112</v>
      </c>
      <c r="D100" s="153">
        <v>1563018</v>
      </c>
      <c r="E100" s="95">
        <v>520132</v>
      </c>
    </row>
    <row r="101" spans="1:5" ht="12" customHeight="1">
      <c r="A101" s="12" t="s">
        <v>64</v>
      </c>
      <c r="B101" s="412" t="s">
        <v>512</v>
      </c>
      <c r="C101" s="153">
        <v>50112</v>
      </c>
      <c r="D101" s="153">
        <v>254326</v>
      </c>
      <c r="E101" s="95">
        <v>128820</v>
      </c>
    </row>
    <row r="102" spans="1:5" ht="12" customHeight="1">
      <c r="A102" s="12" t="s">
        <v>65</v>
      </c>
      <c r="B102" s="415" t="s">
        <v>256</v>
      </c>
      <c r="C102" s="153"/>
      <c r="D102" s="153"/>
      <c r="E102" s="95"/>
    </row>
    <row r="103" spans="1:5" ht="12" customHeight="1">
      <c r="A103" s="12" t="s">
        <v>73</v>
      </c>
      <c r="B103" s="412" t="s">
        <v>257</v>
      </c>
      <c r="C103" s="153"/>
      <c r="D103" s="153"/>
      <c r="E103" s="95"/>
    </row>
    <row r="104" spans="1:5" ht="12" customHeight="1">
      <c r="A104" s="12" t="s">
        <v>74</v>
      </c>
      <c r="B104" s="412" t="s">
        <v>258</v>
      </c>
      <c r="C104" s="153"/>
      <c r="D104" s="153"/>
      <c r="E104" s="95"/>
    </row>
    <row r="105" spans="1:5" ht="12" customHeight="1">
      <c r="A105" s="12" t="s">
        <v>75</v>
      </c>
      <c r="B105" s="415" t="s">
        <v>259</v>
      </c>
      <c r="C105" s="153"/>
      <c r="D105" s="153">
        <v>293312</v>
      </c>
      <c r="E105" s="95">
        <v>233312</v>
      </c>
    </row>
    <row r="106" spans="1:5" ht="12" customHeight="1">
      <c r="A106" s="12" t="s">
        <v>76</v>
      </c>
      <c r="B106" s="415" t="s">
        <v>260</v>
      </c>
      <c r="C106" s="153"/>
      <c r="D106" s="153"/>
      <c r="E106" s="95"/>
    </row>
    <row r="107" spans="1:5" ht="12" customHeight="1">
      <c r="A107" s="12" t="s">
        <v>78</v>
      </c>
      <c r="B107" s="412" t="s">
        <v>261</v>
      </c>
      <c r="C107" s="153"/>
      <c r="D107" s="153"/>
      <c r="E107" s="95"/>
    </row>
    <row r="108" spans="1:5" ht="12" customHeight="1">
      <c r="A108" s="11" t="s">
        <v>123</v>
      </c>
      <c r="B108" s="416" t="s">
        <v>262</v>
      </c>
      <c r="C108" s="153"/>
      <c r="D108" s="153"/>
      <c r="E108" s="95"/>
    </row>
    <row r="109" spans="1:5" ht="12" customHeight="1">
      <c r="A109" s="12" t="s">
        <v>254</v>
      </c>
      <c r="B109" s="416" t="s">
        <v>263</v>
      </c>
      <c r="C109" s="153"/>
      <c r="D109" s="153"/>
      <c r="E109" s="95"/>
    </row>
    <row r="110" spans="1:5" ht="12" customHeight="1" thickBot="1">
      <c r="A110" s="16" t="s">
        <v>255</v>
      </c>
      <c r="B110" s="417" t="s">
        <v>264</v>
      </c>
      <c r="C110" s="220"/>
      <c r="D110" s="153">
        <v>7300000</v>
      </c>
      <c r="E110" s="95">
        <v>158000</v>
      </c>
    </row>
    <row r="111" spans="1:5" ht="12" customHeight="1" thickBot="1">
      <c r="A111" s="18" t="s">
        <v>5</v>
      </c>
      <c r="B111" s="23" t="s">
        <v>513</v>
      </c>
      <c r="C111" s="150">
        <f>+C112+C114+C116</f>
        <v>3675000</v>
      </c>
      <c r="D111" s="150">
        <f>+D112+D114+D116</f>
        <v>97356279</v>
      </c>
      <c r="E111" s="92">
        <f>+E112+E114+E116</f>
        <v>0</v>
      </c>
    </row>
    <row r="112" spans="1:5" ht="12" customHeight="1">
      <c r="A112" s="13" t="s">
        <v>66</v>
      </c>
      <c r="B112" s="412" t="s">
        <v>141</v>
      </c>
      <c r="C112" s="152">
        <v>1000000</v>
      </c>
      <c r="D112" s="230"/>
      <c r="E112" s="94"/>
    </row>
    <row r="113" spans="1:5" ht="12" customHeight="1">
      <c r="A113" s="13" t="s">
        <v>67</v>
      </c>
      <c r="B113" s="416" t="s">
        <v>269</v>
      </c>
      <c r="C113" s="152"/>
      <c r="D113" s="230"/>
      <c r="E113" s="94"/>
    </row>
    <row r="114" spans="1:5" ht="15.75">
      <c r="A114" s="13" t="s">
        <v>68</v>
      </c>
      <c r="B114" s="416" t="s">
        <v>124</v>
      </c>
      <c r="C114" s="151">
        <v>2675000</v>
      </c>
      <c r="D114" s="231">
        <v>97356279</v>
      </c>
      <c r="E114" s="93"/>
    </row>
    <row r="115" spans="1:5" ht="12" customHeight="1">
      <c r="A115" s="13" t="s">
        <v>69</v>
      </c>
      <c r="B115" s="416" t="s">
        <v>270</v>
      </c>
      <c r="C115" s="151">
        <v>2675000</v>
      </c>
      <c r="D115" s="231"/>
      <c r="E115" s="93"/>
    </row>
    <row r="116" spans="1:5" ht="12" customHeight="1">
      <c r="A116" s="13" t="s">
        <v>70</v>
      </c>
      <c r="B116" s="398" t="s">
        <v>143</v>
      </c>
      <c r="C116" s="151"/>
      <c r="D116" s="231"/>
      <c r="E116" s="93"/>
    </row>
    <row r="117" spans="1:5" ht="15.75">
      <c r="A117" s="13" t="s">
        <v>77</v>
      </c>
      <c r="B117" s="396" t="s">
        <v>311</v>
      </c>
      <c r="C117" s="151"/>
      <c r="D117" s="231"/>
      <c r="E117" s="93"/>
    </row>
    <row r="118" spans="1:5" ht="15.75">
      <c r="A118" s="13" t="s">
        <v>79</v>
      </c>
      <c r="B118" s="418" t="s">
        <v>275</v>
      </c>
      <c r="C118" s="151"/>
      <c r="D118" s="231"/>
      <c r="E118" s="93"/>
    </row>
    <row r="119" spans="1:5" ht="12" customHeight="1">
      <c r="A119" s="13" t="s">
        <v>125</v>
      </c>
      <c r="B119" s="412" t="s">
        <v>258</v>
      </c>
      <c r="C119" s="151"/>
      <c r="D119" s="231"/>
      <c r="E119" s="93"/>
    </row>
    <row r="120" spans="1:5" ht="12" customHeight="1">
      <c r="A120" s="13" t="s">
        <v>126</v>
      </c>
      <c r="B120" s="412" t="s">
        <v>274</v>
      </c>
      <c r="C120" s="151"/>
      <c r="D120" s="231"/>
      <c r="E120" s="93"/>
    </row>
    <row r="121" spans="1:5" ht="12" customHeight="1">
      <c r="A121" s="13" t="s">
        <v>127</v>
      </c>
      <c r="B121" s="412" t="s">
        <v>273</v>
      </c>
      <c r="C121" s="151"/>
      <c r="D121" s="231"/>
      <c r="E121" s="93"/>
    </row>
    <row r="122" spans="1:5" s="419" customFormat="1" ht="12" customHeight="1">
      <c r="A122" s="13" t="s">
        <v>266</v>
      </c>
      <c r="B122" s="412" t="s">
        <v>261</v>
      </c>
      <c r="C122" s="151"/>
      <c r="D122" s="231"/>
      <c r="E122" s="93"/>
    </row>
    <row r="123" spans="1:5" ht="12" customHeight="1">
      <c r="A123" s="13" t="s">
        <v>267</v>
      </c>
      <c r="B123" s="412" t="s">
        <v>272</v>
      </c>
      <c r="C123" s="151"/>
      <c r="D123" s="231"/>
      <c r="E123" s="93"/>
    </row>
    <row r="124" spans="1:5" ht="12" customHeight="1" thickBot="1">
      <c r="A124" s="11" t="s">
        <v>268</v>
      </c>
      <c r="B124" s="412" t="s">
        <v>271</v>
      </c>
      <c r="C124" s="153"/>
      <c r="D124" s="232"/>
      <c r="E124" s="95"/>
    </row>
    <row r="125" spans="1:5" ht="12" customHeight="1" thickBot="1">
      <c r="A125" s="18" t="s">
        <v>6</v>
      </c>
      <c r="B125" s="420" t="s">
        <v>514</v>
      </c>
      <c r="C125" s="150">
        <f>+C126+C127</f>
        <v>0</v>
      </c>
      <c r="D125" s="150">
        <f>+D126+D127</f>
        <v>0</v>
      </c>
      <c r="E125" s="92">
        <f>+E126+E127</f>
        <v>0</v>
      </c>
    </row>
    <row r="126" spans="1:5" ht="12" customHeight="1">
      <c r="A126" s="13" t="s">
        <v>49</v>
      </c>
      <c r="B126" s="418" t="s">
        <v>515</v>
      </c>
      <c r="C126" s="152"/>
      <c r="D126" s="152"/>
      <c r="E126" s="94"/>
    </row>
    <row r="127" spans="1:5" ht="12" customHeight="1" thickBot="1">
      <c r="A127" s="14" t="s">
        <v>50</v>
      </c>
      <c r="B127" s="416" t="s">
        <v>516</v>
      </c>
      <c r="C127" s="153"/>
      <c r="D127" s="153"/>
      <c r="E127" s="95"/>
    </row>
    <row r="128" spans="1:5" ht="12" customHeight="1" thickBot="1">
      <c r="A128" s="18" t="s">
        <v>7</v>
      </c>
      <c r="B128" s="420" t="s">
        <v>517</v>
      </c>
      <c r="C128" s="150">
        <f>+C95+C111+C125</f>
        <v>34786102</v>
      </c>
      <c r="D128" s="150">
        <f>+D95+D111+D125</f>
        <v>149172149</v>
      </c>
      <c r="E128" s="92">
        <f>+E95+E111+E125</f>
        <v>39179191</v>
      </c>
    </row>
    <row r="129" spans="1:5" ht="12" customHeight="1" thickBot="1">
      <c r="A129" s="18" t="s">
        <v>8</v>
      </c>
      <c r="B129" s="420" t="s">
        <v>518</v>
      </c>
      <c r="C129" s="150">
        <f>+C130+C131+C132</f>
        <v>0</v>
      </c>
      <c r="D129" s="150">
        <f>+D130+D131+D132</f>
        <v>0</v>
      </c>
      <c r="E129" s="92">
        <f>+E130+E131+E132</f>
        <v>0</v>
      </c>
    </row>
    <row r="130" spans="1:5" ht="12" customHeight="1">
      <c r="A130" s="13" t="s">
        <v>53</v>
      </c>
      <c r="B130" s="418" t="s">
        <v>383</v>
      </c>
      <c r="C130" s="151"/>
      <c r="D130" s="151"/>
      <c r="E130" s="93"/>
    </row>
    <row r="131" spans="1:5" ht="12" customHeight="1">
      <c r="A131" s="13" t="s">
        <v>54</v>
      </c>
      <c r="B131" s="418" t="s">
        <v>337</v>
      </c>
      <c r="C131" s="151"/>
      <c r="D131" s="151"/>
      <c r="E131" s="93"/>
    </row>
    <row r="132" spans="1:5" ht="12" customHeight="1" thickBot="1">
      <c r="A132" s="11" t="s">
        <v>55</v>
      </c>
      <c r="B132" s="421" t="s">
        <v>382</v>
      </c>
      <c r="C132" s="151"/>
      <c r="D132" s="151"/>
      <c r="E132" s="93"/>
    </row>
    <row r="133" spans="1:5" ht="12" customHeight="1" thickBot="1">
      <c r="A133" s="18" t="s">
        <v>9</v>
      </c>
      <c r="B133" s="420" t="s">
        <v>519</v>
      </c>
      <c r="C133" s="150">
        <f>+C134+C135+C136+C137</f>
        <v>0</v>
      </c>
      <c r="D133" s="150">
        <f>+D134+D135+D136+D137</f>
        <v>0</v>
      </c>
      <c r="E133" s="92">
        <f>+E134+E135+E136+E137</f>
        <v>0</v>
      </c>
    </row>
    <row r="134" spans="1:5" ht="12" customHeight="1">
      <c r="A134" s="13" t="s">
        <v>56</v>
      </c>
      <c r="B134" s="418" t="s">
        <v>339</v>
      </c>
      <c r="C134" s="151"/>
      <c r="D134" s="151"/>
      <c r="E134" s="93"/>
    </row>
    <row r="135" spans="1:5" ht="12" customHeight="1">
      <c r="A135" s="13" t="s">
        <v>57</v>
      </c>
      <c r="B135" s="418" t="s">
        <v>520</v>
      </c>
      <c r="C135" s="151"/>
      <c r="D135" s="151"/>
      <c r="E135" s="93"/>
    </row>
    <row r="136" spans="1:5" ht="12" customHeight="1">
      <c r="A136" s="13" t="s">
        <v>193</v>
      </c>
      <c r="B136" s="418" t="s">
        <v>331</v>
      </c>
      <c r="C136" s="151"/>
      <c r="D136" s="151"/>
      <c r="E136" s="93"/>
    </row>
    <row r="137" spans="1:5" ht="12" customHeight="1" thickBot="1">
      <c r="A137" s="11" t="s">
        <v>194</v>
      </c>
      <c r="B137" s="421" t="s">
        <v>521</v>
      </c>
      <c r="C137" s="151"/>
      <c r="D137" s="151"/>
      <c r="E137" s="93"/>
    </row>
    <row r="138" spans="1:5" ht="12" customHeight="1" thickBot="1">
      <c r="A138" s="18" t="s">
        <v>10</v>
      </c>
      <c r="B138" s="420" t="s">
        <v>522</v>
      </c>
      <c r="C138" s="156">
        <f>+C139+C140+C141+C142</f>
        <v>741164</v>
      </c>
      <c r="D138" s="156">
        <f>+D139+D140+D141+D142</f>
        <v>823803</v>
      </c>
      <c r="E138" s="192">
        <f>+E139+E140+E141+E142</f>
        <v>823803</v>
      </c>
    </row>
    <row r="139" spans="1:5" ht="12" customHeight="1">
      <c r="A139" s="13" t="s">
        <v>58</v>
      </c>
      <c r="B139" s="418" t="s">
        <v>276</v>
      </c>
      <c r="C139" s="151"/>
      <c r="D139" s="231"/>
      <c r="E139" s="93"/>
    </row>
    <row r="140" spans="1:5" ht="12" customHeight="1">
      <c r="A140" s="13" t="s">
        <v>59</v>
      </c>
      <c r="B140" s="418" t="s">
        <v>277</v>
      </c>
      <c r="C140" s="151">
        <v>741164</v>
      </c>
      <c r="D140" s="231">
        <v>823803</v>
      </c>
      <c r="E140" s="93">
        <v>823803</v>
      </c>
    </row>
    <row r="141" spans="1:5" ht="12" customHeight="1">
      <c r="A141" s="13" t="s">
        <v>205</v>
      </c>
      <c r="B141" s="418" t="s">
        <v>523</v>
      </c>
      <c r="C141" s="151"/>
      <c r="D141" s="231"/>
      <c r="E141" s="93"/>
    </row>
    <row r="142" spans="1:5" ht="12" customHeight="1" thickBot="1">
      <c r="A142" s="11" t="s">
        <v>206</v>
      </c>
      <c r="B142" s="421" t="s">
        <v>293</v>
      </c>
      <c r="C142" s="153"/>
      <c r="D142" s="232"/>
      <c r="E142" s="95"/>
    </row>
    <row r="143" spans="1:9" ht="15" customHeight="1" thickBot="1">
      <c r="A143" s="18" t="s">
        <v>11</v>
      </c>
      <c r="B143" s="420" t="s">
        <v>524</v>
      </c>
      <c r="C143" s="222">
        <f>+C144+C145+C146+C147</f>
        <v>0</v>
      </c>
      <c r="D143" s="743"/>
      <c r="E143" s="734"/>
      <c r="F143" s="173"/>
      <c r="G143" s="174"/>
      <c r="H143" s="174"/>
      <c r="I143" s="174"/>
    </row>
    <row r="144" spans="1:5" s="162" customFormat="1" ht="12.75" customHeight="1">
      <c r="A144" s="13" t="s">
        <v>118</v>
      </c>
      <c r="B144" s="418" t="s">
        <v>525</v>
      </c>
      <c r="C144" s="152"/>
      <c r="D144" s="152"/>
      <c r="E144" s="94"/>
    </row>
    <row r="145" spans="1:5" ht="13.5" customHeight="1">
      <c r="A145" s="13" t="s">
        <v>119</v>
      </c>
      <c r="B145" s="418" t="s">
        <v>526</v>
      </c>
      <c r="C145" s="151"/>
      <c r="D145" s="151"/>
      <c r="E145" s="93"/>
    </row>
    <row r="146" spans="1:5" ht="13.5" customHeight="1">
      <c r="A146" s="13" t="s">
        <v>142</v>
      </c>
      <c r="B146" s="418" t="s">
        <v>527</v>
      </c>
      <c r="C146" s="151"/>
      <c r="D146" s="151"/>
      <c r="E146" s="93"/>
    </row>
    <row r="147" spans="1:5" ht="13.5" customHeight="1" thickBot="1">
      <c r="A147" s="13" t="s">
        <v>208</v>
      </c>
      <c r="B147" s="418" t="s">
        <v>528</v>
      </c>
      <c r="C147" s="151"/>
      <c r="D147" s="151"/>
      <c r="E147" s="93"/>
    </row>
    <row r="148" spans="1:5" ht="12.75" customHeight="1" thickBot="1">
      <c r="A148" s="18" t="s">
        <v>12</v>
      </c>
      <c r="B148" s="420" t="s">
        <v>529</v>
      </c>
      <c r="C148" s="224">
        <f>+C129+C133+C138+C143</f>
        <v>741164</v>
      </c>
      <c r="D148" s="224">
        <f>+D129+D133+D138+D143</f>
        <v>823803</v>
      </c>
      <c r="E148" s="218">
        <f>+E129+E133+E138+E143</f>
        <v>823803</v>
      </c>
    </row>
    <row r="149" spans="1:5" ht="13.5" customHeight="1" thickBot="1">
      <c r="A149" s="102" t="s">
        <v>13</v>
      </c>
      <c r="B149" s="422" t="s">
        <v>530</v>
      </c>
      <c r="C149" s="224">
        <f>+C128+C148</f>
        <v>35527266</v>
      </c>
      <c r="D149" s="224">
        <f>+D128+D148</f>
        <v>149995952</v>
      </c>
      <c r="E149" s="218">
        <f>+E128+E148</f>
        <v>40002994</v>
      </c>
    </row>
    <row r="150" spans="3:4" ht="13.5" customHeight="1">
      <c r="C150" s="690"/>
      <c r="D150" s="690">
        <f>D89-D149</f>
        <v>0</v>
      </c>
    </row>
    <row r="151" ht="13.5" customHeight="1"/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13">
    <mergeCell ref="A1:E1"/>
    <mergeCell ref="A2:E2"/>
    <mergeCell ref="A3:E3"/>
    <mergeCell ref="A4:E4"/>
    <mergeCell ref="A6:A7"/>
    <mergeCell ref="B6:B7"/>
    <mergeCell ref="C6:C7"/>
    <mergeCell ref="D6:E6"/>
    <mergeCell ref="A90:E90"/>
    <mergeCell ref="A92:A93"/>
    <mergeCell ref="B92:B93"/>
    <mergeCell ref="C92:C93"/>
    <mergeCell ref="D92:E92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67" r:id="rId1"/>
  <rowBreaks count="1" manualBreakCount="1">
    <brk id="89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zoomScale="120" zoomScaleNormal="120" workbookViewId="0" topLeftCell="A1">
      <selection activeCell="N14" sqref="N14"/>
    </sheetView>
  </sheetViews>
  <sheetFormatPr defaultColWidth="9.00390625" defaultRowHeight="12.75"/>
  <cols>
    <col min="1" max="1" width="6.875" style="28" customWidth="1"/>
    <col min="2" max="2" width="32.375" style="27" customWidth="1"/>
    <col min="3" max="3" width="17.00390625" style="27" customWidth="1"/>
    <col min="4" max="9" width="12.875" style="27" customWidth="1"/>
    <col min="10" max="10" width="13.875" style="27" customWidth="1"/>
    <col min="11" max="11" width="4.00390625" style="27" customWidth="1"/>
    <col min="12" max="16384" width="9.375" style="27" customWidth="1"/>
  </cols>
  <sheetData>
    <row r="1" spans="1:10" ht="15.75">
      <c r="A1" s="799" t="s">
        <v>758</v>
      </c>
      <c r="B1" s="865"/>
      <c r="C1" s="865"/>
      <c r="D1" s="865"/>
      <c r="E1" s="865"/>
      <c r="F1" s="865"/>
      <c r="G1" s="865"/>
      <c r="H1" s="865"/>
      <c r="I1" s="865"/>
      <c r="J1" s="865"/>
    </row>
    <row r="2" spans="1:11" ht="14.25" thickBot="1">
      <c r="A2" s="366"/>
      <c r="B2" s="367"/>
      <c r="C2" s="367"/>
      <c r="D2" s="367"/>
      <c r="E2" s="367"/>
      <c r="F2" s="367"/>
      <c r="G2" s="367"/>
      <c r="H2" s="367"/>
      <c r="I2" s="367"/>
      <c r="J2" s="375" t="str">
        <f>'Z_1.tájékoztató_t.'!E5</f>
        <v>Forint</v>
      </c>
      <c r="K2" s="798" t="str">
        <f>CONCATENATE("2. tájékoztató tábla ",Z_ALAPADATOK!A7," ",Z_ALAPADATOK!B7," ",Z_ALAPADATOK!C7," ",Z_ALAPADATOK!D7," ",Z_ALAPADATOK!E7," ",Z_ALAPADATOK!F7," ",Z_ALAPADATOK!G7," ",Z_ALAPADATOK!H7)</f>
        <v>2. tájékoztató tábla a … / 2019. ( … ) önkormányzati rendelethez</v>
      </c>
    </row>
    <row r="3" spans="1:11" s="426" customFormat="1" ht="26.25" customHeight="1">
      <c r="A3" s="866" t="s">
        <v>48</v>
      </c>
      <c r="B3" s="868" t="s">
        <v>531</v>
      </c>
      <c r="C3" s="868" t="s">
        <v>532</v>
      </c>
      <c r="D3" s="868" t="s">
        <v>533</v>
      </c>
      <c r="E3" s="868" t="s">
        <v>856</v>
      </c>
      <c r="F3" s="423" t="s">
        <v>534</v>
      </c>
      <c r="G3" s="424"/>
      <c r="H3" s="424"/>
      <c r="I3" s="425"/>
      <c r="J3" s="871" t="s">
        <v>535</v>
      </c>
      <c r="K3" s="798"/>
    </row>
    <row r="4" spans="1:11" s="430" customFormat="1" ht="32.25" customHeight="1" thickBot="1">
      <c r="A4" s="867"/>
      <c r="B4" s="869"/>
      <c r="C4" s="869"/>
      <c r="D4" s="870"/>
      <c r="E4" s="870"/>
      <c r="F4" s="427" t="s">
        <v>828</v>
      </c>
      <c r="G4" s="428" t="s">
        <v>760</v>
      </c>
      <c r="H4" s="428" t="s">
        <v>761</v>
      </c>
      <c r="I4" s="429" t="s">
        <v>762</v>
      </c>
      <c r="J4" s="872"/>
      <c r="K4" s="798"/>
    </row>
    <row r="5" spans="1:11" s="435" customFormat="1" ht="13.5" customHeight="1" thickBot="1">
      <c r="A5" s="431" t="s">
        <v>364</v>
      </c>
      <c r="B5" s="432" t="s">
        <v>536</v>
      </c>
      <c r="C5" s="433" t="s">
        <v>366</v>
      </c>
      <c r="D5" s="433" t="s">
        <v>368</v>
      </c>
      <c r="E5" s="433" t="s">
        <v>367</v>
      </c>
      <c r="F5" s="433" t="s">
        <v>369</v>
      </c>
      <c r="G5" s="433" t="s">
        <v>370</v>
      </c>
      <c r="H5" s="433" t="s">
        <v>371</v>
      </c>
      <c r="I5" s="433" t="s">
        <v>393</v>
      </c>
      <c r="J5" s="434" t="s">
        <v>537</v>
      </c>
      <c r="K5" s="798"/>
    </row>
    <row r="6" spans="1:11" ht="33.75" customHeight="1">
      <c r="A6" s="436" t="s">
        <v>4</v>
      </c>
      <c r="B6" s="437" t="s">
        <v>538</v>
      </c>
      <c r="C6" s="438"/>
      <c r="D6" s="439">
        <f aca="true" t="shared" si="0" ref="D6:I6">SUM(D7:D8)</f>
        <v>0</v>
      </c>
      <c r="E6" s="439">
        <f t="shared" si="0"/>
        <v>0</v>
      </c>
      <c r="F6" s="439">
        <f t="shared" si="0"/>
        <v>0</v>
      </c>
      <c r="G6" s="439">
        <f t="shared" si="0"/>
        <v>0</v>
      </c>
      <c r="H6" s="439">
        <f t="shared" si="0"/>
        <v>0</v>
      </c>
      <c r="I6" s="440">
        <f t="shared" si="0"/>
        <v>0</v>
      </c>
      <c r="J6" s="441">
        <f aca="true" t="shared" si="1" ref="J6:J18">SUM(F6:I6)</f>
        <v>0</v>
      </c>
      <c r="K6" s="798"/>
    </row>
    <row r="7" spans="1:11" ht="21" customHeight="1">
      <c r="A7" s="442" t="s">
        <v>5</v>
      </c>
      <c r="B7" s="443" t="s">
        <v>539</v>
      </c>
      <c r="C7" s="444"/>
      <c r="D7" s="21"/>
      <c r="E7" s="21"/>
      <c r="F7" s="21"/>
      <c r="G7" s="21"/>
      <c r="H7" s="21"/>
      <c r="I7" s="445"/>
      <c r="J7" s="446">
        <f t="shared" si="1"/>
        <v>0</v>
      </c>
      <c r="K7" s="798"/>
    </row>
    <row r="8" spans="1:11" ht="21" customHeight="1">
      <c r="A8" s="442" t="s">
        <v>6</v>
      </c>
      <c r="B8" s="443" t="s">
        <v>539</v>
      </c>
      <c r="C8" s="444"/>
      <c r="D8" s="21"/>
      <c r="E8" s="21"/>
      <c r="F8" s="21"/>
      <c r="G8" s="21"/>
      <c r="H8" s="21"/>
      <c r="I8" s="445"/>
      <c r="J8" s="446">
        <f t="shared" si="1"/>
        <v>0</v>
      </c>
      <c r="K8" s="798"/>
    </row>
    <row r="9" spans="1:11" ht="33" customHeight="1">
      <c r="A9" s="442" t="s">
        <v>7</v>
      </c>
      <c r="B9" s="447" t="s">
        <v>540</v>
      </c>
      <c r="C9" s="448"/>
      <c r="D9" s="449">
        <f aca="true" t="shared" si="2" ref="D9:I9">SUM(D10:D11)</f>
        <v>0</v>
      </c>
      <c r="E9" s="449">
        <f t="shared" si="2"/>
        <v>0</v>
      </c>
      <c r="F9" s="449">
        <f t="shared" si="2"/>
        <v>0</v>
      </c>
      <c r="G9" s="449">
        <f t="shared" si="2"/>
        <v>0</v>
      </c>
      <c r="H9" s="449">
        <f t="shared" si="2"/>
        <v>0</v>
      </c>
      <c r="I9" s="450">
        <f t="shared" si="2"/>
        <v>0</v>
      </c>
      <c r="J9" s="451">
        <f t="shared" si="1"/>
        <v>0</v>
      </c>
      <c r="K9" s="798"/>
    </row>
    <row r="10" spans="1:11" ht="21" customHeight="1">
      <c r="A10" s="442" t="s">
        <v>8</v>
      </c>
      <c r="B10" s="443" t="s">
        <v>539</v>
      </c>
      <c r="C10" s="444"/>
      <c r="D10" s="21"/>
      <c r="E10" s="21"/>
      <c r="F10" s="21"/>
      <c r="G10" s="21"/>
      <c r="H10" s="21"/>
      <c r="I10" s="445"/>
      <c r="J10" s="446">
        <f t="shared" si="1"/>
        <v>0</v>
      </c>
      <c r="K10" s="798"/>
    </row>
    <row r="11" spans="1:11" ht="18" customHeight="1">
      <c r="A11" s="442" t="s">
        <v>9</v>
      </c>
      <c r="B11" s="443" t="s">
        <v>539</v>
      </c>
      <c r="C11" s="444"/>
      <c r="D11" s="21"/>
      <c r="E11" s="21"/>
      <c r="F11" s="21"/>
      <c r="G11" s="21"/>
      <c r="H11" s="21"/>
      <c r="I11" s="445"/>
      <c r="J11" s="446">
        <f t="shared" si="1"/>
        <v>0</v>
      </c>
      <c r="K11" s="798"/>
    </row>
    <row r="12" spans="1:11" ht="21" customHeight="1">
      <c r="A12" s="442" t="s">
        <v>10</v>
      </c>
      <c r="B12" s="452" t="s">
        <v>541</v>
      </c>
      <c r="C12" s="448"/>
      <c r="D12" s="449">
        <f aca="true" t="shared" si="3" ref="D12:I12">SUM(D13:D13)</f>
        <v>0</v>
      </c>
      <c r="E12" s="449">
        <f t="shared" si="3"/>
        <v>0</v>
      </c>
      <c r="F12" s="449">
        <f t="shared" si="3"/>
        <v>0</v>
      </c>
      <c r="G12" s="449">
        <f t="shared" si="3"/>
        <v>0</v>
      </c>
      <c r="H12" s="449">
        <f t="shared" si="3"/>
        <v>0</v>
      </c>
      <c r="I12" s="450">
        <f t="shared" si="3"/>
        <v>0</v>
      </c>
      <c r="J12" s="451">
        <f t="shared" si="1"/>
        <v>0</v>
      </c>
      <c r="K12" s="798"/>
    </row>
    <row r="13" spans="1:11" ht="21" customHeight="1">
      <c r="A13" s="442" t="s">
        <v>11</v>
      </c>
      <c r="B13" s="443" t="s">
        <v>539</v>
      </c>
      <c r="C13" s="444"/>
      <c r="D13" s="21"/>
      <c r="E13" s="21"/>
      <c r="F13" s="21"/>
      <c r="G13" s="21"/>
      <c r="H13" s="21"/>
      <c r="I13" s="445"/>
      <c r="J13" s="446">
        <f t="shared" si="1"/>
        <v>0</v>
      </c>
      <c r="K13" s="798"/>
    </row>
    <row r="14" spans="1:11" ht="21" customHeight="1">
      <c r="A14" s="442" t="s">
        <v>12</v>
      </c>
      <c r="B14" s="452" t="s">
        <v>542</v>
      </c>
      <c r="C14" s="448"/>
      <c r="D14" s="449">
        <f aca="true" t="shared" si="4" ref="D14:I14">SUM(D15:D15)</f>
        <v>0</v>
      </c>
      <c r="E14" s="449">
        <f t="shared" si="4"/>
        <v>0</v>
      </c>
      <c r="F14" s="449">
        <f t="shared" si="4"/>
        <v>0</v>
      </c>
      <c r="G14" s="449">
        <f t="shared" si="4"/>
        <v>0</v>
      </c>
      <c r="H14" s="449">
        <f t="shared" si="4"/>
        <v>0</v>
      </c>
      <c r="I14" s="450">
        <f t="shared" si="4"/>
        <v>0</v>
      </c>
      <c r="J14" s="451">
        <f t="shared" si="1"/>
        <v>0</v>
      </c>
      <c r="K14" s="798"/>
    </row>
    <row r="15" spans="1:11" ht="21" customHeight="1">
      <c r="A15" s="442" t="s">
        <v>13</v>
      </c>
      <c r="B15" s="443" t="s">
        <v>539</v>
      </c>
      <c r="C15" s="444"/>
      <c r="D15" s="21"/>
      <c r="E15" s="21"/>
      <c r="F15" s="21"/>
      <c r="G15" s="21"/>
      <c r="H15" s="21"/>
      <c r="I15" s="445"/>
      <c r="J15" s="446">
        <f t="shared" si="1"/>
        <v>0</v>
      </c>
      <c r="K15" s="798"/>
    </row>
    <row r="16" spans="1:11" ht="21" customHeight="1">
      <c r="A16" s="453" t="s">
        <v>14</v>
      </c>
      <c r="B16" s="454" t="s">
        <v>543</v>
      </c>
      <c r="C16" s="455"/>
      <c r="D16" s="456">
        <f aca="true" t="shared" si="5" ref="D16:I16">SUM(D17:D18)</f>
        <v>0</v>
      </c>
      <c r="E16" s="456">
        <f t="shared" si="5"/>
        <v>0</v>
      </c>
      <c r="F16" s="456">
        <f t="shared" si="5"/>
        <v>0</v>
      </c>
      <c r="G16" s="456">
        <f t="shared" si="5"/>
        <v>0</v>
      </c>
      <c r="H16" s="456">
        <f t="shared" si="5"/>
        <v>0</v>
      </c>
      <c r="I16" s="457">
        <f t="shared" si="5"/>
        <v>0</v>
      </c>
      <c r="J16" s="451">
        <f t="shared" si="1"/>
        <v>0</v>
      </c>
      <c r="K16" s="798"/>
    </row>
    <row r="17" spans="1:11" ht="21" customHeight="1">
      <c r="A17" s="453" t="s">
        <v>15</v>
      </c>
      <c r="B17" s="443" t="s">
        <v>539</v>
      </c>
      <c r="C17" s="444"/>
      <c r="D17" s="21"/>
      <c r="E17" s="21"/>
      <c r="F17" s="21"/>
      <c r="G17" s="21"/>
      <c r="H17" s="21"/>
      <c r="I17" s="445"/>
      <c r="J17" s="446">
        <f t="shared" si="1"/>
        <v>0</v>
      </c>
      <c r="K17" s="798"/>
    </row>
    <row r="18" spans="1:11" ht="21" customHeight="1" thickBot="1">
      <c r="A18" s="453" t="s">
        <v>16</v>
      </c>
      <c r="B18" s="443" t="s">
        <v>539</v>
      </c>
      <c r="C18" s="458"/>
      <c r="D18" s="459"/>
      <c r="E18" s="459"/>
      <c r="F18" s="459"/>
      <c r="G18" s="459"/>
      <c r="H18" s="459"/>
      <c r="I18" s="460"/>
      <c r="J18" s="446">
        <f t="shared" si="1"/>
        <v>0</v>
      </c>
      <c r="K18" s="798"/>
    </row>
    <row r="19" spans="1:11" ht="21" customHeight="1" thickBot="1">
      <c r="A19" s="461" t="s">
        <v>17</v>
      </c>
      <c r="B19" s="462" t="s">
        <v>544</v>
      </c>
      <c r="C19" s="463"/>
      <c r="D19" s="464">
        <f aca="true" t="shared" si="6" ref="D19:J19">D6+D9+D12+D14+D16</f>
        <v>0</v>
      </c>
      <c r="E19" s="464">
        <f t="shared" si="6"/>
        <v>0</v>
      </c>
      <c r="F19" s="464">
        <f t="shared" si="6"/>
        <v>0</v>
      </c>
      <c r="G19" s="464">
        <f t="shared" si="6"/>
        <v>0</v>
      </c>
      <c r="H19" s="464">
        <f t="shared" si="6"/>
        <v>0</v>
      </c>
      <c r="I19" s="465">
        <f t="shared" si="6"/>
        <v>0</v>
      </c>
      <c r="J19" s="466">
        <f t="shared" si="6"/>
        <v>0</v>
      </c>
      <c r="K19" s="798"/>
    </row>
  </sheetData>
  <sheetProtection sheet="1"/>
  <mergeCells count="8">
    <mergeCell ref="A1:J1"/>
    <mergeCell ref="K2:K19"/>
    <mergeCell ref="A3:A4"/>
    <mergeCell ref="B3:B4"/>
    <mergeCell ref="C3:C4"/>
    <mergeCell ref="D3:D4"/>
    <mergeCell ref="E3:E4"/>
    <mergeCell ref="J3:J4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zoomScale="120" zoomScaleNormal="120" workbookViewId="0" topLeftCell="A1">
      <selection activeCell="L11" sqref="L11"/>
    </sheetView>
  </sheetViews>
  <sheetFormatPr defaultColWidth="9.00390625" defaultRowHeight="12.75"/>
  <cols>
    <col min="1" max="1" width="6.875" style="28" customWidth="1"/>
    <col min="2" max="2" width="50.375" style="27" customWidth="1"/>
    <col min="3" max="4" width="12.875" style="27" customWidth="1"/>
    <col min="5" max="5" width="14.875" style="27" customWidth="1"/>
    <col min="6" max="6" width="13.875" style="27" customWidth="1"/>
    <col min="7" max="7" width="15.50390625" style="27" customWidth="1"/>
    <col min="8" max="8" width="16.875" style="27" customWidth="1"/>
    <col min="9" max="9" width="5.625" style="27" customWidth="1"/>
    <col min="10" max="16384" width="9.375" style="27" customWidth="1"/>
  </cols>
  <sheetData>
    <row r="1" spans="1:8" ht="17.25" customHeight="1">
      <c r="A1" s="799" t="s">
        <v>825</v>
      </c>
      <c r="B1" s="865"/>
      <c r="C1" s="865"/>
      <c r="D1" s="865"/>
      <c r="E1" s="865"/>
      <c r="F1" s="865"/>
      <c r="G1" s="865"/>
      <c r="H1" s="865"/>
    </row>
    <row r="2" spans="1:8" ht="12.75">
      <c r="A2" s="366"/>
      <c r="B2" s="367"/>
      <c r="C2" s="367"/>
      <c r="D2" s="367"/>
      <c r="E2" s="367"/>
      <c r="F2" s="367"/>
      <c r="G2" s="367"/>
      <c r="H2" s="367"/>
    </row>
    <row r="3" spans="1:9" s="467" customFormat="1" ht="15.75" thickBot="1">
      <c r="A3" s="639"/>
      <c r="B3" s="365"/>
      <c r="C3" s="365"/>
      <c r="D3" s="365"/>
      <c r="E3" s="365"/>
      <c r="F3" s="365"/>
      <c r="G3" s="365"/>
      <c r="H3" s="375" t="str">
        <f>'Z_2.tájékoztató_t.'!J2</f>
        <v>Forint</v>
      </c>
      <c r="I3" s="873" t="str">
        <f>CONCATENATE("3. tájékoztató tábla ",Z_ALAPADATOK!A7," ",Z_ALAPADATOK!B7," ",Z_ALAPADATOK!C7," ",Z_ALAPADATOK!D7," ",Z_ALAPADATOK!E7," ",Z_ALAPADATOK!F7," ",Z_ALAPADATOK!G7," ",Z_ALAPADATOK!H7)</f>
        <v>3. tájékoztató tábla a … / 2019. ( … ) önkormányzati rendelethez</v>
      </c>
    </row>
    <row r="4" spans="1:9" s="426" customFormat="1" ht="26.25" customHeight="1">
      <c r="A4" s="874" t="s">
        <v>48</v>
      </c>
      <c r="B4" s="876" t="s">
        <v>545</v>
      </c>
      <c r="C4" s="874" t="s">
        <v>546</v>
      </c>
      <c r="D4" s="874" t="s">
        <v>547</v>
      </c>
      <c r="E4" s="878" t="s">
        <v>857</v>
      </c>
      <c r="F4" s="880" t="s">
        <v>548</v>
      </c>
      <c r="G4" s="881"/>
      <c r="H4" s="882" t="s">
        <v>858</v>
      </c>
      <c r="I4" s="873"/>
    </row>
    <row r="5" spans="1:9" s="430" customFormat="1" ht="40.5" customHeight="1" thickBot="1">
      <c r="A5" s="875"/>
      <c r="B5" s="877"/>
      <c r="C5" s="877"/>
      <c r="D5" s="875"/>
      <c r="E5" s="879"/>
      <c r="F5" s="640" t="s">
        <v>828</v>
      </c>
      <c r="G5" s="641" t="s">
        <v>760</v>
      </c>
      <c r="H5" s="883"/>
      <c r="I5" s="873"/>
    </row>
    <row r="6" spans="1:9" s="468" customFormat="1" ht="12.75" customHeight="1" thickBot="1">
      <c r="A6" s="642" t="s">
        <v>364</v>
      </c>
      <c r="B6" s="643" t="s">
        <v>365</v>
      </c>
      <c r="C6" s="643" t="s">
        <v>366</v>
      </c>
      <c r="D6" s="644" t="s">
        <v>368</v>
      </c>
      <c r="E6" s="642" t="s">
        <v>367</v>
      </c>
      <c r="F6" s="644" t="s">
        <v>369</v>
      </c>
      <c r="G6" s="644" t="s">
        <v>370</v>
      </c>
      <c r="H6" s="337" t="s">
        <v>371</v>
      </c>
      <c r="I6" s="873"/>
    </row>
    <row r="7" spans="1:9" ht="22.5" customHeight="1" thickBot="1">
      <c r="A7" s="469" t="s">
        <v>4</v>
      </c>
      <c r="B7" s="470" t="s">
        <v>549</v>
      </c>
      <c r="C7" s="471"/>
      <c r="D7" s="472"/>
      <c r="E7" s="473">
        <f>SUM(E8:E13)</f>
        <v>0</v>
      </c>
      <c r="F7" s="474">
        <f>SUM(F8:F13)</f>
        <v>0</v>
      </c>
      <c r="G7" s="474">
        <f>SUM(G8:G13)</f>
        <v>0</v>
      </c>
      <c r="H7" s="475">
        <f>SUM(H8:H13)</f>
        <v>0</v>
      </c>
      <c r="I7" s="873"/>
    </row>
    <row r="8" spans="1:9" ht="22.5" customHeight="1">
      <c r="A8" s="476" t="s">
        <v>5</v>
      </c>
      <c r="B8" s="477" t="s">
        <v>539</v>
      </c>
      <c r="C8" s="478"/>
      <c r="D8" s="479"/>
      <c r="E8" s="480"/>
      <c r="F8" s="21"/>
      <c r="G8" s="21"/>
      <c r="H8" s="481"/>
      <c r="I8" s="873"/>
    </row>
    <row r="9" spans="1:9" ht="22.5" customHeight="1">
      <c r="A9" s="476" t="s">
        <v>6</v>
      </c>
      <c r="B9" s="477" t="s">
        <v>539</v>
      </c>
      <c r="C9" s="478"/>
      <c r="D9" s="479"/>
      <c r="E9" s="480"/>
      <c r="F9" s="21"/>
      <c r="G9" s="21"/>
      <c r="H9" s="481"/>
      <c r="I9" s="873"/>
    </row>
    <row r="10" spans="1:9" ht="22.5" customHeight="1">
      <c r="A10" s="476" t="s">
        <v>7</v>
      </c>
      <c r="B10" s="477" t="s">
        <v>539</v>
      </c>
      <c r="C10" s="478"/>
      <c r="D10" s="479"/>
      <c r="E10" s="480"/>
      <c r="F10" s="21"/>
      <c r="G10" s="21"/>
      <c r="H10" s="481"/>
      <c r="I10" s="873"/>
    </row>
    <row r="11" spans="1:9" ht="22.5" customHeight="1">
      <c r="A11" s="476" t="s">
        <v>8</v>
      </c>
      <c r="B11" s="477" t="s">
        <v>539</v>
      </c>
      <c r="C11" s="478"/>
      <c r="D11" s="479"/>
      <c r="E11" s="480"/>
      <c r="F11" s="21"/>
      <c r="G11" s="21"/>
      <c r="H11" s="481"/>
      <c r="I11" s="873"/>
    </row>
    <row r="12" spans="1:9" ht="22.5" customHeight="1">
      <c r="A12" s="476" t="s">
        <v>9</v>
      </c>
      <c r="B12" s="477" t="s">
        <v>539</v>
      </c>
      <c r="C12" s="478"/>
      <c r="D12" s="479"/>
      <c r="E12" s="480"/>
      <c r="F12" s="21"/>
      <c r="G12" s="21"/>
      <c r="H12" s="481"/>
      <c r="I12" s="873"/>
    </row>
    <row r="13" spans="1:9" ht="22.5" customHeight="1" thickBot="1">
      <c r="A13" s="476" t="s">
        <v>10</v>
      </c>
      <c r="B13" s="477" t="s">
        <v>539</v>
      </c>
      <c r="C13" s="478"/>
      <c r="D13" s="479"/>
      <c r="E13" s="480"/>
      <c r="F13" s="21"/>
      <c r="G13" s="21"/>
      <c r="H13" s="481"/>
      <c r="I13" s="873"/>
    </row>
    <row r="14" spans="1:9" ht="22.5" customHeight="1" thickBot="1">
      <c r="A14" s="469" t="s">
        <v>11</v>
      </c>
      <c r="B14" s="470" t="s">
        <v>550</v>
      </c>
      <c r="C14" s="482"/>
      <c r="D14" s="483"/>
      <c r="E14" s="473">
        <f>SUM(E15:E20)</f>
        <v>0</v>
      </c>
      <c r="F14" s="474">
        <f>SUM(F15:F20)</f>
        <v>0</v>
      </c>
      <c r="G14" s="474">
        <f>SUM(G15:G20)</f>
        <v>0</v>
      </c>
      <c r="H14" s="475">
        <f>SUM(H15:H20)</f>
        <v>0</v>
      </c>
      <c r="I14" s="873"/>
    </row>
    <row r="15" spans="1:9" ht="22.5" customHeight="1">
      <c r="A15" s="476" t="s">
        <v>12</v>
      </c>
      <c r="B15" s="477" t="s">
        <v>539</v>
      </c>
      <c r="C15" s="478"/>
      <c r="D15" s="479"/>
      <c r="E15" s="480"/>
      <c r="F15" s="21"/>
      <c r="G15" s="21"/>
      <c r="H15" s="481"/>
      <c r="I15" s="873"/>
    </row>
    <row r="16" spans="1:9" ht="22.5" customHeight="1">
      <c r="A16" s="476" t="s">
        <v>13</v>
      </c>
      <c r="B16" s="477" t="s">
        <v>539</v>
      </c>
      <c r="C16" s="478"/>
      <c r="D16" s="479"/>
      <c r="E16" s="480"/>
      <c r="F16" s="21"/>
      <c r="G16" s="21"/>
      <c r="H16" s="481"/>
      <c r="I16" s="873"/>
    </row>
    <row r="17" spans="1:9" ht="22.5" customHeight="1">
      <c r="A17" s="476" t="s">
        <v>14</v>
      </c>
      <c r="B17" s="477" t="s">
        <v>539</v>
      </c>
      <c r="C17" s="478"/>
      <c r="D17" s="479"/>
      <c r="E17" s="480"/>
      <c r="F17" s="21"/>
      <c r="G17" s="21"/>
      <c r="H17" s="481"/>
      <c r="I17" s="873"/>
    </row>
    <row r="18" spans="1:9" ht="22.5" customHeight="1">
      <c r="A18" s="476" t="s">
        <v>15</v>
      </c>
      <c r="B18" s="477" t="s">
        <v>539</v>
      </c>
      <c r="C18" s="478"/>
      <c r="D18" s="479"/>
      <c r="E18" s="480"/>
      <c r="F18" s="21"/>
      <c r="G18" s="21"/>
      <c r="H18" s="481"/>
      <c r="I18" s="873"/>
    </row>
    <row r="19" spans="1:9" ht="22.5" customHeight="1">
      <c r="A19" s="476" t="s">
        <v>16</v>
      </c>
      <c r="B19" s="477" t="s">
        <v>539</v>
      </c>
      <c r="C19" s="478"/>
      <c r="D19" s="479"/>
      <c r="E19" s="480"/>
      <c r="F19" s="21"/>
      <c r="G19" s="21"/>
      <c r="H19" s="481"/>
      <c r="I19" s="873"/>
    </row>
    <row r="20" spans="1:9" ht="22.5" customHeight="1" thickBot="1">
      <c r="A20" s="476" t="s">
        <v>17</v>
      </c>
      <c r="B20" s="477" t="s">
        <v>539</v>
      </c>
      <c r="C20" s="478"/>
      <c r="D20" s="479"/>
      <c r="E20" s="480"/>
      <c r="F20" s="21"/>
      <c r="G20" s="21"/>
      <c r="H20" s="481"/>
      <c r="I20" s="873"/>
    </row>
    <row r="21" spans="1:9" ht="22.5" customHeight="1" thickBot="1">
      <c r="A21" s="469" t="s">
        <v>18</v>
      </c>
      <c r="B21" s="470" t="s">
        <v>551</v>
      </c>
      <c r="C21" s="471"/>
      <c r="D21" s="472"/>
      <c r="E21" s="473">
        <f>E7+E14</f>
        <v>0</v>
      </c>
      <c r="F21" s="474">
        <f>F7+F14</f>
        <v>0</v>
      </c>
      <c r="G21" s="474">
        <f>G7+G14</f>
        <v>0</v>
      </c>
      <c r="H21" s="475">
        <f>H7+H14</f>
        <v>0</v>
      </c>
      <c r="I21" s="873"/>
    </row>
    <row r="22" ht="19.5" customHeight="1"/>
  </sheetData>
  <sheetProtection sheet="1"/>
  <mergeCells count="9">
    <mergeCell ref="A1:H1"/>
    <mergeCell ref="I3:I2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="120" zoomScaleNormal="120" workbookViewId="0" topLeftCell="A1">
      <selection activeCell="C14" sqref="C14"/>
    </sheetView>
  </sheetViews>
  <sheetFormatPr defaultColWidth="9.00390625" defaultRowHeight="12.75"/>
  <cols>
    <col min="1" max="1" width="5.50390625" style="31" customWidth="1"/>
    <col min="2" max="2" width="36.875" style="31" customWidth="1"/>
    <col min="3" max="8" width="13.875" style="31" customWidth="1"/>
    <col min="9" max="9" width="15.125" style="31" customWidth="1"/>
    <col min="10" max="10" width="5.00390625" style="31" customWidth="1"/>
    <col min="11" max="16384" width="9.375" style="31" customWidth="1"/>
  </cols>
  <sheetData>
    <row r="1" spans="1:10" ht="34.5" customHeight="1">
      <c r="A1" s="896" t="s">
        <v>859</v>
      </c>
      <c r="B1" s="897"/>
      <c r="C1" s="897"/>
      <c r="D1" s="897"/>
      <c r="E1" s="897"/>
      <c r="F1" s="897"/>
      <c r="G1" s="897"/>
      <c r="H1" s="897"/>
      <c r="I1" s="897"/>
      <c r="J1" s="873" t="str">
        <f>CONCATENATE("4. tájékoztató tábla ",Z_ALAPADATOK!A7," ",Z_ALAPADATOK!B7," ",Z_ALAPADATOK!C7," ",Z_ALAPADATOK!D7," ",Z_ALAPADATOK!E7," ",Z_ALAPADATOK!F7," ",Z_ALAPADATOK!G7," ",Z_ALAPADATOK!H7)</f>
        <v>4. tájékoztató tábla a … / 2019. ( … ) önkormányzati rendelethez</v>
      </c>
    </row>
    <row r="2" spans="1:10" ht="14.25" thickBot="1">
      <c r="A2" s="66"/>
      <c r="B2" s="66"/>
      <c r="C2" s="66"/>
      <c r="D2" s="66"/>
      <c r="E2" s="66"/>
      <c r="F2" s="66"/>
      <c r="G2" s="66"/>
      <c r="H2" s="898" t="str">
        <f>'Z_3.tájékoztató_t.'!H3</f>
        <v>Forint</v>
      </c>
      <c r="I2" s="898"/>
      <c r="J2" s="873"/>
    </row>
    <row r="3" spans="1:10" ht="13.5" thickBot="1">
      <c r="A3" s="899" t="s">
        <v>2</v>
      </c>
      <c r="B3" s="901" t="s">
        <v>552</v>
      </c>
      <c r="C3" s="903" t="s">
        <v>553</v>
      </c>
      <c r="D3" s="905" t="s">
        <v>554</v>
      </c>
      <c r="E3" s="906"/>
      <c r="F3" s="906"/>
      <c r="G3" s="906"/>
      <c r="H3" s="906"/>
      <c r="I3" s="884" t="s">
        <v>555</v>
      </c>
      <c r="J3" s="873"/>
    </row>
    <row r="4" spans="1:10" s="48" customFormat="1" ht="42" customHeight="1" thickBot="1">
      <c r="A4" s="900"/>
      <c r="B4" s="902"/>
      <c r="C4" s="904"/>
      <c r="D4" s="358" t="s">
        <v>556</v>
      </c>
      <c r="E4" s="358" t="s">
        <v>557</v>
      </c>
      <c r="F4" s="358" t="s">
        <v>558</v>
      </c>
      <c r="G4" s="645" t="s">
        <v>559</v>
      </c>
      <c r="H4" s="645" t="s">
        <v>560</v>
      </c>
      <c r="I4" s="885"/>
      <c r="J4" s="873"/>
    </row>
    <row r="5" spans="1:10" s="48" customFormat="1" ht="12" customHeight="1" thickBot="1">
      <c r="A5" s="389" t="s">
        <v>364</v>
      </c>
      <c r="B5" s="390" t="s">
        <v>365</v>
      </c>
      <c r="C5" s="390" t="s">
        <v>366</v>
      </c>
      <c r="D5" s="390" t="s">
        <v>368</v>
      </c>
      <c r="E5" s="390" t="s">
        <v>367</v>
      </c>
      <c r="F5" s="390" t="s">
        <v>369</v>
      </c>
      <c r="G5" s="390" t="s">
        <v>370</v>
      </c>
      <c r="H5" s="390" t="s">
        <v>561</v>
      </c>
      <c r="I5" s="391" t="s">
        <v>562</v>
      </c>
      <c r="J5" s="873"/>
    </row>
    <row r="6" spans="1:10" s="48" customFormat="1" ht="18" customHeight="1">
      <c r="A6" s="886" t="s">
        <v>563</v>
      </c>
      <c r="B6" s="887"/>
      <c r="C6" s="887"/>
      <c r="D6" s="887"/>
      <c r="E6" s="887"/>
      <c r="F6" s="887"/>
      <c r="G6" s="887"/>
      <c r="H6" s="887"/>
      <c r="I6" s="888"/>
      <c r="J6" s="873"/>
    </row>
    <row r="7" spans="1:10" ht="15.75" customHeight="1">
      <c r="A7" s="86" t="s">
        <v>4</v>
      </c>
      <c r="B7" s="76" t="s">
        <v>564</v>
      </c>
      <c r="C7" s="67">
        <v>859745</v>
      </c>
      <c r="D7" s="67"/>
      <c r="E7" s="67"/>
      <c r="F7" s="67"/>
      <c r="G7" s="484"/>
      <c r="H7" s="485">
        <f aca="true" t="shared" si="0" ref="H7:H13">SUM(D7:G7)</f>
        <v>0</v>
      </c>
      <c r="I7" s="87">
        <f aca="true" t="shared" si="1" ref="I7:I13">C7+H7</f>
        <v>859745</v>
      </c>
      <c r="J7" s="873"/>
    </row>
    <row r="8" spans="1:10" ht="22.5">
      <c r="A8" s="86" t="s">
        <v>5</v>
      </c>
      <c r="B8" s="76" t="s">
        <v>135</v>
      </c>
      <c r="C8" s="67"/>
      <c r="D8" s="67"/>
      <c r="E8" s="67"/>
      <c r="F8" s="67"/>
      <c r="G8" s="484"/>
      <c r="H8" s="485">
        <f t="shared" si="0"/>
        <v>0</v>
      </c>
      <c r="I8" s="87">
        <f t="shared" si="1"/>
        <v>0</v>
      </c>
      <c r="J8" s="873"/>
    </row>
    <row r="9" spans="1:10" ht="22.5">
      <c r="A9" s="86" t="s">
        <v>6</v>
      </c>
      <c r="B9" s="76" t="s">
        <v>136</v>
      </c>
      <c r="C9" s="67"/>
      <c r="D9" s="67"/>
      <c r="E9" s="67"/>
      <c r="F9" s="67"/>
      <c r="G9" s="484"/>
      <c r="H9" s="485">
        <f t="shared" si="0"/>
        <v>0</v>
      </c>
      <c r="I9" s="87">
        <f t="shared" si="1"/>
        <v>0</v>
      </c>
      <c r="J9" s="873"/>
    </row>
    <row r="10" spans="1:10" ht="15.75" customHeight="1">
      <c r="A10" s="86" t="s">
        <v>7</v>
      </c>
      <c r="B10" s="76" t="s">
        <v>137</v>
      </c>
      <c r="C10" s="67"/>
      <c r="D10" s="67"/>
      <c r="E10" s="67"/>
      <c r="F10" s="67"/>
      <c r="G10" s="484"/>
      <c r="H10" s="485">
        <f t="shared" si="0"/>
        <v>0</v>
      </c>
      <c r="I10" s="87">
        <f t="shared" si="1"/>
        <v>0</v>
      </c>
      <c r="J10" s="873"/>
    </row>
    <row r="11" spans="1:10" ht="22.5">
      <c r="A11" s="86" t="s">
        <v>8</v>
      </c>
      <c r="B11" s="76" t="s">
        <v>138</v>
      </c>
      <c r="C11" s="67"/>
      <c r="D11" s="67"/>
      <c r="E11" s="67"/>
      <c r="F11" s="67"/>
      <c r="G11" s="484"/>
      <c r="H11" s="485">
        <f t="shared" si="0"/>
        <v>0</v>
      </c>
      <c r="I11" s="87">
        <f t="shared" si="1"/>
        <v>0</v>
      </c>
      <c r="J11" s="873"/>
    </row>
    <row r="12" spans="1:10" ht="15.75" customHeight="1">
      <c r="A12" s="88" t="s">
        <v>9</v>
      </c>
      <c r="B12" s="89" t="s">
        <v>565</v>
      </c>
      <c r="C12" s="68">
        <v>1345966</v>
      </c>
      <c r="D12" s="68"/>
      <c r="E12" s="68"/>
      <c r="F12" s="68"/>
      <c r="G12" s="486"/>
      <c r="H12" s="485">
        <f t="shared" si="0"/>
        <v>0</v>
      </c>
      <c r="I12" s="87">
        <f t="shared" si="1"/>
        <v>1345966</v>
      </c>
      <c r="J12" s="873"/>
    </row>
    <row r="13" spans="1:10" ht="15.75" customHeight="1" thickBot="1">
      <c r="A13" s="487" t="s">
        <v>10</v>
      </c>
      <c r="B13" s="488" t="s">
        <v>566</v>
      </c>
      <c r="C13" s="489">
        <v>56699</v>
      </c>
      <c r="D13" s="489"/>
      <c r="E13" s="489"/>
      <c r="F13" s="489"/>
      <c r="G13" s="490"/>
      <c r="H13" s="485">
        <f t="shared" si="0"/>
        <v>0</v>
      </c>
      <c r="I13" s="87">
        <f t="shared" si="1"/>
        <v>56699</v>
      </c>
      <c r="J13" s="873"/>
    </row>
    <row r="14" spans="1:10" s="69" customFormat="1" ht="18" customHeight="1" thickBot="1">
      <c r="A14" s="889" t="s">
        <v>567</v>
      </c>
      <c r="B14" s="890"/>
      <c r="C14" s="90">
        <f aca="true" t="shared" si="2" ref="C14:I14">SUM(C7:C13)</f>
        <v>2262410</v>
      </c>
      <c r="D14" s="90">
        <f>SUM(D7:D13)</f>
        <v>0</v>
      </c>
      <c r="E14" s="90">
        <f t="shared" si="2"/>
        <v>0</v>
      </c>
      <c r="F14" s="90">
        <f t="shared" si="2"/>
        <v>0</v>
      </c>
      <c r="G14" s="491">
        <f t="shared" si="2"/>
        <v>0</v>
      </c>
      <c r="H14" s="491">
        <f t="shared" si="2"/>
        <v>0</v>
      </c>
      <c r="I14" s="91">
        <f t="shared" si="2"/>
        <v>2262410</v>
      </c>
      <c r="J14" s="873"/>
    </row>
    <row r="15" spans="1:10" s="66" customFormat="1" ht="18" customHeight="1">
      <c r="A15" s="891" t="s">
        <v>568</v>
      </c>
      <c r="B15" s="892"/>
      <c r="C15" s="892"/>
      <c r="D15" s="892"/>
      <c r="E15" s="892"/>
      <c r="F15" s="892"/>
      <c r="G15" s="892"/>
      <c r="H15" s="892"/>
      <c r="I15" s="893"/>
      <c r="J15" s="873"/>
    </row>
    <row r="16" spans="1:10" s="66" customFormat="1" ht="12.75">
      <c r="A16" s="86" t="s">
        <v>4</v>
      </c>
      <c r="B16" s="76" t="s">
        <v>569</v>
      </c>
      <c r="C16" s="67"/>
      <c r="D16" s="67"/>
      <c r="E16" s="67"/>
      <c r="F16" s="67"/>
      <c r="G16" s="484"/>
      <c r="H16" s="485">
        <f>SUM(D16:G16)</f>
        <v>0</v>
      </c>
      <c r="I16" s="87">
        <f>C16+H16</f>
        <v>0</v>
      </c>
      <c r="J16" s="873"/>
    </row>
    <row r="17" spans="1:10" ht="13.5" thickBot="1">
      <c r="A17" s="487" t="s">
        <v>5</v>
      </c>
      <c r="B17" s="488" t="s">
        <v>566</v>
      </c>
      <c r="C17" s="489"/>
      <c r="D17" s="489"/>
      <c r="E17" s="489"/>
      <c r="F17" s="489"/>
      <c r="G17" s="490"/>
      <c r="H17" s="485">
        <f>SUM(D17:G17)</f>
        <v>0</v>
      </c>
      <c r="I17" s="492">
        <f>C17+H17</f>
        <v>0</v>
      </c>
      <c r="J17" s="873"/>
    </row>
    <row r="18" spans="1:10" ht="15.75" customHeight="1" thickBot="1">
      <c r="A18" s="889" t="s">
        <v>570</v>
      </c>
      <c r="B18" s="890"/>
      <c r="C18" s="90">
        <f aca="true" t="shared" si="3" ref="C18:I18">SUM(C16:C17)</f>
        <v>0</v>
      </c>
      <c r="D18" s="90">
        <f t="shared" si="3"/>
        <v>0</v>
      </c>
      <c r="E18" s="90">
        <f t="shared" si="3"/>
        <v>0</v>
      </c>
      <c r="F18" s="90">
        <f t="shared" si="3"/>
        <v>0</v>
      </c>
      <c r="G18" s="491">
        <f t="shared" si="3"/>
        <v>0</v>
      </c>
      <c r="H18" s="491">
        <f t="shared" si="3"/>
        <v>0</v>
      </c>
      <c r="I18" s="91">
        <f t="shared" si="3"/>
        <v>0</v>
      </c>
      <c r="J18" s="873"/>
    </row>
    <row r="19" spans="1:10" ht="18" customHeight="1" thickBot="1">
      <c r="A19" s="894" t="s">
        <v>571</v>
      </c>
      <c r="B19" s="895"/>
      <c r="C19" s="493">
        <f aca="true" t="shared" si="4" ref="C19:I19">C14+C18</f>
        <v>2262410</v>
      </c>
      <c r="D19" s="493">
        <f t="shared" si="4"/>
        <v>0</v>
      </c>
      <c r="E19" s="493">
        <f t="shared" si="4"/>
        <v>0</v>
      </c>
      <c r="F19" s="493">
        <f t="shared" si="4"/>
        <v>0</v>
      </c>
      <c r="G19" s="493">
        <f t="shared" si="4"/>
        <v>0</v>
      </c>
      <c r="H19" s="493">
        <f t="shared" si="4"/>
        <v>0</v>
      </c>
      <c r="I19" s="91">
        <f t="shared" si="4"/>
        <v>2262410</v>
      </c>
      <c r="J19" s="873"/>
    </row>
  </sheetData>
  <sheetProtection sheet="1"/>
  <mergeCells count="13"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  <mergeCell ref="A19:B19"/>
  </mergeCells>
  <printOptions horizontalCentered="1"/>
  <pageMargins left="0.5905511811023623" right="0.5905511811023623" top="1.1811023622047245" bottom="0.7874015748031497" header="0.5905511811023623" footer="0.5905511811023623"/>
  <pageSetup horizontalDpi="300" verticalDpi="300" orientation="landscape" paperSize="9" r:id="rId1"/>
  <headerFooter alignWithMargins="0">
    <oddHeader>&amp;C&amp;"Times New Roman CE,Félkövér dőlt"&amp;12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zoomScale="120" zoomScaleNormal="120" workbookViewId="0" topLeftCell="A1">
      <selection activeCell="I12" sqref="I12"/>
    </sheetView>
  </sheetViews>
  <sheetFormatPr defaultColWidth="9.00390625" defaultRowHeight="12.75"/>
  <cols>
    <col min="1" max="1" width="5.875" style="511" customWidth="1"/>
    <col min="2" max="2" width="55.875" style="2" customWidth="1"/>
    <col min="3" max="4" width="14.875" style="2" customWidth="1"/>
    <col min="5" max="16384" width="9.375" style="2" customWidth="1"/>
  </cols>
  <sheetData>
    <row r="1" spans="1:4" ht="15">
      <c r="A1" s="908" t="str">
        <f>CONCATENATE("5. tájékoztató tábla ",Z_ALAPADATOK!A7," ",Z_ALAPADATOK!B7," ",Z_ALAPADATOK!C7," ",Z_ALAPADATOK!D7," ",Z_ALAPADATOK!E7," ",Z_ALAPADATOK!F7," ",Z_ALAPADATOK!G7," ",Z_ALAPADATOK!H7)</f>
        <v>5. tájékoztató tábla a … / 2019. ( … ) önkormányzati rendelethez</v>
      </c>
      <c r="B1" s="801"/>
      <c r="C1" s="801"/>
      <c r="D1" s="801"/>
    </row>
    <row r="2" spans="1:4" ht="12.75">
      <c r="A2" s="647"/>
      <c r="B2" s="648"/>
      <c r="C2" s="648"/>
      <c r="D2" s="648"/>
    </row>
    <row r="3" spans="1:4" ht="15.75">
      <c r="A3" s="896" t="s">
        <v>766</v>
      </c>
      <c r="B3" s="865"/>
      <c r="C3" s="865"/>
      <c r="D3" s="865"/>
    </row>
    <row r="4" spans="1:4" ht="15.75">
      <c r="A4" s="896" t="s">
        <v>767</v>
      </c>
      <c r="B4" s="865"/>
      <c r="C4" s="865"/>
      <c r="D4" s="865"/>
    </row>
    <row r="5" spans="1:4" s="467" customFormat="1" ht="15.75" thickBot="1">
      <c r="A5" s="639"/>
      <c r="B5" s="365"/>
      <c r="C5" s="365"/>
      <c r="D5" s="375" t="str">
        <f>'Z_3.tájékoztató_t.'!H3</f>
        <v>Forint</v>
      </c>
    </row>
    <row r="6" spans="1:4" s="48" customFormat="1" ht="48" customHeight="1" thickBot="1">
      <c r="A6" s="352" t="s">
        <v>2</v>
      </c>
      <c r="B6" s="358" t="s">
        <v>3</v>
      </c>
      <c r="C6" s="358" t="s">
        <v>572</v>
      </c>
      <c r="D6" s="649" t="s">
        <v>573</v>
      </c>
    </row>
    <row r="7" spans="1:4" s="48" customFormat="1" ht="13.5" customHeight="1" thickBot="1">
      <c r="A7" s="650" t="s">
        <v>364</v>
      </c>
      <c r="B7" s="651" t="s">
        <v>365</v>
      </c>
      <c r="C7" s="651" t="s">
        <v>366</v>
      </c>
      <c r="D7" s="652" t="s">
        <v>368</v>
      </c>
    </row>
    <row r="8" spans="1:4" ht="18" customHeight="1">
      <c r="A8" s="494" t="s">
        <v>4</v>
      </c>
      <c r="B8" s="495" t="s">
        <v>574</v>
      </c>
      <c r="C8" s="496"/>
      <c r="D8" s="497"/>
    </row>
    <row r="9" spans="1:4" ht="18" customHeight="1">
      <c r="A9" s="498" t="s">
        <v>5</v>
      </c>
      <c r="B9" s="499" t="s">
        <v>575</v>
      </c>
      <c r="C9" s="500"/>
      <c r="D9" s="501"/>
    </row>
    <row r="10" spans="1:4" ht="18" customHeight="1">
      <c r="A10" s="498" t="s">
        <v>6</v>
      </c>
      <c r="B10" s="499" t="s">
        <v>576</v>
      </c>
      <c r="C10" s="500"/>
      <c r="D10" s="501"/>
    </row>
    <row r="11" spans="1:4" ht="18" customHeight="1">
      <c r="A11" s="498" t="s">
        <v>7</v>
      </c>
      <c r="B11" s="499" t="s">
        <v>577</v>
      </c>
      <c r="C11" s="500"/>
      <c r="D11" s="501"/>
    </row>
    <row r="12" spans="1:4" ht="18" customHeight="1">
      <c r="A12" s="502" t="s">
        <v>8</v>
      </c>
      <c r="B12" s="499" t="s">
        <v>578</v>
      </c>
      <c r="C12" s="500"/>
      <c r="D12" s="501"/>
    </row>
    <row r="13" spans="1:4" ht="18" customHeight="1">
      <c r="A13" s="498" t="s">
        <v>9</v>
      </c>
      <c r="B13" s="499" t="s">
        <v>579</v>
      </c>
      <c r="C13" s="500"/>
      <c r="D13" s="501"/>
    </row>
    <row r="14" spans="1:4" ht="18" customHeight="1">
      <c r="A14" s="502" t="s">
        <v>10</v>
      </c>
      <c r="B14" s="503" t="s">
        <v>580</v>
      </c>
      <c r="C14" s="500"/>
      <c r="D14" s="501"/>
    </row>
    <row r="15" spans="1:4" ht="18" customHeight="1">
      <c r="A15" s="502" t="s">
        <v>11</v>
      </c>
      <c r="B15" s="503" t="s">
        <v>581</v>
      </c>
      <c r="C15" s="500"/>
      <c r="D15" s="501"/>
    </row>
    <row r="16" spans="1:4" ht="18" customHeight="1">
      <c r="A16" s="498" t="s">
        <v>12</v>
      </c>
      <c r="B16" s="503" t="s">
        <v>582</v>
      </c>
      <c r="C16" s="500"/>
      <c r="D16" s="501"/>
    </row>
    <row r="17" spans="1:4" ht="18" customHeight="1">
      <c r="A17" s="502" t="s">
        <v>13</v>
      </c>
      <c r="B17" s="503" t="s">
        <v>583</v>
      </c>
      <c r="C17" s="500"/>
      <c r="D17" s="501"/>
    </row>
    <row r="18" spans="1:4" ht="22.5">
      <c r="A18" s="498" t="s">
        <v>14</v>
      </c>
      <c r="B18" s="503" t="s">
        <v>584</v>
      </c>
      <c r="C18" s="500"/>
      <c r="D18" s="501"/>
    </row>
    <row r="19" spans="1:4" ht="18" customHeight="1">
      <c r="A19" s="502" t="s">
        <v>15</v>
      </c>
      <c r="B19" s="499" t="s">
        <v>585</v>
      </c>
      <c r="C19" s="500"/>
      <c r="D19" s="501"/>
    </row>
    <row r="20" spans="1:4" ht="18" customHeight="1">
      <c r="A20" s="498" t="s">
        <v>16</v>
      </c>
      <c r="B20" s="499" t="s">
        <v>586</v>
      </c>
      <c r="C20" s="500"/>
      <c r="D20" s="501"/>
    </row>
    <row r="21" spans="1:4" ht="18" customHeight="1">
      <c r="A21" s="502" t="s">
        <v>17</v>
      </c>
      <c r="B21" s="499" t="s">
        <v>587</v>
      </c>
      <c r="C21" s="500"/>
      <c r="D21" s="501"/>
    </row>
    <row r="22" spans="1:4" ht="18" customHeight="1">
      <c r="A22" s="498" t="s">
        <v>18</v>
      </c>
      <c r="B22" s="499" t="s">
        <v>588</v>
      </c>
      <c r="C22" s="500"/>
      <c r="D22" s="501"/>
    </row>
    <row r="23" spans="1:4" ht="18" customHeight="1">
      <c r="A23" s="502" t="s">
        <v>19</v>
      </c>
      <c r="B23" s="499" t="s">
        <v>589</v>
      </c>
      <c r="C23" s="500"/>
      <c r="D23" s="501"/>
    </row>
    <row r="24" spans="1:4" ht="18" customHeight="1">
      <c r="A24" s="498" t="s">
        <v>20</v>
      </c>
      <c r="B24" s="504"/>
      <c r="C24" s="500"/>
      <c r="D24" s="501"/>
    </row>
    <row r="25" spans="1:4" ht="18" customHeight="1">
      <c r="A25" s="502" t="s">
        <v>21</v>
      </c>
      <c r="B25" s="504"/>
      <c r="C25" s="500"/>
      <c r="D25" s="501"/>
    </row>
    <row r="26" spans="1:4" ht="18" customHeight="1">
      <c r="A26" s="498" t="s">
        <v>22</v>
      </c>
      <c r="B26" s="504"/>
      <c r="C26" s="500"/>
      <c r="D26" s="501"/>
    </row>
    <row r="27" spans="1:4" ht="18" customHeight="1">
      <c r="A27" s="502" t="s">
        <v>23</v>
      </c>
      <c r="B27" s="504"/>
      <c r="C27" s="500"/>
      <c r="D27" s="501"/>
    </row>
    <row r="28" spans="1:4" ht="18" customHeight="1">
      <c r="A28" s="498" t="s">
        <v>24</v>
      </c>
      <c r="B28" s="504"/>
      <c r="C28" s="500"/>
      <c r="D28" s="501"/>
    </row>
    <row r="29" spans="1:4" ht="18" customHeight="1">
      <c r="A29" s="502" t="s">
        <v>25</v>
      </c>
      <c r="B29" s="504"/>
      <c r="C29" s="500"/>
      <c r="D29" s="501"/>
    </row>
    <row r="30" spans="1:4" ht="18" customHeight="1">
      <c r="A30" s="498" t="s">
        <v>26</v>
      </c>
      <c r="B30" s="504"/>
      <c r="C30" s="500"/>
      <c r="D30" s="501"/>
    </row>
    <row r="31" spans="1:4" ht="18" customHeight="1">
      <c r="A31" s="502" t="s">
        <v>27</v>
      </c>
      <c r="B31" s="504"/>
      <c r="C31" s="500"/>
      <c r="D31" s="501"/>
    </row>
    <row r="32" spans="1:4" ht="18" customHeight="1" thickBot="1">
      <c r="A32" s="505" t="s">
        <v>28</v>
      </c>
      <c r="B32" s="506"/>
      <c r="C32" s="507"/>
      <c r="D32" s="508"/>
    </row>
    <row r="33" spans="1:4" ht="18" customHeight="1" thickBot="1">
      <c r="A33" s="509" t="s">
        <v>29</v>
      </c>
      <c r="B33" s="646" t="s">
        <v>36</v>
      </c>
      <c r="C33" s="474">
        <f>+C8+C9+C10+C11+C12+C19+C20+C21+C22+C23+C24+C25+C26+C27+C28+C29+C30+C31+C32</f>
        <v>0</v>
      </c>
      <c r="D33" s="475">
        <f>+D8+D9+D10+D11+D12+D19+D20+D21+D22+D23+D24+D25+D26+D27+D28+D29+D30+D31+D32</f>
        <v>0</v>
      </c>
    </row>
    <row r="34" spans="1:4" ht="25.5" customHeight="1">
      <c r="A34" s="510"/>
      <c r="B34" s="907" t="s">
        <v>590</v>
      </c>
      <c r="C34" s="907"/>
      <c r="D34" s="907"/>
    </row>
  </sheetData>
  <sheetProtection sheet="1"/>
  <mergeCells count="4">
    <mergeCell ref="B34:D34"/>
    <mergeCell ref="A1:D1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41"/>
  <sheetViews>
    <sheetView zoomScale="120" zoomScaleNormal="120" workbookViewId="0" topLeftCell="A1">
      <selection activeCell="E9" sqref="E9"/>
    </sheetView>
  </sheetViews>
  <sheetFormatPr defaultColWidth="9.00390625" defaultRowHeight="12.75"/>
  <cols>
    <col min="1" max="1" width="6.625" style="31" customWidth="1"/>
    <col min="2" max="2" width="40.875" style="31" customWidth="1"/>
    <col min="3" max="3" width="20.875" style="31" customWidth="1"/>
    <col min="4" max="5" width="12.875" style="31" customWidth="1"/>
    <col min="6" max="16384" width="9.375" style="31" customWidth="1"/>
  </cols>
  <sheetData>
    <row r="1" spans="1:5" ht="15">
      <c r="A1" s="911" t="str">
        <f>CONCATENATE("6. tájékoztató tábla ",Z_ALAPADATOK!A7," ",Z_ALAPADATOK!B7," ",Z_ALAPADATOK!C7," ",Z_ALAPADATOK!D7," ",Z_ALAPADATOK!E7," ",Z_ALAPADATOK!F7," ",Z_ALAPADATOK!G7," ",Z_ALAPADATOK!H7)</f>
        <v>6. tájékoztató tábla a … / 2019. ( … ) önkormányzati rendelethez</v>
      </c>
      <c r="B1" s="911"/>
      <c r="C1" s="911"/>
      <c r="D1" s="911"/>
      <c r="E1" s="911"/>
    </row>
    <row r="2" spans="1:5" ht="12.75">
      <c r="A2" s="66"/>
      <c r="B2" s="66"/>
      <c r="C2" s="66"/>
      <c r="D2" s="66"/>
      <c r="E2" s="66"/>
    </row>
    <row r="3" spans="1:5" ht="15.75">
      <c r="A3" s="805" t="s">
        <v>768</v>
      </c>
      <c r="B3" s="805"/>
      <c r="C3" s="805"/>
      <c r="D3" s="805"/>
      <c r="E3" s="805"/>
    </row>
    <row r="4" spans="1:5" ht="15.75">
      <c r="A4" s="805" t="s">
        <v>853</v>
      </c>
      <c r="B4" s="805"/>
      <c r="C4" s="805"/>
      <c r="D4" s="805"/>
      <c r="E4" s="805"/>
    </row>
    <row r="5" spans="1:5" ht="12.75">
      <c r="A5" s="66"/>
      <c r="B5" s="66"/>
      <c r="C5" s="66"/>
      <c r="D5" s="66"/>
      <c r="E5" s="66"/>
    </row>
    <row r="6" spans="1:5" ht="14.25" thickBot="1">
      <c r="A6" s="66"/>
      <c r="B6" s="66"/>
      <c r="C6" s="653"/>
      <c r="D6" s="653"/>
      <c r="E6" s="653" t="str">
        <f>'Z_5.tájékoztató_t.'!D5</f>
        <v>Forint</v>
      </c>
    </row>
    <row r="7" spans="1:5" ht="42.75" customHeight="1" thickBot="1">
      <c r="A7" s="654" t="s">
        <v>48</v>
      </c>
      <c r="B7" s="655" t="s">
        <v>591</v>
      </c>
      <c r="C7" s="655" t="s">
        <v>592</v>
      </c>
      <c r="D7" s="656" t="s">
        <v>593</v>
      </c>
      <c r="E7" s="657" t="s">
        <v>594</v>
      </c>
    </row>
    <row r="8" spans="1:5" ht="15.75" customHeight="1">
      <c r="A8" s="512" t="s">
        <v>4</v>
      </c>
      <c r="B8" s="513" t="s">
        <v>874</v>
      </c>
      <c r="C8" s="513" t="s">
        <v>875</v>
      </c>
      <c r="D8" s="514">
        <v>20</v>
      </c>
      <c r="E8" s="515">
        <v>20</v>
      </c>
    </row>
    <row r="9" spans="1:5" ht="15.75" customHeight="1">
      <c r="A9" s="516" t="s">
        <v>5</v>
      </c>
      <c r="B9" s="517" t="s">
        <v>876</v>
      </c>
      <c r="C9" s="517" t="s">
        <v>875</v>
      </c>
      <c r="D9" s="518">
        <v>500</v>
      </c>
      <c r="E9" s="519">
        <v>100</v>
      </c>
    </row>
    <row r="10" spans="1:5" ht="15.75" customHeight="1">
      <c r="A10" s="516" t="s">
        <v>6</v>
      </c>
      <c r="B10" s="517"/>
      <c r="C10" s="517"/>
      <c r="D10" s="518"/>
      <c r="E10" s="519"/>
    </row>
    <row r="11" spans="1:5" ht="15.75" customHeight="1">
      <c r="A11" s="516" t="s">
        <v>7</v>
      </c>
      <c r="B11" s="517"/>
      <c r="C11" s="517"/>
      <c r="D11" s="518"/>
      <c r="E11" s="519"/>
    </row>
    <row r="12" spans="1:5" ht="15.75" customHeight="1">
      <c r="A12" s="516" t="s">
        <v>8</v>
      </c>
      <c r="B12" s="517"/>
      <c r="C12" s="517"/>
      <c r="D12" s="518"/>
      <c r="E12" s="519"/>
    </row>
    <row r="13" spans="1:5" ht="15.75" customHeight="1">
      <c r="A13" s="516" t="s">
        <v>9</v>
      </c>
      <c r="B13" s="517"/>
      <c r="C13" s="517"/>
      <c r="D13" s="518"/>
      <c r="E13" s="519"/>
    </row>
    <row r="14" spans="1:5" ht="15.75" customHeight="1">
      <c r="A14" s="516" t="s">
        <v>10</v>
      </c>
      <c r="B14" s="517"/>
      <c r="C14" s="517"/>
      <c r="D14" s="518"/>
      <c r="E14" s="519"/>
    </row>
    <row r="15" spans="1:5" ht="15.75" customHeight="1">
      <c r="A15" s="516" t="s">
        <v>11</v>
      </c>
      <c r="B15" s="517"/>
      <c r="C15" s="517"/>
      <c r="D15" s="518"/>
      <c r="E15" s="519"/>
    </row>
    <row r="16" spans="1:5" ht="15.75" customHeight="1">
      <c r="A16" s="516" t="s">
        <v>12</v>
      </c>
      <c r="B16" s="517"/>
      <c r="C16" s="517"/>
      <c r="D16" s="518"/>
      <c r="E16" s="519"/>
    </row>
    <row r="17" spans="1:5" ht="15.75" customHeight="1">
      <c r="A17" s="516" t="s">
        <v>13</v>
      </c>
      <c r="B17" s="517"/>
      <c r="C17" s="517"/>
      <c r="D17" s="518"/>
      <c r="E17" s="519"/>
    </row>
    <row r="18" spans="1:5" ht="15.75" customHeight="1">
      <c r="A18" s="516" t="s">
        <v>14</v>
      </c>
      <c r="B18" s="517"/>
      <c r="C18" s="517"/>
      <c r="D18" s="518"/>
      <c r="E18" s="519"/>
    </row>
    <row r="19" spans="1:5" ht="15.75" customHeight="1">
      <c r="A19" s="516" t="s">
        <v>15</v>
      </c>
      <c r="B19" s="517"/>
      <c r="C19" s="517"/>
      <c r="D19" s="518"/>
      <c r="E19" s="519"/>
    </row>
    <row r="20" spans="1:5" ht="15.75" customHeight="1">
      <c r="A20" s="516" t="s">
        <v>16</v>
      </c>
      <c r="B20" s="517"/>
      <c r="C20" s="517"/>
      <c r="D20" s="518"/>
      <c r="E20" s="519"/>
    </row>
    <row r="21" spans="1:5" ht="15.75" customHeight="1">
      <c r="A21" s="516" t="s">
        <v>17</v>
      </c>
      <c r="B21" s="517"/>
      <c r="C21" s="517"/>
      <c r="D21" s="518"/>
      <c r="E21" s="519"/>
    </row>
    <row r="22" spans="1:5" ht="15.75" customHeight="1">
      <c r="A22" s="516" t="s">
        <v>18</v>
      </c>
      <c r="B22" s="517"/>
      <c r="C22" s="517"/>
      <c r="D22" s="518"/>
      <c r="E22" s="519"/>
    </row>
    <row r="23" spans="1:5" ht="15.75" customHeight="1">
      <c r="A23" s="516" t="s">
        <v>19</v>
      </c>
      <c r="B23" s="517"/>
      <c r="C23" s="517"/>
      <c r="D23" s="518"/>
      <c r="E23" s="519"/>
    </row>
    <row r="24" spans="1:5" ht="15.75" customHeight="1">
      <c r="A24" s="516" t="s">
        <v>20</v>
      </c>
      <c r="B24" s="517"/>
      <c r="C24" s="517"/>
      <c r="D24" s="518"/>
      <c r="E24" s="519"/>
    </row>
    <row r="25" spans="1:5" ht="15.75" customHeight="1">
      <c r="A25" s="516" t="s">
        <v>21</v>
      </c>
      <c r="B25" s="517"/>
      <c r="C25" s="517"/>
      <c r="D25" s="518"/>
      <c r="E25" s="519"/>
    </row>
    <row r="26" spans="1:5" ht="15.75" customHeight="1">
      <c r="A26" s="516" t="s">
        <v>22</v>
      </c>
      <c r="B26" s="517"/>
      <c r="C26" s="517"/>
      <c r="D26" s="518"/>
      <c r="E26" s="519"/>
    </row>
    <row r="27" spans="1:5" ht="15.75" customHeight="1">
      <c r="A27" s="516" t="s">
        <v>23</v>
      </c>
      <c r="B27" s="517"/>
      <c r="C27" s="517"/>
      <c r="D27" s="518"/>
      <c r="E27" s="519"/>
    </row>
    <row r="28" spans="1:5" ht="15.75" customHeight="1">
      <c r="A28" s="516" t="s">
        <v>24</v>
      </c>
      <c r="B28" s="517"/>
      <c r="C28" s="517"/>
      <c r="D28" s="518"/>
      <c r="E28" s="519"/>
    </row>
    <row r="29" spans="1:5" ht="15.75" customHeight="1">
      <c r="A29" s="516" t="s">
        <v>25</v>
      </c>
      <c r="B29" s="517"/>
      <c r="C29" s="517"/>
      <c r="D29" s="518"/>
      <c r="E29" s="519"/>
    </row>
    <row r="30" spans="1:5" ht="15.75" customHeight="1">
      <c r="A30" s="516" t="s">
        <v>26</v>
      </c>
      <c r="B30" s="517"/>
      <c r="C30" s="517"/>
      <c r="D30" s="518"/>
      <c r="E30" s="519"/>
    </row>
    <row r="31" spans="1:5" ht="15.75" customHeight="1">
      <c r="A31" s="516" t="s">
        <v>27</v>
      </c>
      <c r="B31" s="517"/>
      <c r="C31" s="517"/>
      <c r="D31" s="518"/>
      <c r="E31" s="519"/>
    </row>
    <row r="32" spans="1:5" ht="15.75" customHeight="1">
      <c r="A32" s="516" t="s">
        <v>28</v>
      </c>
      <c r="B32" s="517"/>
      <c r="C32" s="517"/>
      <c r="D32" s="518"/>
      <c r="E32" s="519"/>
    </row>
    <row r="33" spans="1:5" ht="15.75" customHeight="1">
      <c r="A33" s="516" t="s">
        <v>29</v>
      </c>
      <c r="B33" s="517"/>
      <c r="C33" s="517"/>
      <c r="D33" s="518"/>
      <c r="E33" s="519"/>
    </row>
    <row r="34" spans="1:5" ht="15.75" customHeight="1">
      <c r="A34" s="516" t="s">
        <v>30</v>
      </c>
      <c r="B34" s="517"/>
      <c r="C34" s="517"/>
      <c r="D34" s="518"/>
      <c r="E34" s="519"/>
    </row>
    <row r="35" spans="1:5" ht="15.75" customHeight="1">
      <c r="A35" s="516" t="s">
        <v>31</v>
      </c>
      <c r="B35" s="517"/>
      <c r="C35" s="517"/>
      <c r="D35" s="518"/>
      <c r="E35" s="519"/>
    </row>
    <row r="36" spans="1:5" ht="15.75" customHeight="1">
      <c r="A36" s="516" t="s">
        <v>595</v>
      </c>
      <c r="B36" s="517"/>
      <c r="C36" s="517"/>
      <c r="D36" s="518"/>
      <c r="E36" s="519"/>
    </row>
    <row r="37" spans="1:5" ht="15.75" customHeight="1">
      <c r="A37" s="516" t="s">
        <v>596</v>
      </c>
      <c r="B37" s="517"/>
      <c r="C37" s="517"/>
      <c r="D37" s="518"/>
      <c r="E37" s="519"/>
    </row>
    <row r="38" spans="1:5" ht="15.75" customHeight="1">
      <c r="A38" s="516" t="s">
        <v>597</v>
      </c>
      <c r="B38" s="517"/>
      <c r="C38" s="517"/>
      <c r="D38" s="518"/>
      <c r="E38" s="519"/>
    </row>
    <row r="39" spans="1:5" ht="15.75" customHeight="1">
      <c r="A39" s="516" t="s">
        <v>598</v>
      </c>
      <c r="B39" s="517"/>
      <c r="C39" s="517"/>
      <c r="D39" s="518"/>
      <c r="E39" s="519"/>
    </row>
    <row r="40" spans="1:5" ht="15.75" customHeight="1" thickBot="1">
      <c r="A40" s="520" t="s">
        <v>599</v>
      </c>
      <c r="B40" s="521"/>
      <c r="C40" s="521"/>
      <c r="D40" s="522"/>
      <c r="E40" s="523"/>
    </row>
    <row r="41" spans="1:5" ht="15.75" customHeight="1" thickBot="1">
      <c r="A41" s="909" t="s">
        <v>36</v>
      </c>
      <c r="B41" s="910"/>
      <c r="C41" s="524"/>
      <c r="D41" s="525">
        <f>SUM(D8:D40)</f>
        <v>520</v>
      </c>
      <c r="E41" s="526">
        <f>SUM(E8:E40)</f>
        <v>120</v>
      </c>
    </row>
  </sheetData>
  <sheetProtection sheet="1"/>
  <mergeCells count="4">
    <mergeCell ref="A41:B41"/>
    <mergeCell ref="A1:E1"/>
    <mergeCell ref="A4:E4"/>
    <mergeCell ref="A3:E3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76"/>
  <sheetViews>
    <sheetView zoomScale="120" zoomScaleNormal="120" zoomScaleSheetLayoutView="120" workbookViewId="0" topLeftCell="A46">
      <selection activeCell="E70" sqref="E70"/>
    </sheetView>
  </sheetViews>
  <sheetFormatPr defaultColWidth="12.00390625" defaultRowHeight="12.75"/>
  <cols>
    <col min="1" max="1" width="67.125" style="527" customWidth="1"/>
    <col min="2" max="2" width="6.125" style="528" customWidth="1"/>
    <col min="3" max="4" width="12.125" style="527" customWidth="1"/>
    <col min="5" max="5" width="12.125" style="554" customWidth="1"/>
    <col min="6" max="16384" width="12.00390625" style="527" customWidth="1"/>
  </cols>
  <sheetData>
    <row r="1" spans="1:5" ht="15.75">
      <c r="A1" s="919" t="str">
        <f>CONCATENATE("7.1. tájékoztató tábla ",Z_ALAPADATOK!A7," ",Z_ALAPADATOK!B7," ",Z_ALAPADATOK!C7," ",Z_ALAPADATOK!D7," ",Z_ALAPADATOK!E7," ",Z_ALAPADATOK!F7," ",Z_ALAPADATOK!G7," ",Z_ALAPADATOK!H7)</f>
        <v>7.1. tájékoztató tábla a … / 2019. ( … ) önkormányzati rendelethez</v>
      </c>
      <c r="B1" s="777"/>
      <c r="C1" s="777"/>
      <c r="D1" s="777"/>
      <c r="E1" s="777"/>
    </row>
    <row r="2" spans="1:5" ht="15.75">
      <c r="A2" s="920" t="s">
        <v>772</v>
      </c>
      <c r="B2" s="921"/>
      <c r="C2" s="921"/>
      <c r="D2" s="921"/>
      <c r="E2" s="921"/>
    </row>
    <row r="3" spans="1:5" ht="16.5" customHeight="1">
      <c r="A3" s="920" t="s">
        <v>773</v>
      </c>
      <c r="B3" s="921"/>
      <c r="C3" s="921"/>
      <c r="D3" s="921"/>
      <c r="E3" s="921"/>
    </row>
    <row r="4" spans="1:5" ht="16.5" customHeight="1">
      <c r="A4" s="922" t="s">
        <v>860</v>
      </c>
      <c r="B4" s="923"/>
      <c r="C4" s="923"/>
      <c r="D4" s="923"/>
      <c r="E4" s="923"/>
    </row>
    <row r="5" spans="1:5" ht="16.5" customHeight="1" thickBot="1">
      <c r="A5" s="658"/>
      <c r="B5" s="659"/>
      <c r="C5" s="924" t="str">
        <f>'Z_6.tájékoztató_t.'!E6</f>
        <v>Forint</v>
      </c>
      <c r="D5" s="924"/>
      <c r="E5" s="924"/>
    </row>
    <row r="6" spans="1:5" ht="15.75" customHeight="1">
      <c r="A6" s="925" t="s">
        <v>600</v>
      </c>
      <c r="B6" s="928" t="s">
        <v>601</v>
      </c>
      <c r="C6" s="912" t="s">
        <v>602</v>
      </c>
      <c r="D6" s="912" t="s">
        <v>603</v>
      </c>
      <c r="E6" s="914" t="s">
        <v>604</v>
      </c>
    </row>
    <row r="7" spans="1:5" ht="11.25" customHeight="1">
      <c r="A7" s="926"/>
      <c r="B7" s="929"/>
      <c r="C7" s="913"/>
      <c r="D7" s="913"/>
      <c r="E7" s="915"/>
    </row>
    <row r="8" spans="1:5" ht="15.75">
      <c r="A8" s="927"/>
      <c r="B8" s="930"/>
      <c r="C8" s="916" t="s">
        <v>605</v>
      </c>
      <c r="D8" s="916"/>
      <c r="E8" s="917"/>
    </row>
    <row r="9" spans="1:5" s="529" customFormat="1" ht="16.5" thickBot="1">
      <c r="A9" s="660" t="s">
        <v>606</v>
      </c>
      <c r="B9" s="661" t="s">
        <v>365</v>
      </c>
      <c r="C9" s="661" t="s">
        <v>366</v>
      </c>
      <c r="D9" s="661" t="s">
        <v>368</v>
      </c>
      <c r="E9" s="662" t="s">
        <v>367</v>
      </c>
    </row>
    <row r="10" spans="1:5" s="534" customFormat="1" ht="15.75">
      <c r="A10" s="530" t="s">
        <v>607</v>
      </c>
      <c r="B10" s="531" t="s">
        <v>608</v>
      </c>
      <c r="C10" s="532">
        <v>1000000</v>
      </c>
      <c r="D10" s="532">
        <v>1000000</v>
      </c>
      <c r="E10" s="533">
        <v>1000000</v>
      </c>
    </row>
    <row r="11" spans="1:5" s="534" customFormat="1" ht="15.75">
      <c r="A11" s="535" t="s">
        <v>609</v>
      </c>
      <c r="B11" s="536" t="s">
        <v>610</v>
      </c>
      <c r="C11" s="537">
        <f>+C12+C17+C22+C27+C32</f>
        <v>337529686</v>
      </c>
      <c r="D11" s="537">
        <f>+D12+D17+D22+D27+D32</f>
        <v>193435990</v>
      </c>
      <c r="E11" s="538">
        <f>+E12+E17+E22+E27+E32</f>
        <v>193435990</v>
      </c>
    </row>
    <row r="12" spans="1:5" s="534" customFormat="1" ht="15.75">
      <c r="A12" s="535" t="s">
        <v>611</v>
      </c>
      <c r="B12" s="536" t="s">
        <v>612</v>
      </c>
      <c r="C12" s="537">
        <f>+C13+C14+C15+C16</f>
        <v>308960750</v>
      </c>
      <c r="D12" s="537">
        <f>+D13+D14+D15+D16</f>
        <v>188842781</v>
      </c>
      <c r="E12" s="538">
        <f>+E13+E14+E15+E16</f>
        <v>188842781</v>
      </c>
    </row>
    <row r="13" spans="1:5" s="534" customFormat="1" ht="15.75">
      <c r="A13" s="539" t="s">
        <v>613</v>
      </c>
      <c r="B13" s="536" t="s">
        <v>614</v>
      </c>
      <c r="C13" s="540">
        <v>0</v>
      </c>
      <c r="D13" s="540"/>
      <c r="E13" s="541"/>
    </row>
    <row r="14" spans="1:5" s="534" customFormat="1" ht="26.25" customHeight="1">
      <c r="A14" s="539" t="s">
        <v>615</v>
      </c>
      <c r="B14" s="536" t="s">
        <v>616</v>
      </c>
      <c r="C14" s="542">
        <v>205795791</v>
      </c>
      <c r="D14" s="542">
        <v>111971311</v>
      </c>
      <c r="E14" s="543">
        <v>111971311</v>
      </c>
    </row>
    <row r="15" spans="1:5" s="534" customFormat="1" ht="15.75">
      <c r="A15" s="539" t="s">
        <v>617</v>
      </c>
      <c r="B15" s="536" t="s">
        <v>618</v>
      </c>
      <c r="C15" s="542">
        <v>73756259</v>
      </c>
      <c r="D15" s="542">
        <v>51175845</v>
      </c>
      <c r="E15" s="543">
        <v>51175845</v>
      </c>
    </row>
    <row r="16" spans="1:5" s="534" customFormat="1" ht="15.75">
      <c r="A16" s="539" t="s">
        <v>619</v>
      </c>
      <c r="B16" s="536" t="s">
        <v>620</v>
      </c>
      <c r="C16" s="542">
        <v>29408700</v>
      </c>
      <c r="D16" s="542">
        <v>25695625</v>
      </c>
      <c r="E16" s="543">
        <v>25695625</v>
      </c>
    </row>
    <row r="17" spans="1:5" s="534" customFormat="1" ht="15.75">
      <c r="A17" s="535" t="s">
        <v>621</v>
      </c>
      <c r="B17" s="536" t="s">
        <v>622</v>
      </c>
      <c r="C17" s="544">
        <f>+C18+C19+C20+C21</f>
        <v>25893936</v>
      </c>
      <c r="D17" s="544">
        <f>+D18+D19+D20+D21</f>
        <v>1918209</v>
      </c>
      <c r="E17" s="545">
        <f>+E18+E19+E20+E21</f>
        <v>1918209</v>
      </c>
    </row>
    <row r="18" spans="1:5" s="534" customFormat="1" ht="15.75">
      <c r="A18" s="539" t="s">
        <v>623</v>
      </c>
      <c r="B18" s="536" t="s">
        <v>624</v>
      </c>
      <c r="C18" s="542"/>
      <c r="D18" s="542"/>
      <c r="E18" s="543"/>
    </row>
    <row r="19" spans="1:5" s="534" customFormat="1" ht="22.5">
      <c r="A19" s="539" t="s">
        <v>625</v>
      </c>
      <c r="B19" s="536" t="s">
        <v>13</v>
      </c>
      <c r="C19" s="542"/>
      <c r="D19" s="542"/>
      <c r="E19" s="543"/>
    </row>
    <row r="20" spans="1:5" s="534" customFormat="1" ht="15.75">
      <c r="A20" s="539" t="s">
        <v>626</v>
      </c>
      <c r="B20" s="536" t="s">
        <v>14</v>
      </c>
      <c r="C20" s="542"/>
      <c r="D20" s="542"/>
      <c r="E20" s="543"/>
    </row>
    <row r="21" spans="1:5" s="534" customFormat="1" ht="15.75">
      <c r="A21" s="539" t="s">
        <v>627</v>
      </c>
      <c r="B21" s="536" t="s">
        <v>15</v>
      </c>
      <c r="C21" s="542">
        <v>25893936</v>
      </c>
      <c r="D21" s="542">
        <v>1918209</v>
      </c>
      <c r="E21" s="543">
        <v>1918209</v>
      </c>
    </row>
    <row r="22" spans="1:5" s="534" customFormat="1" ht="15.75">
      <c r="A22" s="535" t="s">
        <v>628</v>
      </c>
      <c r="B22" s="536" t="s">
        <v>16</v>
      </c>
      <c r="C22" s="544">
        <f>+C23+C24+C25+C26</f>
        <v>0</v>
      </c>
      <c r="D22" s="544">
        <f>+D23+D24+D25+D26</f>
        <v>0</v>
      </c>
      <c r="E22" s="545">
        <f>+E23+E24+E25+E26</f>
        <v>0</v>
      </c>
    </row>
    <row r="23" spans="1:5" s="534" customFormat="1" ht="15.75">
      <c r="A23" s="539" t="s">
        <v>629</v>
      </c>
      <c r="B23" s="536" t="s">
        <v>17</v>
      </c>
      <c r="C23" s="542"/>
      <c r="D23" s="542"/>
      <c r="E23" s="543"/>
    </row>
    <row r="24" spans="1:5" s="534" customFormat="1" ht="15.75">
      <c r="A24" s="539" t="s">
        <v>630</v>
      </c>
      <c r="B24" s="536" t="s">
        <v>18</v>
      </c>
      <c r="C24" s="542"/>
      <c r="D24" s="542"/>
      <c r="E24" s="543"/>
    </row>
    <row r="25" spans="1:5" s="534" customFormat="1" ht="15.75">
      <c r="A25" s="539" t="s">
        <v>631</v>
      </c>
      <c r="B25" s="536" t="s">
        <v>19</v>
      </c>
      <c r="C25" s="542"/>
      <c r="D25" s="542"/>
      <c r="E25" s="543"/>
    </row>
    <row r="26" spans="1:5" s="534" customFormat="1" ht="15.75">
      <c r="A26" s="539" t="s">
        <v>632</v>
      </c>
      <c r="B26" s="536" t="s">
        <v>20</v>
      </c>
      <c r="C26" s="542"/>
      <c r="D26" s="542"/>
      <c r="E26" s="543"/>
    </row>
    <row r="27" spans="1:5" s="534" customFormat="1" ht="15.75">
      <c r="A27" s="535" t="s">
        <v>633</v>
      </c>
      <c r="B27" s="536" t="s">
        <v>21</v>
      </c>
      <c r="C27" s="544">
        <f>+C28+C29+C30+C31</f>
        <v>2675000</v>
      </c>
      <c r="D27" s="544">
        <f>+D28+D29+D30+D31</f>
        <v>2675000</v>
      </c>
      <c r="E27" s="545">
        <f>+E28+E29+E30+E31</f>
        <v>2675000</v>
      </c>
    </row>
    <row r="28" spans="1:5" s="534" customFormat="1" ht="15.75">
      <c r="A28" s="539" t="s">
        <v>634</v>
      </c>
      <c r="B28" s="536" t="s">
        <v>22</v>
      </c>
      <c r="C28" s="542"/>
      <c r="D28" s="542"/>
      <c r="E28" s="543"/>
    </row>
    <row r="29" spans="1:5" s="534" customFormat="1" ht="15.75">
      <c r="A29" s="539" t="s">
        <v>635</v>
      </c>
      <c r="B29" s="536" t="s">
        <v>23</v>
      </c>
      <c r="C29" s="542">
        <v>2675000</v>
      </c>
      <c r="D29" s="542">
        <v>2675000</v>
      </c>
      <c r="E29" s="543">
        <v>2675000</v>
      </c>
    </row>
    <row r="30" spans="1:5" s="534" customFormat="1" ht="15.75">
      <c r="A30" s="539" t="s">
        <v>636</v>
      </c>
      <c r="B30" s="536" t="s">
        <v>24</v>
      </c>
      <c r="C30" s="542"/>
      <c r="D30" s="542"/>
      <c r="E30" s="543"/>
    </row>
    <row r="31" spans="1:5" s="534" customFormat="1" ht="15.75">
      <c r="A31" s="539" t="s">
        <v>637</v>
      </c>
      <c r="B31" s="536" t="s">
        <v>25</v>
      </c>
      <c r="C31" s="542"/>
      <c r="D31" s="542"/>
      <c r="E31" s="543"/>
    </row>
    <row r="32" spans="1:5" s="534" customFormat="1" ht="15.75">
      <c r="A32" s="535" t="s">
        <v>638</v>
      </c>
      <c r="B32" s="536" t="s">
        <v>26</v>
      </c>
      <c r="C32" s="544">
        <f>+C33+C34+C35+C36</f>
        <v>0</v>
      </c>
      <c r="D32" s="544">
        <f>+D33+D34+D35+D36</f>
        <v>0</v>
      </c>
      <c r="E32" s="545">
        <f>+E33+E34+E35+E36</f>
        <v>0</v>
      </c>
    </row>
    <row r="33" spans="1:5" s="534" customFormat="1" ht="15.75">
      <c r="A33" s="539" t="s">
        <v>639</v>
      </c>
      <c r="B33" s="536" t="s">
        <v>27</v>
      </c>
      <c r="C33" s="542"/>
      <c r="D33" s="542"/>
      <c r="E33" s="543"/>
    </row>
    <row r="34" spans="1:5" s="534" customFormat="1" ht="22.5">
      <c r="A34" s="539" t="s">
        <v>640</v>
      </c>
      <c r="B34" s="536" t="s">
        <v>28</v>
      </c>
      <c r="C34" s="542"/>
      <c r="D34" s="542"/>
      <c r="E34" s="543"/>
    </row>
    <row r="35" spans="1:5" s="534" customFormat="1" ht="15.75">
      <c r="A35" s="539" t="s">
        <v>641</v>
      </c>
      <c r="B35" s="536" t="s">
        <v>29</v>
      </c>
      <c r="C35" s="542"/>
      <c r="D35" s="542"/>
      <c r="E35" s="543"/>
    </row>
    <row r="36" spans="1:5" s="534" customFormat="1" ht="15.75">
      <c r="A36" s="539" t="s">
        <v>642</v>
      </c>
      <c r="B36" s="536" t="s">
        <v>30</v>
      </c>
      <c r="C36" s="542"/>
      <c r="D36" s="542"/>
      <c r="E36" s="543"/>
    </row>
    <row r="37" spans="1:5" s="534" customFormat="1" ht="15.75">
      <c r="A37" s="535" t="s">
        <v>643</v>
      </c>
      <c r="B37" s="536" t="s">
        <v>31</v>
      </c>
      <c r="C37" s="544">
        <f>+C38+C43+C48</f>
        <v>0</v>
      </c>
      <c r="D37" s="544">
        <f>+D38+D43+D48</f>
        <v>0</v>
      </c>
      <c r="E37" s="545">
        <f>+E38+E43+E48</f>
        <v>0</v>
      </c>
    </row>
    <row r="38" spans="1:5" s="534" customFormat="1" ht="15.75">
      <c r="A38" s="535" t="s">
        <v>644</v>
      </c>
      <c r="B38" s="536" t="s">
        <v>595</v>
      </c>
      <c r="C38" s="544">
        <f>+C39+C40+C41+C42</f>
        <v>0</v>
      </c>
      <c r="D38" s="544">
        <f>+D39+D40+D41+D42</f>
        <v>0</v>
      </c>
      <c r="E38" s="545">
        <f>+E39+E40+E41+E42</f>
        <v>0</v>
      </c>
    </row>
    <row r="39" spans="1:5" s="534" customFormat="1" ht="15.75">
      <c r="A39" s="539" t="s">
        <v>645</v>
      </c>
      <c r="B39" s="536" t="s">
        <v>596</v>
      </c>
      <c r="C39" s="542"/>
      <c r="D39" s="542"/>
      <c r="E39" s="543"/>
    </row>
    <row r="40" spans="1:5" s="534" customFormat="1" ht="15.75">
      <c r="A40" s="539" t="s">
        <v>646</v>
      </c>
      <c r="B40" s="536" t="s">
        <v>597</v>
      </c>
      <c r="C40" s="542"/>
      <c r="D40" s="542"/>
      <c r="E40" s="543"/>
    </row>
    <row r="41" spans="1:5" s="534" customFormat="1" ht="15.75">
      <c r="A41" s="539" t="s">
        <v>647</v>
      </c>
      <c r="B41" s="536" t="s">
        <v>598</v>
      </c>
      <c r="C41" s="542"/>
      <c r="D41" s="542"/>
      <c r="E41" s="543"/>
    </row>
    <row r="42" spans="1:5" s="534" customFormat="1" ht="15.75">
      <c r="A42" s="539" t="s">
        <v>648</v>
      </c>
      <c r="B42" s="536" t="s">
        <v>599</v>
      </c>
      <c r="C42" s="542"/>
      <c r="D42" s="542"/>
      <c r="E42" s="543"/>
    </row>
    <row r="43" spans="1:5" s="534" customFormat="1" ht="15.75">
      <c r="A43" s="535" t="s">
        <v>649</v>
      </c>
      <c r="B43" s="536" t="s">
        <v>650</v>
      </c>
      <c r="C43" s="544">
        <f>+C44+C45+C46+C47</f>
        <v>0</v>
      </c>
      <c r="D43" s="544">
        <f>+D44+D45+D46+D47</f>
        <v>0</v>
      </c>
      <c r="E43" s="545">
        <f>+E44+E45+E46+E47</f>
        <v>0</v>
      </c>
    </row>
    <row r="44" spans="1:5" s="534" customFormat="1" ht="15.75">
      <c r="A44" s="539" t="s">
        <v>651</v>
      </c>
      <c r="B44" s="536" t="s">
        <v>652</v>
      </c>
      <c r="C44" s="542"/>
      <c r="D44" s="542"/>
      <c r="E44" s="543"/>
    </row>
    <row r="45" spans="1:5" s="534" customFormat="1" ht="22.5">
      <c r="A45" s="539" t="s">
        <v>653</v>
      </c>
      <c r="B45" s="536" t="s">
        <v>654</v>
      </c>
      <c r="C45" s="542"/>
      <c r="D45" s="542"/>
      <c r="E45" s="543"/>
    </row>
    <row r="46" spans="1:5" s="534" customFormat="1" ht="15.75">
      <c r="A46" s="539" t="s">
        <v>655</v>
      </c>
      <c r="B46" s="536" t="s">
        <v>656</v>
      </c>
      <c r="C46" s="542"/>
      <c r="D46" s="542"/>
      <c r="E46" s="543"/>
    </row>
    <row r="47" spans="1:5" s="534" customFormat="1" ht="15.75">
      <c r="A47" s="539" t="s">
        <v>657</v>
      </c>
      <c r="B47" s="536" t="s">
        <v>658</v>
      </c>
      <c r="C47" s="542"/>
      <c r="D47" s="542"/>
      <c r="E47" s="543"/>
    </row>
    <row r="48" spans="1:5" s="534" customFormat="1" ht="15.75">
      <c r="A48" s="535" t="s">
        <v>659</v>
      </c>
      <c r="B48" s="536" t="s">
        <v>660</v>
      </c>
      <c r="C48" s="544">
        <f>+C49+C50+C51+C52</f>
        <v>0</v>
      </c>
      <c r="D48" s="544">
        <f>+D49+D50+D51+D52</f>
        <v>0</v>
      </c>
      <c r="E48" s="545">
        <f>+E49+E50+E51+E52</f>
        <v>0</v>
      </c>
    </row>
    <row r="49" spans="1:5" s="534" customFormat="1" ht="15.75">
      <c r="A49" s="539" t="s">
        <v>661</v>
      </c>
      <c r="B49" s="536" t="s">
        <v>662</v>
      </c>
      <c r="C49" s="542"/>
      <c r="D49" s="542"/>
      <c r="E49" s="543"/>
    </row>
    <row r="50" spans="1:5" s="534" customFormat="1" ht="22.5">
      <c r="A50" s="539" t="s">
        <v>663</v>
      </c>
      <c r="B50" s="536" t="s">
        <v>664</v>
      </c>
      <c r="C50" s="542"/>
      <c r="D50" s="542"/>
      <c r="E50" s="543"/>
    </row>
    <row r="51" spans="1:5" s="534" customFormat="1" ht="15.75">
      <c r="A51" s="539" t="s">
        <v>665</v>
      </c>
      <c r="B51" s="536" t="s">
        <v>666</v>
      </c>
      <c r="C51" s="542"/>
      <c r="D51" s="542"/>
      <c r="E51" s="543"/>
    </row>
    <row r="52" spans="1:5" s="534" customFormat="1" ht="15.75">
      <c r="A52" s="539" t="s">
        <v>667</v>
      </c>
      <c r="B52" s="536" t="s">
        <v>668</v>
      </c>
      <c r="C52" s="542"/>
      <c r="D52" s="542"/>
      <c r="E52" s="543"/>
    </row>
    <row r="53" spans="1:5" s="534" customFormat="1" ht="15.75">
      <c r="A53" s="535" t="s">
        <v>669</v>
      </c>
      <c r="B53" s="536" t="s">
        <v>670</v>
      </c>
      <c r="C53" s="542">
        <v>212741547</v>
      </c>
      <c r="D53" s="542">
        <v>122902922</v>
      </c>
      <c r="E53" s="543">
        <v>122902922</v>
      </c>
    </row>
    <row r="54" spans="1:5" s="534" customFormat="1" ht="21">
      <c r="A54" s="535" t="s">
        <v>671</v>
      </c>
      <c r="B54" s="536" t="s">
        <v>672</v>
      </c>
      <c r="C54" s="544">
        <f>+C10+C11+C37+C53</f>
        <v>551271233</v>
      </c>
      <c r="D54" s="544">
        <f>+D10+D11+D37+D53</f>
        <v>317338912</v>
      </c>
      <c r="E54" s="545">
        <f>+E10+E11+E37+E53</f>
        <v>317338912</v>
      </c>
    </row>
    <row r="55" spans="1:5" s="534" customFormat="1" ht="15.75">
      <c r="A55" s="535" t="s">
        <v>673</v>
      </c>
      <c r="B55" s="536" t="s">
        <v>674</v>
      </c>
      <c r="C55" s="542"/>
      <c r="D55" s="542"/>
      <c r="E55" s="543"/>
    </row>
    <row r="56" spans="1:5" s="534" customFormat="1" ht="15.75">
      <c r="A56" s="535" t="s">
        <v>675</v>
      </c>
      <c r="B56" s="536" t="s">
        <v>676</v>
      </c>
      <c r="C56" s="542"/>
      <c r="D56" s="542"/>
      <c r="E56" s="543"/>
    </row>
    <row r="57" spans="1:5" s="534" customFormat="1" ht="15.75">
      <c r="A57" s="535" t="s">
        <v>677</v>
      </c>
      <c r="B57" s="536" t="s">
        <v>678</v>
      </c>
      <c r="C57" s="544">
        <f>+C55+C56</f>
        <v>0</v>
      </c>
      <c r="D57" s="544">
        <f>+D55+D56</f>
        <v>0</v>
      </c>
      <c r="E57" s="545">
        <f>+E55+E56</f>
        <v>0</v>
      </c>
    </row>
    <row r="58" spans="1:5" s="534" customFormat="1" ht="15.75">
      <c r="A58" s="535" t="s">
        <v>679</v>
      </c>
      <c r="B58" s="536" t="s">
        <v>680</v>
      </c>
      <c r="C58" s="542"/>
      <c r="D58" s="542"/>
      <c r="E58" s="543"/>
    </row>
    <row r="59" spans="1:5" s="534" customFormat="1" ht="15.75">
      <c r="A59" s="535" t="s">
        <v>681</v>
      </c>
      <c r="B59" s="536" t="s">
        <v>682</v>
      </c>
      <c r="C59" s="542">
        <v>66085</v>
      </c>
      <c r="D59" s="542">
        <v>66085</v>
      </c>
      <c r="E59" s="543">
        <v>66085</v>
      </c>
    </row>
    <row r="60" spans="1:5" s="534" customFormat="1" ht="15.75">
      <c r="A60" s="535" t="s">
        <v>683</v>
      </c>
      <c r="B60" s="536" t="s">
        <v>684</v>
      </c>
      <c r="C60" s="542">
        <v>107946011</v>
      </c>
      <c r="D60" s="542">
        <v>107946011</v>
      </c>
      <c r="E60" s="543">
        <v>107946011</v>
      </c>
    </row>
    <row r="61" spans="1:5" s="534" customFormat="1" ht="15.75">
      <c r="A61" s="535" t="s">
        <v>685</v>
      </c>
      <c r="B61" s="536" t="s">
        <v>686</v>
      </c>
      <c r="C61" s="542"/>
      <c r="D61" s="542"/>
      <c r="E61" s="543"/>
    </row>
    <row r="62" spans="1:5" s="534" customFormat="1" ht="15.75">
      <c r="A62" s="535" t="s">
        <v>687</v>
      </c>
      <c r="B62" s="536" t="s">
        <v>688</v>
      </c>
      <c r="C62" s="544">
        <f>+C58+C59+C60+C61</f>
        <v>108012096</v>
      </c>
      <c r="D62" s="544">
        <f>+D58+D59+D60+D61</f>
        <v>108012096</v>
      </c>
      <c r="E62" s="545">
        <f>+E58+E59+E60+E61</f>
        <v>108012096</v>
      </c>
    </row>
    <row r="63" spans="1:5" s="534" customFormat="1" ht="15.75">
      <c r="A63" s="535" t="s">
        <v>689</v>
      </c>
      <c r="B63" s="536" t="s">
        <v>690</v>
      </c>
      <c r="C63" s="542">
        <v>930257</v>
      </c>
      <c r="D63" s="542">
        <v>930257</v>
      </c>
      <c r="E63" s="543">
        <v>930257</v>
      </c>
    </row>
    <row r="64" spans="1:5" s="534" customFormat="1" ht="15.75">
      <c r="A64" s="535" t="s">
        <v>691</v>
      </c>
      <c r="B64" s="536" t="s">
        <v>692</v>
      </c>
      <c r="C64" s="542"/>
      <c r="D64" s="542"/>
      <c r="E64" s="543"/>
    </row>
    <row r="65" spans="1:5" s="534" customFormat="1" ht="15.75">
      <c r="A65" s="535" t="s">
        <v>693</v>
      </c>
      <c r="B65" s="536" t="s">
        <v>694</v>
      </c>
      <c r="C65" s="542">
        <v>70000</v>
      </c>
      <c r="D65" s="542">
        <v>70000</v>
      </c>
      <c r="E65" s="543">
        <v>70000</v>
      </c>
    </row>
    <row r="66" spans="1:5" s="534" customFormat="1" ht="15.75">
      <c r="A66" s="535" t="s">
        <v>695</v>
      </c>
      <c r="B66" s="536" t="s">
        <v>696</v>
      </c>
      <c r="C66" s="544">
        <f>+C63+C64+C65</f>
        <v>1000257</v>
      </c>
      <c r="D66" s="544">
        <f>+D63+D64+D65</f>
        <v>1000257</v>
      </c>
      <c r="E66" s="545">
        <f>+E63+E64+E65</f>
        <v>1000257</v>
      </c>
    </row>
    <row r="67" spans="1:5" s="534" customFormat="1" ht="15.75">
      <c r="A67" s="535" t="s">
        <v>697</v>
      </c>
      <c r="B67" s="536" t="s">
        <v>698</v>
      </c>
      <c r="C67" s="542">
        <v>17807</v>
      </c>
      <c r="D67" s="542">
        <v>17807</v>
      </c>
      <c r="E67" s="543">
        <v>17807</v>
      </c>
    </row>
    <row r="68" spans="1:5" s="534" customFormat="1" ht="21">
      <c r="A68" s="535" t="s">
        <v>699</v>
      </c>
      <c r="B68" s="536" t="s">
        <v>700</v>
      </c>
      <c r="C68" s="542"/>
      <c r="D68" s="542"/>
      <c r="E68" s="543"/>
    </row>
    <row r="69" spans="1:5" s="534" customFormat="1" ht="15.75">
      <c r="A69" s="535" t="s">
        <v>770</v>
      </c>
      <c r="B69" s="536" t="s">
        <v>701</v>
      </c>
      <c r="C69" s="544">
        <v>17887</v>
      </c>
      <c r="D69" s="544">
        <v>17887</v>
      </c>
      <c r="E69" s="545">
        <v>17887</v>
      </c>
    </row>
    <row r="70" spans="1:5" s="534" customFormat="1" ht="15.75">
      <c r="A70" s="535" t="s">
        <v>702</v>
      </c>
      <c r="B70" s="536" t="s">
        <v>703</v>
      </c>
      <c r="C70" s="542"/>
      <c r="D70" s="542"/>
      <c r="E70" s="543"/>
    </row>
    <row r="71" spans="1:5" s="534" customFormat="1" ht="16.5" thickBot="1">
      <c r="A71" s="546" t="s">
        <v>704</v>
      </c>
      <c r="B71" s="547" t="s">
        <v>705</v>
      </c>
      <c r="C71" s="548">
        <f>+C54+C57+C62+C66+C69+C70</f>
        <v>660301473</v>
      </c>
      <c r="D71" s="548">
        <f>+D54+D57+D62+D66+D69+D70</f>
        <v>426369152</v>
      </c>
      <c r="E71" s="549">
        <f>+E54+E57+E62+E66+E69+E70</f>
        <v>426369152</v>
      </c>
    </row>
    <row r="72" spans="1:5" ht="15.75">
      <c r="A72" s="550"/>
      <c r="C72" s="551"/>
      <c r="D72" s="551"/>
      <c r="E72" s="552"/>
    </row>
    <row r="73" spans="1:5" ht="15.75">
      <c r="A73" s="550"/>
      <c r="C73" s="551"/>
      <c r="D73" s="551"/>
      <c r="E73" s="552"/>
    </row>
    <row r="74" spans="1:5" ht="15.75">
      <c r="A74" s="553"/>
      <c r="C74" s="551"/>
      <c r="D74" s="551"/>
      <c r="E74" s="552"/>
    </row>
    <row r="75" spans="1:5" ht="15.75">
      <c r="A75" s="918"/>
      <c r="B75" s="918"/>
      <c r="C75" s="918"/>
      <c r="D75" s="918"/>
      <c r="E75" s="918"/>
    </row>
    <row r="76" spans="1:5" ht="15.75">
      <c r="A76" s="918"/>
      <c r="B76" s="918"/>
      <c r="C76" s="918"/>
      <c r="D76" s="918"/>
      <c r="E76" s="918"/>
    </row>
  </sheetData>
  <sheetProtection/>
  <mergeCells count="13">
    <mergeCell ref="A6:A8"/>
    <mergeCell ref="B6:B8"/>
    <mergeCell ref="C6:C7"/>
    <mergeCell ref="D6:D7"/>
    <mergeCell ref="E6:E7"/>
    <mergeCell ref="C8:E8"/>
    <mergeCell ref="A75:E75"/>
    <mergeCell ref="A76:E76"/>
    <mergeCell ref="A1:E1"/>
    <mergeCell ref="A2:E2"/>
    <mergeCell ref="A3:E3"/>
    <mergeCell ref="A4:E4"/>
    <mergeCell ref="C5:E5"/>
  </mergeCells>
  <printOptions horizontalCentered="1"/>
  <pageMargins left="0.7874015748031497" right="0.8267716535433072" top="0.9055118110236221" bottom="0.984251968503937" header="0.7874015748031497" footer="0.7874015748031497"/>
  <pageSetup horizontalDpi="300" verticalDpi="300" orientation="portrait" paperSize="9" scale="85" r:id="rId1"/>
  <headerFooter alignWithMargins="0">
    <oddFooter>&amp;C&amp;P</oddFooter>
  </headerFooter>
  <rowBreaks count="1" manualBreakCount="1">
    <brk id="4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zoomScale="120" zoomScaleNormal="120" workbookViewId="0" topLeftCell="A1">
      <selection activeCell="C23" sqref="C23"/>
    </sheetView>
  </sheetViews>
  <sheetFormatPr defaultColWidth="9.00390625" defaultRowHeight="12.75"/>
  <cols>
    <col min="1" max="1" width="71.125" style="556" customWidth="1"/>
    <col min="2" max="2" width="6.125" style="568" customWidth="1"/>
    <col min="3" max="3" width="18.00390625" style="555" customWidth="1"/>
    <col min="4" max="16384" width="9.375" style="555" customWidth="1"/>
  </cols>
  <sheetData>
    <row r="1" spans="1:3" ht="16.5" customHeight="1">
      <c r="A1" s="932" t="str">
        <f>CONCATENATE("7.2. tájékoztató tábla ",Z_ALAPADATOK!A7," ",Z_ALAPADATOK!B7," ",Z_ALAPADATOK!C7," ",Z_ALAPADATOK!D7," ",Z_ALAPADATOK!E7," ",Z_ALAPADATOK!F7," ",Z_ALAPADATOK!G7," ",Z_ALAPADATOK!H7)</f>
        <v>7.2. tájékoztató tábla a … / 2019. ( … ) önkormányzati rendelethez</v>
      </c>
      <c r="B1" s="933"/>
      <c r="C1" s="933"/>
    </row>
    <row r="2" spans="1:3" ht="16.5" customHeight="1">
      <c r="A2" s="663"/>
      <c r="B2" s="664"/>
      <c r="C2" s="665"/>
    </row>
    <row r="3" spans="1:3" ht="16.5" customHeight="1">
      <c r="A3" s="936" t="s">
        <v>772</v>
      </c>
      <c r="B3" s="936"/>
      <c r="C3" s="936"/>
    </row>
    <row r="4" spans="1:3" ht="16.5" customHeight="1">
      <c r="A4" s="934" t="s">
        <v>816</v>
      </c>
      <c r="B4" s="934"/>
      <c r="C4" s="934"/>
    </row>
    <row r="5" spans="1:3" ht="16.5" customHeight="1">
      <c r="A5" s="934" t="s">
        <v>860</v>
      </c>
      <c r="B5" s="935"/>
      <c r="C5" s="935"/>
    </row>
    <row r="6" spans="1:3" ht="13.5" thickBot="1">
      <c r="A6" s="663"/>
      <c r="B6" s="937" t="str">
        <f>'Z_6.tájékoztató_t.'!E6</f>
        <v>Forint</v>
      </c>
      <c r="C6" s="937"/>
    </row>
    <row r="7" spans="1:3" s="557" customFormat="1" ht="31.5" customHeight="1">
      <c r="A7" s="938" t="s">
        <v>706</v>
      </c>
      <c r="B7" s="940" t="s">
        <v>601</v>
      </c>
      <c r="C7" s="942" t="s">
        <v>707</v>
      </c>
    </row>
    <row r="8" spans="1:3" s="557" customFormat="1" ht="12.75">
      <c r="A8" s="939"/>
      <c r="B8" s="941"/>
      <c r="C8" s="943"/>
    </row>
    <row r="9" spans="1:3" s="558" customFormat="1" ht="13.5" thickBot="1">
      <c r="A9" s="666" t="s">
        <v>364</v>
      </c>
      <c r="B9" s="667" t="s">
        <v>365</v>
      </c>
      <c r="C9" s="668" t="s">
        <v>366</v>
      </c>
    </row>
    <row r="10" spans="1:3" ht="15.75" customHeight="1">
      <c r="A10" s="535" t="s">
        <v>708</v>
      </c>
      <c r="B10" s="559" t="s">
        <v>608</v>
      </c>
      <c r="C10" s="560">
        <v>547698039</v>
      </c>
    </row>
    <row r="11" spans="1:3" ht="15.75" customHeight="1">
      <c r="A11" s="535" t="s">
        <v>709</v>
      </c>
      <c r="B11" s="536" t="s">
        <v>610</v>
      </c>
      <c r="C11" s="560">
        <v>-14457890</v>
      </c>
    </row>
    <row r="12" spans="1:3" ht="15.75" customHeight="1">
      <c r="A12" s="535" t="s">
        <v>710</v>
      </c>
      <c r="B12" s="536" t="s">
        <v>612</v>
      </c>
      <c r="C12" s="560">
        <v>3541656</v>
      </c>
    </row>
    <row r="13" spans="1:3" ht="15.75" customHeight="1">
      <c r="A13" s="535" t="s">
        <v>711</v>
      </c>
      <c r="B13" s="536" t="s">
        <v>614</v>
      </c>
      <c r="C13" s="561">
        <v>-99590954</v>
      </c>
    </row>
    <row r="14" spans="1:3" ht="15.75" customHeight="1">
      <c r="A14" s="535" t="s">
        <v>712</v>
      </c>
      <c r="B14" s="536" t="s">
        <v>616</v>
      </c>
      <c r="C14" s="561"/>
    </row>
    <row r="15" spans="1:3" ht="15.75" customHeight="1">
      <c r="A15" s="535" t="s">
        <v>713</v>
      </c>
      <c r="B15" s="536" t="s">
        <v>618</v>
      </c>
      <c r="C15" s="561">
        <v>-14424076</v>
      </c>
    </row>
    <row r="16" spans="1:3" ht="15.75" customHeight="1">
      <c r="A16" s="535" t="s">
        <v>714</v>
      </c>
      <c r="B16" s="536" t="s">
        <v>620</v>
      </c>
      <c r="C16" s="562">
        <f>+C10+C11+C12+C13+C14+C15</f>
        <v>422766775</v>
      </c>
    </row>
    <row r="17" spans="1:3" ht="15.75" customHeight="1">
      <c r="A17" s="535" t="s">
        <v>715</v>
      </c>
      <c r="B17" s="536" t="s">
        <v>622</v>
      </c>
      <c r="C17" s="563">
        <v>1345966</v>
      </c>
    </row>
    <row r="18" spans="1:3" ht="15.75" customHeight="1">
      <c r="A18" s="535" t="s">
        <v>716</v>
      </c>
      <c r="B18" s="536" t="s">
        <v>624</v>
      </c>
      <c r="C18" s="561">
        <v>859745</v>
      </c>
    </row>
    <row r="19" spans="1:3" ht="15.75" customHeight="1">
      <c r="A19" s="535" t="s">
        <v>717</v>
      </c>
      <c r="B19" s="536" t="s">
        <v>13</v>
      </c>
      <c r="C19" s="561">
        <v>56699</v>
      </c>
    </row>
    <row r="20" spans="1:3" ht="15.75" customHeight="1">
      <c r="A20" s="535" t="s">
        <v>718</v>
      </c>
      <c r="B20" s="536" t="s">
        <v>14</v>
      </c>
      <c r="C20" s="562">
        <f>+C17+C18+C19</f>
        <v>2262410</v>
      </c>
    </row>
    <row r="21" spans="1:3" s="564" customFormat="1" ht="15.75" customHeight="1">
      <c r="A21" s="535" t="s">
        <v>719</v>
      </c>
      <c r="B21" s="536" t="s">
        <v>15</v>
      </c>
      <c r="C21" s="561"/>
    </row>
    <row r="22" spans="1:3" ht="15.75" customHeight="1">
      <c r="A22" s="535" t="s">
        <v>720</v>
      </c>
      <c r="B22" s="536" t="s">
        <v>16</v>
      </c>
      <c r="C22" s="561">
        <v>1339967</v>
      </c>
    </row>
    <row r="23" spans="1:3" ht="15.75" customHeight="1" thickBot="1">
      <c r="A23" s="565" t="s">
        <v>721</v>
      </c>
      <c r="B23" s="547" t="s">
        <v>17</v>
      </c>
      <c r="C23" s="566">
        <f>+C16+C20+C21+C22</f>
        <v>426369152</v>
      </c>
    </row>
    <row r="24" spans="1:5" ht="15.75">
      <c r="A24" s="550"/>
      <c r="B24" s="553"/>
      <c r="C24" s="551"/>
      <c r="D24" s="551"/>
      <c r="E24" s="551"/>
    </row>
    <row r="25" spans="1:5" ht="15.75">
      <c r="A25" s="550"/>
      <c r="B25" s="553"/>
      <c r="C25" s="551"/>
      <c r="D25" s="551"/>
      <c r="E25" s="551"/>
    </row>
    <row r="26" spans="1:5" ht="15.75">
      <c r="A26" s="553"/>
      <c r="B26" s="553"/>
      <c r="C26" s="551"/>
      <c r="D26" s="551"/>
      <c r="E26" s="551"/>
    </row>
    <row r="27" spans="1:5" ht="15.75">
      <c r="A27" s="931"/>
      <c r="B27" s="931"/>
      <c r="C27" s="931"/>
      <c r="D27" s="567"/>
      <c r="E27" s="567"/>
    </row>
    <row r="28" spans="1:5" ht="15.75">
      <c r="A28" s="931"/>
      <c r="B28" s="931"/>
      <c r="C28" s="931"/>
      <c r="D28" s="567"/>
      <c r="E28" s="567"/>
    </row>
  </sheetData>
  <sheetProtection sheet="1"/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……/2018. (……)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="120" zoomScaleNormal="120" workbookViewId="0" topLeftCell="A1">
      <selection activeCell="C9" sqref="C9"/>
    </sheetView>
  </sheetViews>
  <sheetFormatPr defaultColWidth="12.00390625" defaultRowHeight="12.75"/>
  <cols>
    <col min="1" max="1" width="58.875" style="569" customWidth="1"/>
    <col min="2" max="2" width="6.875" style="569" customWidth="1"/>
    <col min="3" max="3" width="17.125" style="569" customWidth="1"/>
    <col min="4" max="4" width="19.125" style="569" customWidth="1"/>
    <col min="5" max="16384" width="12.00390625" style="569" customWidth="1"/>
  </cols>
  <sheetData>
    <row r="1" spans="1:4" ht="16.5" customHeight="1">
      <c r="A1" s="949" t="str">
        <f>CONCATENATE("7.3. tájékoztató tábla ",Z_ALAPADATOK!A7," ",Z_ALAPADATOK!B7," ",Z_ALAPADATOK!C7," ",Z_ALAPADATOK!D7," ",Z_ALAPADATOK!E7," ",Z_ALAPADATOK!F7," ",Z_ALAPADATOK!G7," ",Z_ALAPADATOK!H7)</f>
        <v>7.3. tájékoztató tábla a … / 2019. ( … ) önkormányzati rendelethez</v>
      </c>
      <c r="B1" s="949"/>
      <c r="C1" s="949"/>
      <c r="D1" s="949"/>
    </row>
    <row r="2" s="669" customFormat="1" ht="16.5" customHeight="1"/>
    <row r="3" spans="1:4" s="598" customFormat="1" ht="16.5" customHeight="1">
      <c r="A3" s="950" t="s">
        <v>772</v>
      </c>
      <c r="B3" s="950"/>
      <c r="C3" s="950"/>
      <c r="D3" s="950"/>
    </row>
    <row r="4" spans="1:4" s="598" customFormat="1" ht="16.5" customHeight="1">
      <c r="A4" s="950" t="s">
        <v>776</v>
      </c>
      <c r="B4" s="950"/>
      <c r="C4" s="950"/>
      <c r="D4" s="950"/>
    </row>
    <row r="5" spans="1:4" s="598" customFormat="1" ht="16.5" customHeight="1">
      <c r="A5" s="944" t="s">
        <v>860</v>
      </c>
      <c r="B5" s="945"/>
      <c r="C5" s="945"/>
      <c r="D5" s="945"/>
    </row>
    <row r="6" ht="16.5" customHeight="1" thickBot="1"/>
    <row r="7" spans="1:4" ht="43.5" customHeight="1" thickBot="1">
      <c r="A7" s="570" t="s">
        <v>41</v>
      </c>
      <c r="B7" s="571" t="s">
        <v>601</v>
      </c>
      <c r="C7" s="572" t="s">
        <v>722</v>
      </c>
      <c r="D7" s="573" t="s">
        <v>723</v>
      </c>
    </row>
    <row r="8" spans="1:4" ht="16.5" thickBot="1">
      <c r="A8" s="574" t="s">
        <v>364</v>
      </c>
      <c r="B8" s="575" t="s">
        <v>365</v>
      </c>
      <c r="C8" s="575" t="s">
        <v>366</v>
      </c>
      <c r="D8" s="576" t="s">
        <v>368</v>
      </c>
    </row>
    <row r="9" spans="1:4" ht="15.75" customHeight="1">
      <c r="A9" s="577" t="s">
        <v>724</v>
      </c>
      <c r="B9" s="578" t="s">
        <v>4</v>
      </c>
      <c r="C9" s="579"/>
      <c r="D9" s="580"/>
    </row>
    <row r="10" spans="1:4" ht="15.75" customHeight="1">
      <c r="A10" s="577" t="s">
        <v>725</v>
      </c>
      <c r="B10" s="581" t="s">
        <v>5</v>
      </c>
      <c r="C10" s="582"/>
      <c r="D10" s="583"/>
    </row>
    <row r="11" spans="1:4" ht="15.75" customHeight="1">
      <c r="A11" s="577" t="s">
        <v>726</v>
      </c>
      <c r="B11" s="581" t="s">
        <v>6</v>
      </c>
      <c r="C11" s="582"/>
      <c r="D11" s="583"/>
    </row>
    <row r="12" spans="1:4" ht="15.75" customHeight="1" thickBot="1">
      <c r="A12" s="584" t="s">
        <v>727</v>
      </c>
      <c r="B12" s="585" t="s">
        <v>7</v>
      </c>
      <c r="C12" s="586"/>
      <c r="D12" s="587"/>
    </row>
    <row r="13" spans="1:4" ht="15.75" customHeight="1" thickBot="1">
      <c r="A13" s="588" t="s">
        <v>728</v>
      </c>
      <c r="B13" s="589" t="s">
        <v>8</v>
      </c>
      <c r="C13" s="590"/>
      <c r="D13" s="591">
        <f>+D14+D15+D16+D17</f>
        <v>0</v>
      </c>
    </row>
    <row r="14" spans="1:4" ht="15.75" customHeight="1">
      <c r="A14" s="592" t="s">
        <v>729</v>
      </c>
      <c r="B14" s="578" t="s">
        <v>9</v>
      </c>
      <c r="C14" s="579"/>
      <c r="D14" s="580"/>
    </row>
    <row r="15" spans="1:4" ht="15.75" customHeight="1">
      <c r="A15" s="577" t="s">
        <v>730</v>
      </c>
      <c r="B15" s="581" t="s">
        <v>10</v>
      </c>
      <c r="C15" s="582"/>
      <c r="D15" s="583"/>
    </row>
    <row r="16" spans="1:4" ht="15.75" customHeight="1">
      <c r="A16" s="577" t="s">
        <v>731</v>
      </c>
      <c r="B16" s="581" t="s">
        <v>11</v>
      </c>
      <c r="C16" s="582"/>
      <c r="D16" s="583"/>
    </row>
    <row r="17" spans="1:4" ht="15.75" customHeight="1" thickBot="1">
      <c r="A17" s="584" t="s">
        <v>732</v>
      </c>
      <c r="B17" s="585" t="s">
        <v>12</v>
      </c>
      <c r="C17" s="586"/>
      <c r="D17" s="587"/>
    </row>
    <row r="18" spans="1:4" ht="15.75" customHeight="1" thickBot="1">
      <c r="A18" s="588" t="s">
        <v>733</v>
      </c>
      <c r="B18" s="589" t="s">
        <v>13</v>
      </c>
      <c r="C18" s="590"/>
      <c r="D18" s="591">
        <f>+D19+D20+D21</f>
        <v>0</v>
      </c>
    </row>
    <row r="19" spans="1:4" ht="15.75" customHeight="1">
      <c r="A19" s="592" t="s">
        <v>734</v>
      </c>
      <c r="B19" s="578" t="s">
        <v>14</v>
      </c>
      <c r="C19" s="579"/>
      <c r="D19" s="580"/>
    </row>
    <row r="20" spans="1:4" ht="15.75" customHeight="1">
      <c r="A20" s="577" t="s">
        <v>735</v>
      </c>
      <c r="B20" s="581" t="s">
        <v>15</v>
      </c>
      <c r="C20" s="582"/>
      <c r="D20" s="583"/>
    </row>
    <row r="21" spans="1:4" ht="15.75" customHeight="1" thickBot="1">
      <c r="A21" s="584" t="s">
        <v>736</v>
      </c>
      <c r="B21" s="585" t="s">
        <v>16</v>
      </c>
      <c r="C21" s="586"/>
      <c r="D21" s="587"/>
    </row>
    <row r="22" spans="1:4" ht="15.75" customHeight="1" thickBot="1">
      <c r="A22" s="588" t="s">
        <v>737</v>
      </c>
      <c r="B22" s="589" t="s">
        <v>17</v>
      </c>
      <c r="C22" s="590"/>
      <c r="D22" s="591">
        <f>+D23+D24+D25</f>
        <v>0</v>
      </c>
    </row>
    <row r="23" spans="1:4" ht="15.75" customHeight="1">
      <c r="A23" s="592" t="s">
        <v>738</v>
      </c>
      <c r="B23" s="578" t="s">
        <v>18</v>
      </c>
      <c r="C23" s="579"/>
      <c r="D23" s="580"/>
    </row>
    <row r="24" spans="1:4" ht="15.75" customHeight="1">
      <c r="A24" s="577" t="s">
        <v>739</v>
      </c>
      <c r="B24" s="581" t="s">
        <v>19</v>
      </c>
      <c r="C24" s="582"/>
      <c r="D24" s="583"/>
    </row>
    <row r="25" spans="1:4" ht="15.75" customHeight="1">
      <c r="A25" s="577" t="s">
        <v>740</v>
      </c>
      <c r="B25" s="581" t="s">
        <v>20</v>
      </c>
      <c r="C25" s="582"/>
      <c r="D25" s="583"/>
    </row>
    <row r="26" spans="1:4" ht="15.75" customHeight="1">
      <c r="A26" s="577" t="s">
        <v>741</v>
      </c>
      <c r="B26" s="581" t="s">
        <v>21</v>
      </c>
      <c r="C26" s="582"/>
      <c r="D26" s="583"/>
    </row>
    <row r="27" spans="1:4" ht="15.75" customHeight="1">
      <c r="A27" s="577"/>
      <c r="B27" s="581" t="s">
        <v>22</v>
      </c>
      <c r="C27" s="582"/>
      <c r="D27" s="583"/>
    </row>
    <row r="28" spans="1:4" ht="15.75" customHeight="1">
      <c r="A28" s="577"/>
      <c r="B28" s="581" t="s">
        <v>23</v>
      </c>
      <c r="C28" s="582"/>
      <c r="D28" s="583"/>
    </row>
    <row r="29" spans="1:4" ht="15.75" customHeight="1">
      <c r="A29" s="577"/>
      <c r="B29" s="581" t="s">
        <v>24</v>
      </c>
      <c r="C29" s="582"/>
      <c r="D29" s="583"/>
    </row>
    <row r="30" spans="1:4" ht="15.75" customHeight="1">
      <c r="A30" s="577"/>
      <c r="B30" s="581" t="s">
        <v>25</v>
      </c>
      <c r="C30" s="582"/>
      <c r="D30" s="583"/>
    </row>
    <row r="31" spans="1:4" ht="15.75" customHeight="1">
      <c r="A31" s="577"/>
      <c r="B31" s="581" t="s">
        <v>26</v>
      </c>
      <c r="C31" s="582"/>
      <c r="D31" s="583"/>
    </row>
    <row r="32" spans="1:4" ht="15.75" customHeight="1">
      <c r="A32" s="577"/>
      <c r="B32" s="581" t="s">
        <v>27</v>
      </c>
      <c r="C32" s="582"/>
      <c r="D32" s="583"/>
    </row>
    <row r="33" spans="1:4" ht="15.75" customHeight="1">
      <c r="A33" s="577"/>
      <c r="B33" s="581" t="s">
        <v>28</v>
      </c>
      <c r="C33" s="582"/>
      <c r="D33" s="583"/>
    </row>
    <row r="34" spans="1:4" ht="15.75" customHeight="1">
      <c r="A34" s="577"/>
      <c r="B34" s="581" t="s">
        <v>29</v>
      </c>
      <c r="C34" s="582"/>
      <c r="D34" s="583"/>
    </row>
    <row r="35" spans="1:4" ht="15.75" customHeight="1">
      <c r="A35" s="577"/>
      <c r="B35" s="581" t="s">
        <v>30</v>
      </c>
      <c r="C35" s="582"/>
      <c r="D35" s="583"/>
    </row>
    <row r="36" spans="1:4" ht="15.75" customHeight="1">
      <c r="A36" s="577"/>
      <c r="B36" s="581" t="s">
        <v>31</v>
      </c>
      <c r="C36" s="582"/>
      <c r="D36" s="583"/>
    </row>
    <row r="37" spans="1:4" ht="15.75" customHeight="1">
      <c r="A37" s="577"/>
      <c r="B37" s="581" t="s">
        <v>595</v>
      </c>
      <c r="C37" s="582"/>
      <c r="D37" s="583"/>
    </row>
    <row r="38" spans="1:4" ht="15.75" customHeight="1">
      <c r="A38" s="577"/>
      <c r="B38" s="581" t="s">
        <v>596</v>
      </c>
      <c r="C38" s="582"/>
      <c r="D38" s="583"/>
    </row>
    <row r="39" spans="1:4" ht="15.75" customHeight="1">
      <c r="A39" s="577"/>
      <c r="B39" s="581" t="s">
        <v>597</v>
      </c>
      <c r="C39" s="582"/>
      <c r="D39" s="583"/>
    </row>
    <row r="40" spans="1:4" ht="15.75" customHeight="1">
      <c r="A40" s="577"/>
      <c r="B40" s="581" t="s">
        <v>598</v>
      </c>
      <c r="C40" s="582"/>
      <c r="D40" s="583"/>
    </row>
    <row r="41" spans="1:4" ht="15.75" customHeight="1" thickBot="1">
      <c r="A41" s="584"/>
      <c r="B41" s="585" t="s">
        <v>599</v>
      </c>
      <c r="C41" s="586"/>
      <c r="D41" s="587"/>
    </row>
    <row r="42" spans="1:6" ht="15.75" customHeight="1" thickBot="1">
      <c r="A42" s="946" t="s">
        <v>742</v>
      </c>
      <c r="B42" s="947"/>
      <c r="C42" s="593"/>
      <c r="D42" s="591">
        <f>+D9+D10+D11+D12+D13+D18+D22+D26+D27+D28+D29+D30+D31+D32+D33+D34+D35+D36+D37+D38+D39+D40+D41</f>
        <v>0</v>
      </c>
      <c r="F42" s="594"/>
    </row>
    <row r="43" ht="15.75">
      <c r="A43" s="595" t="s">
        <v>743</v>
      </c>
    </row>
    <row r="44" spans="1:4" ht="15.75">
      <c r="A44" s="596"/>
      <c r="B44" s="596"/>
      <c r="C44" s="948"/>
      <c r="D44" s="948"/>
    </row>
    <row r="45" spans="1:2" ht="15.75">
      <c r="A45" s="597"/>
      <c r="B45" s="597"/>
    </row>
    <row r="46" spans="1:3" ht="15.75">
      <c r="A46" s="597"/>
      <c r="B46" s="597"/>
      <c r="C46" s="597"/>
    </row>
  </sheetData>
  <sheetProtection sheet="1"/>
  <mergeCells count="6">
    <mergeCell ref="A5:D5"/>
    <mergeCell ref="A42:B42"/>
    <mergeCell ref="C44:D44"/>
    <mergeCell ref="A1:D1"/>
    <mergeCell ref="A3:D3"/>
    <mergeCell ref="A4:D4"/>
  </mergeCells>
  <printOptions horizontalCentered="1"/>
  <pageMargins left="0.7874015748031497" right="0.7874015748031497" top="0.9448818897637796" bottom="0.984251968503937" header="0.7874015748031497" footer="0.7874015748031497"/>
  <pageSetup horizontalDpi="600" verticalDpi="600" orientation="portrait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zoomScalePageLayoutView="0" workbookViewId="0" topLeftCell="A1">
      <selection activeCell="I15" sqref="I15"/>
    </sheetView>
  </sheetViews>
  <sheetFormatPr defaultColWidth="9.00390625" defaultRowHeight="12.75"/>
  <cols>
    <col min="1" max="1" width="9.375" style="77" customWidth="1"/>
    <col min="2" max="2" width="51.875" style="77" customWidth="1"/>
    <col min="3" max="3" width="25.00390625" style="77" customWidth="1"/>
    <col min="4" max="4" width="22.875" style="77" customWidth="1"/>
    <col min="5" max="5" width="25.00390625" style="77" customWidth="1"/>
    <col min="6" max="6" width="5.50390625" style="77" customWidth="1"/>
    <col min="7" max="16384" width="9.375" style="77" customWidth="1"/>
  </cols>
  <sheetData>
    <row r="1" spans="1:5" ht="12.75">
      <c r="A1" s="673"/>
      <c r="B1" s="673"/>
      <c r="C1" s="673"/>
      <c r="D1" s="673"/>
      <c r="E1" s="673"/>
    </row>
    <row r="2" spans="1:5" ht="15.75">
      <c r="A2" s="794" t="str">
        <f>CONCATENATE(PROPER(Z_ALAPADATOK!A3)," tulajdonában álló gazdálkodó szervezetek működéséből származó")</f>
        <v>Závod Község Önkormányzata tulajdonában álló gazdálkodó szervezetek működéséből származó</v>
      </c>
      <c r="B2" s="794"/>
      <c r="C2" s="794"/>
      <c r="D2" s="794"/>
      <c r="E2" s="794"/>
    </row>
    <row r="3" spans="1:6" ht="15.75">
      <c r="A3" s="954" t="s">
        <v>861</v>
      </c>
      <c r="B3" s="794"/>
      <c r="C3" s="794"/>
      <c r="D3" s="794"/>
      <c r="E3" s="794"/>
      <c r="F3" s="951" t="str">
        <f>CONCATENATE("8. tájékoztató tábla ",Z_ALAPADATOK!A7," ",Z_ALAPADATOK!B7," ",Z_ALAPADATOK!C7," ",Z_ALAPADATOK!D7," ",Z_ALAPADATOK!E7," ",Z_ALAPADATOK!F7," ",Z_ALAPADATOK!G7," ",Z_ALAPADATOK!H7)</f>
        <v>8. tájékoztató tábla a … / 2019. ( … ) önkormányzati rendelethez</v>
      </c>
    </row>
    <row r="4" spans="1:6" ht="16.5" thickBot="1">
      <c r="A4" s="674"/>
      <c r="B4" s="673"/>
      <c r="C4" s="673"/>
      <c r="D4" s="673"/>
      <c r="E4" s="673"/>
      <c r="F4" s="951"/>
    </row>
    <row r="5" spans="1:6" ht="79.5" thickBot="1">
      <c r="A5" s="675" t="s">
        <v>601</v>
      </c>
      <c r="B5" s="676" t="s">
        <v>744</v>
      </c>
      <c r="C5" s="676" t="s">
        <v>745</v>
      </c>
      <c r="D5" s="676" t="s">
        <v>746</v>
      </c>
      <c r="E5" s="677" t="s">
        <v>747</v>
      </c>
      <c r="F5" s="951"/>
    </row>
    <row r="6" spans="1:6" ht="15.75">
      <c r="A6" s="670" t="s">
        <v>4</v>
      </c>
      <c r="B6" s="600"/>
      <c r="C6" s="601"/>
      <c r="D6" s="602"/>
      <c r="E6" s="603"/>
      <c r="F6" s="951"/>
    </row>
    <row r="7" spans="1:6" ht="15.75">
      <c r="A7" s="671" t="s">
        <v>5</v>
      </c>
      <c r="B7" s="604"/>
      <c r="C7" s="605"/>
      <c r="D7" s="606"/>
      <c r="E7" s="607"/>
      <c r="F7" s="951"/>
    </row>
    <row r="8" spans="1:6" ht="15.75">
      <c r="A8" s="671" t="s">
        <v>6</v>
      </c>
      <c r="B8" s="604"/>
      <c r="C8" s="605"/>
      <c r="D8" s="606"/>
      <c r="E8" s="607"/>
      <c r="F8" s="951"/>
    </row>
    <row r="9" spans="1:6" ht="15.75">
      <c r="A9" s="671" t="s">
        <v>7</v>
      </c>
      <c r="B9" s="604"/>
      <c r="C9" s="605"/>
      <c r="D9" s="606"/>
      <c r="E9" s="607"/>
      <c r="F9" s="951"/>
    </row>
    <row r="10" spans="1:6" ht="15.75">
      <c r="A10" s="671" t="s">
        <v>8</v>
      </c>
      <c r="B10" s="604"/>
      <c r="C10" s="605"/>
      <c r="D10" s="606"/>
      <c r="E10" s="607"/>
      <c r="F10" s="951"/>
    </row>
    <row r="11" spans="1:6" ht="15.75">
      <c r="A11" s="671" t="s">
        <v>9</v>
      </c>
      <c r="B11" s="604"/>
      <c r="C11" s="605"/>
      <c r="D11" s="606"/>
      <c r="E11" s="607"/>
      <c r="F11" s="951"/>
    </row>
    <row r="12" spans="1:6" ht="15.75">
      <c r="A12" s="671" t="s">
        <v>10</v>
      </c>
      <c r="B12" s="604"/>
      <c r="C12" s="605"/>
      <c r="D12" s="606"/>
      <c r="E12" s="607"/>
      <c r="F12" s="951"/>
    </row>
    <row r="13" spans="1:6" ht="15.75">
      <c r="A13" s="671" t="s">
        <v>11</v>
      </c>
      <c r="B13" s="604"/>
      <c r="C13" s="605"/>
      <c r="D13" s="606"/>
      <c r="E13" s="607"/>
      <c r="F13" s="951"/>
    </row>
    <row r="14" spans="1:6" ht="15.75">
      <c r="A14" s="671" t="s">
        <v>12</v>
      </c>
      <c r="B14" s="604"/>
      <c r="C14" s="605"/>
      <c r="D14" s="606"/>
      <c r="E14" s="607"/>
      <c r="F14" s="951"/>
    </row>
    <row r="15" spans="1:6" ht="15.75">
      <c r="A15" s="671" t="s">
        <v>13</v>
      </c>
      <c r="B15" s="604"/>
      <c r="C15" s="605"/>
      <c r="D15" s="606"/>
      <c r="E15" s="607"/>
      <c r="F15" s="951"/>
    </row>
    <row r="16" spans="1:6" ht="15.75">
      <c r="A16" s="671" t="s">
        <v>14</v>
      </c>
      <c r="B16" s="604"/>
      <c r="C16" s="605"/>
      <c r="D16" s="606"/>
      <c r="E16" s="607"/>
      <c r="F16" s="951"/>
    </row>
    <row r="17" spans="1:6" ht="15.75">
      <c r="A17" s="671" t="s">
        <v>15</v>
      </c>
      <c r="B17" s="604"/>
      <c r="C17" s="605"/>
      <c r="D17" s="606"/>
      <c r="E17" s="607"/>
      <c r="F17" s="951"/>
    </row>
    <row r="18" spans="1:6" ht="15.75">
      <c r="A18" s="671" t="s">
        <v>16</v>
      </c>
      <c r="B18" s="604"/>
      <c r="C18" s="605"/>
      <c r="D18" s="606"/>
      <c r="E18" s="607"/>
      <c r="F18" s="951"/>
    </row>
    <row r="19" spans="1:6" ht="15.75">
      <c r="A19" s="671" t="s">
        <v>17</v>
      </c>
      <c r="B19" s="604"/>
      <c r="C19" s="605"/>
      <c r="D19" s="606"/>
      <c r="E19" s="607"/>
      <c r="F19" s="951"/>
    </row>
    <row r="20" spans="1:6" ht="15.75">
      <c r="A20" s="671" t="s">
        <v>18</v>
      </c>
      <c r="B20" s="604"/>
      <c r="C20" s="605"/>
      <c r="D20" s="606"/>
      <c r="E20" s="607"/>
      <c r="F20" s="951"/>
    </row>
    <row r="21" spans="1:6" ht="15.75">
      <c r="A21" s="671" t="s">
        <v>19</v>
      </c>
      <c r="B21" s="604"/>
      <c r="C21" s="605"/>
      <c r="D21" s="606"/>
      <c r="E21" s="607"/>
      <c r="F21" s="951"/>
    </row>
    <row r="22" spans="1:6" ht="16.5" thickBot="1">
      <c r="A22" s="672" t="s">
        <v>20</v>
      </c>
      <c r="B22" s="608"/>
      <c r="C22" s="609"/>
      <c r="D22" s="610"/>
      <c r="E22" s="611"/>
      <c r="F22" s="951"/>
    </row>
    <row r="23" spans="1:6" ht="16.5" thickBot="1">
      <c r="A23" s="952" t="s">
        <v>748</v>
      </c>
      <c r="B23" s="953"/>
      <c r="C23" s="612"/>
      <c r="D23" s="613">
        <f>IF(SUM(D6:D22)=0,"",SUM(D6:D22))</f>
      </c>
      <c r="E23" s="614">
        <f>IF(SUM(E6:E22)=0,"",SUM(E6:E22))</f>
      </c>
      <c r="F23" s="951"/>
    </row>
    <row r="24" ht="15.75">
      <c r="A24" s="599"/>
    </row>
  </sheetData>
  <sheetProtection sheet="1"/>
  <mergeCells count="4">
    <mergeCell ref="F3:F23"/>
    <mergeCell ref="A23:B23"/>
    <mergeCell ref="A2:E2"/>
    <mergeCell ref="A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B5" sqref="B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48" t="s">
        <v>495</v>
      </c>
      <c r="B1" s="77"/>
    </row>
    <row r="2" spans="1:2" ht="12.75">
      <c r="A2" s="77"/>
      <c r="B2" s="77"/>
    </row>
    <row r="3" spans="1:2" ht="12.75">
      <c r="A3" s="250"/>
      <c r="B3" s="250"/>
    </row>
    <row r="4" spans="1:2" ht="15.75">
      <c r="A4" s="79"/>
      <c r="B4" s="254"/>
    </row>
    <row r="5" spans="1:2" ht="15.75">
      <c r="A5" s="79"/>
      <c r="B5" s="254"/>
    </row>
    <row r="6" spans="1:2" s="65" customFormat="1" ht="15.75">
      <c r="A6" s="79" t="s">
        <v>826</v>
      </c>
      <c r="B6" s="250"/>
    </row>
    <row r="7" spans="1:2" s="65" customFormat="1" ht="12.75">
      <c r="A7" s="250"/>
      <c r="B7" s="250"/>
    </row>
    <row r="8" spans="1:2" s="65" customFormat="1" ht="12.75">
      <c r="A8" s="250"/>
      <c r="B8" s="250"/>
    </row>
    <row r="9" spans="1:2" ht="12.75">
      <c r="A9" s="250" t="s">
        <v>433</v>
      </c>
      <c r="B9" s="250" t="s">
        <v>395</v>
      </c>
    </row>
    <row r="10" spans="1:2" ht="12.75">
      <c r="A10" s="250" t="s">
        <v>431</v>
      </c>
      <c r="B10" s="250" t="s">
        <v>401</v>
      </c>
    </row>
    <row r="11" spans="1:2" ht="12.75">
      <c r="A11" s="250" t="s">
        <v>432</v>
      </c>
      <c r="B11" s="250" t="s">
        <v>402</v>
      </c>
    </row>
    <row r="12" spans="1:2" ht="12.75">
      <c r="A12" s="250"/>
      <c r="B12" s="250"/>
    </row>
    <row r="13" spans="1:2" ht="15.75">
      <c r="A13" s="79" t="str">
        <f>+CONCATENATE(LEFT(A6,4),". évi módosított előirányzat BEVÉTELEK")</f>
        <v>2018. évi módosított előirányzat BEVÉTELEK</v>
      </c>
      <c r="B13" s="254"/>
    </row>
    <row r="14" spans="1:2" ht="12.75">
      <c r="A14" s="250"/>
      <c r="B14" s="250"/>
    </row>
    <row r="15" spans="1:2" s="65" customFormat="1" ht="12.75">
      <c r="A15" s="250" t="s">
        <v>434</v>
      </c>
      <c r="B15" s="250" t="s">
        <v>396</v>
      </c>
    </row>
    <row r="16" spans="1:2" ht="12.75">
      <c r="A16" s="250" t="s">
        <v>435</v>
      </c>
      <c r="B16" s="250" t="s">
        <v>403</v>
      </c>
    </row>
    <row r="17" spans="1:2" ht="12.75">
      <c r="A17" s="250" t="s">
        <v>436</v>
      </c>
      <c r="B17" s="250" t="s">
        <v>404</v>
      </c>
    </row>
    <row r="18" spans="1:2" ht="12.75">
      <c r="A18" s="250"/>
      <c r="B18" s="250"/>
    </row>
    <row r="19" spans="1:2" ht="14.25">
      <c r="A19" s="257" t="str">
        <f>+CONCATENATE(LEFT(A6,4),".évi teljesített BEVÉTELEK")</f>
        <v>2018.évi teljesített BEVÉTELEK</v>
      </c>
      <c r="B19" s="254"/>
    </row>
    <row r="20" spans="1:2" ht="12.75">
      <c r="A20" s="250"/>
      <c r="B20" s="250"/>
    </row>
    <row r="21" spans="1:2" ht="12.75">
      <c r="A21" s="250" t="s">
        <v>437</v>
      </c>
      <c r="B21" s="250" t="s">
        <v>397</v>
      </c>
    </row>
    <row r="22" spans="1:2" ht="12.75">
      <c r="A22" s="250" t="s">
        <v>438</v>
      </c>
      <c r="B22" s="250" t="s">
        <v>405</v>
      </c>
    </row>
    <row r="23" spans="1:2" ht="12.75">
      <c r="A23" s="250" t="s">
        <v>439</v>
      </c>
      <c r="B23" s="250" t="s">
        <v>406</v>
      </c>
    </row>
    <row r="24" spans="1:2" ht="12.75">
      <c r="A24" s="250"/>
      <c r="B24" s="250"/>
    </row>
    <row r="25" spans="1:2" ht="15.75">
      <c r="A25" s="79" t="str">
        <f>+CONCATENATE(LEFT(A6,4),". évi eredeti előirányzat KIADÁSOK")</f>
        <v>2018. évi eredeti előirányzat KIADÁSOK</v>
      </c>
      <c r="B25" s="254"/>
    </row>
    <row r="26" spans="1:2" ht="12.75">
      <c r="A26" s="250"/>
      <c r="B26" s="250"/>
    </row>
    <row r="27" spans="1:2" ht="12.75">
      <c r="A27" s="250" t="s">
        <v>440</v>
      </c>
      <c r="B27" s="250" t="s">
        <v>398</v>
      </c>
    </row>
    <row r="28" spans="1:2" ht="12.75">
      <c r="A28" s="250" t="s">
        <v>441</v>
      </c>
      <c r="B28" s="250" t="s">
        <v>407</v>
      </c>
    </row>
    <row r="29" spans="1:2" ht="12.75">
      <c r="A29" s="250" t="s">
        <v>442</v>
      </c>
      <c r="B29" s="250" t="s">
        <v>408</v>
      </c>
    </row>
    <row r="30" spans="1:2" ht="12.75">
      <c r="A30" s="250"/>
      <c r="B30" s="250"/>
    </row>
    <row r="31" spans="1:2" ht="15.75">
      <c r="A31" s="79" t="str">
        <f>+CONCATENATE(LEFT(A6,4),". évi módosított előirányzat KIADÁSOK")</f>
        <v>2018. évi módosított előirányzat KIADÁSOK</v>
      </c>
      <c r="B31" s="254"/>
    </row>
    <row r="32" spans="1:2" ht="12.75">
      <c r="A32" s="250"/>
      <c r="B32" s="250"/>
    </row>
    <row r="33" spans="1:2" ht="12.75">
      <c r="A33" s="250" t="s">
        <v>443</v>
      </c>
      <c r="B33" s="250" t="s">
        <v>399</v>
      </c>
    </row>
    <row r="34" spans="1:2" ht="12.75">
      <c r="A34" s="250" t="s">
        <v>444</v>
      </c>
      <c r="B34" s="250" t="s">
        <v>409</v>
      </c>
    </row>
    <row r="35" spans="1:2" ht="12.75">
      <c r="A35" s="250" t="s">
        <v>445</v>
      </c>
      <c r="B35" s="250" t="s">
        <v>410</v>
      </c>
    </row>
    <row r="36" spans="1:2" ht="12.75">
      <c r="A36" s="250"/>
      <c r="B36" s="250"/>
    </row>
    <row r="37" spans="1:2" ht="15.75">
      <c r="A37" s="256" t="str">
        <f>+CONCATENATE(LEFT(A6,4),".évi teljesített KIADÁSOK")</f>
        <v>2018.évi teljesített KIADÁSOK</v>
      </c>
      <c r="B37" s="254"/>
    </row>
    <row r="38" spans="1:2" ht="12.75">
      <c r="A38" s="250"/>
      <c r="B38" s="250"/>
    </row>
    <row r="39" spans="1:2" ht="12.75">
      <c r="A39" s="250" t="s">
        <v>446</v>
      </c>
      <c r="B39" s="250" t="s">
        <v>400</v>
      </c>
    </row>
    <row r="40" spans="1:2" ht="12.75">
      <c r="A40" s="250" t="s">
        <v>447</v>
      </c>
      <c r="B40" s="250" t="s">
        <v>411</v>
      </c>
    </row>
    <row r="41" spans="1:2" ht="12.75">
      <c r="A41" s="250" t="s">
        <v>448</v>
      </c>
      <c r="B41" s="250" t="s">
        <v>412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2:C15"/>
  <sheetViews>
    <sheetView zoomScale="120" zoomScaleNormal="120" workbookViewId="0" topLeftCell="A1">
      <selection activeCell="C11" sqref="C11"/>
    </sheetView>
  </sheetViews>
  <sheetFormatPr defaultColWidth="9.00390625" defaultRowHeight="12.75"/>
  <cols>
    <col min="1" max="1" width="7.625" style="31" customWidth="1"/>
    <col min="2" max="2" width="60.875" style="31" customWidth="1"/>
    <col min="3" max="3" width="25.625" style="31" customWidth="1"/>
    <col min="4" max="16384" width="9.375" style="31" customWidth="1"/>
  </cols>
  <sheetData>
    <row r="2" spans="1:3" ht="15">
      <c r="A2" s="911" t="str">
        <f>CONCATENATE("9. tájékoztató tábla ",Z_ALAPADATOK!A7," ",Z_ALAPADATOK!B7," ",Z_ALAPADATOK!C7," ",Z_ALAPADATOK!D7," ",Z_ALAPADATOK!E7," ",Z_ALAPADATOK!F7," ",Z_ALAPADATOK!G7," ",Z_ALAPADATOK!H7)</f>
        <v>9. tájékoztató tábla a … / 2019. ( … ) önkormányzati rendelethez</v>
      </c>
      <c r="B2" s="956"/>
      <c r="C2" s="956"/>
    </row>
    <row r="3" spans="1:3" ht="14.25">
      <c r="A3" s="615"/>
      <c r="B3" s="615"/>
      <c r="C3" s="615"/>
    </row>
    <row r="4" spans="1:3" ht="33.75" customHeight="1">
      <c r="A4" s="955" t="s">
        <v>749</v>
      </c>
      <c r="B4" s="955"/>
      <c r="C4" s="955"/>
    </row>
    <row r="5" ht="13.5" thickBot="1">
      <c r="C5" s="616"/>
    </row>
    <row r="6" spans="1:3" s="620" customFormat="1" ht="43.5" customHeight="1" thickBot="1">
      <c r="A6" s="617" t="s">
        <v>2</v>
      </c>
      <c r="B6" s="618" t="s">
        <v>41</v>
      </c>
      <c r="C6" s="619" t="s">
        <v>750</v>
      </c>
    </row>
    <row r="7" spans="1:3" ht="28.5" customHeight="1">
      <c r="A7" s="621" t="s">
        <v>4</v>
      </c>
      <c r="B7" s="622" t="s">
        <v>862</v>
      </c>
      <c r="C7" s="733">
        <v>102877829</v>
      </c>
    </row>
    <row r="8" spans="1:3" ht="18" customHeight="1">
      <c r="A8" s="623" t="s">
        <v>5</v>
      </c>
      <c r="B8" s="624" t="s">
        <v>751</v>
      </c>
      <c r="C8" s="678">
        <v>102810874</v>
      </c>
    </row>
    <row r="9" spans="1:3" ht="18" customHeight="1">
      <c r="A9" s="623" t="s">
        <v>6</v>
      </c>
      <c r="B9" s="624" t="s">
        <v>752</v>
      </c>
      <c r="C9" s="678">
        <v>66955</v>
      </c>
    </row>
    <row r="10" spans="1:3" ht="18" customHeight="1">
      <c r="A10" s="623" t="s">
        <v>7</v>
      </c>
      <c r="B10" s="625" t="s">
        <v>753</v>
      </c>
      <c r="C10" s="678">
        <v>44358151</v>
      </c>
    </row>
    <row r="11" spans="1:3" ht="18" customHeight="1">
      <c r="A11" s="626" t="s">
        <v>8</v>
      </c>
      <c r="B11" s="627" t="s">
        <v>754</v>
      </c>
      <c r="C11" s="679">
        <v>39179191</v>
      </c>
    </row>
    <row r="12" spans="1:3" ht="18" customHeight="1" thickBot="1">
      <c r="A12" s="628" t="s">
        <v>9</v>
      </c>
      <c r="B12" s="629" t="s">
        <v>755</v>
      </c>
      <c r="C12" s="680">
        <v>-44693</v>
      </c>
    </row>
    <row r="13" spans="1:3" ht="25.5" customHeight="1">
      <c r="A13" s="630" t="s">
        <v>10</v>
      </c>
      <c r="B13" s="631" t="s">
        <v>863</v>
      </c>
      <c r="C13" s="681">
        <f>C7+C10-C11+C12</f>
        <v>108012096</v>
      </c>
    </row>
    <row r="14" spans="1:3" ht="18" customHeight="1">
      <c r="A14" s="623" t="s">
        <v>11</v>
      </c>
      <c r="B14" s="624" t="s">
        <v>751</v>
      </c>
      <c r="C14" s="678">
        <v>107946011</v>
      </c>
    </row>
    <row r="15" spans="1:3" ht="18" customHeight="1" thickBot="1">
      <c r="A15" s="628" t="s">
        <v>12</v>
      </c>
      <c r="B15" s="632" t="s">
        <v>752</v>
      </c>
      <c r="C15" s="680">
        <v>66085</v>
      </c>
    </row>
  </sheetData>
  <sheetProtection sheet="1"/>
  <mergeCells count="2">
    <mergeCell ref="A4:C4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tabSelected="1" zoomScale="120" zoomScaleNormal="120" zoomScaleSheetLayoutView="100" workbookViewId="0" topLeftCell="A1">
      <selection activeCell="A1" sqref="A1"/>
    </sheetView>
  </sheetViews>
  <sheetFormatPr defaultColWidth="9.00390625" defaultRowHeight="12.75"/>
  <cols>
    <col min="1" max="1" width="9.50390625" style="138" customWidth="1"/>
    <col min="2" max="2" width="65.875" style="138" customWidth="1"/>
    <col min="3" max="3" width="17.875" style="139" customWidth="1"/>
    <col min="4" max="5" width="17.875" style="160" customWidth="1"/>
    <col min="6" max="16384" width="9.375" style="160" customWidth="1"/>
  </cols>
  <sheetData>
    <row r="1" spans="1:5" ht="15.75">
      <c r="A1" s="344"/>
      <c r="B1" s="776" t="str">
        <f>CONCATENATE("1.1. melléklet ",Z_ALAPADATOK!A7," ",Z_ALAPADATOK!B7," ",Z_ALAPADATOK!C7," ",Z_ALAPADATOK!D7," ",Z_ALAPADATOK!E7," ",Z_ALAPADATOK!F7," ",Z_ALAPADATOK!G7," ",Z_ALAPADATOK!H7)</f>
        <v>1.1. melléklet a … / 2019. ( … ) önkormányzati rendelethez</v>
      </c>
      <c r="C1" s="777"/>
      <c r="D1" s="777"/>
      <c r="E1" s="777"/>
    </row>
    <row r="2" spans="1:5" ht="15.75">
      <c r="A2" s="778" t="str">
        <f>CONCATENATE(Z_ALAPADATOK!A3)</f>
        <v>Závod Község Önkormányzata</v>
      </c>
      <c r="B2" s="779"/>
      <c r="C2" s="779"/>
      <c r="D2" s="779"/>
      <c r="E2" s="779"/>
    </row>
    <row r="3" spans="1:5" ht="15.75">
      <c r="A3" s="778" t="s">
        <v>827</v>
      </c>
      <c r="B3" s="778"/>
      <c r="C3" s="780"/>
      <c r="D3" s="778"/>
      <c r="E3" s="778"/>
    </row>
    <row r="4" spans="1:5" ht="12" customHeight="1">
      <c r="A4" s="778"/>
      <c r="B4" s="778"/>
      <c r="C4" s="780"/>
      <c r="D4" s="778"/>
      <c r="E4" s="778"/>
    </row>
    <row r="5" spans="1:5" ht="15.75">
      <c r="A5" s="344"/>
      <c r="B5" s="344"/>
      <c r="C5" s="345"/>
      <c r="D5" s="346"/>
      <c r="E5" s="346"/>
    </row>
    <row r="6" spans="1:5" ht="15.75" customHeight="1">
      <c r="A6" s="790" t="s">
        <v>1</v>
      </c>
      <c r="B6" s="790"/>
      <c r="C6" s="790"/>
      <c r="D6" s="790"/>
      <c r="E6" s="790"/>
    </row>
    <row r="7" spans="1:5" ht="15.75" customHeight="1" thickBot="1">
      <c r="A7" s="792" t="s">
        <v>98</v>
      </c>
      <c r="B7" s="792"/>
      <c r="C7" s="347"/>
      <c r="D7" s="346"/>
      <c r="E7" s="347" t="s">
        <v>465</v>
      </c>
    </row>
    <row r="8" spans="1:5" ht="15.75">
      <c r="A8" s="782" t="s">
        <v>48</v>
      </c>
      <c r="B8" s="784" t="s">
        <v>3</v>
      </c>
      <c r="C8" s="786" t="str">
        <f>+CONCATENATE(LEFT(Z_ÖSSZEFÜGGÉSEK!A6,4),". évi")</f>
        <v>2018. évi</v>
      </c>
      <c r="D8" s="787"/>
      <c r="E8" s="788"/>
    </row>
    <row r="9" spans="1:5" ht="24.75" thickBot="1">
      <c r="A9" s="783"/>
      <c r="B9" s="785"/>
      <c r="C9" s="226" t="s">
        <v>388</v>
      </c>
      <c r="D9" s="225" t="s">
        <v>389</v>
      </c>
      <c r="E9" s="333" t="str">
        <f>+CONCATENATE(LEFT(Z_ÖSSZEFÜGGÉSEK!A6,4),". XII. 31.",CHAR(10),"teljesítés")</f>
        <v>2018. XII. 31.
teljesítés</v>
      </c>
    </row>
    <row r="10" spans="1:5" s="161" customFormat="1" ht="12" customHeight="1" thickBot="1">
      <c r="A10" s="157" t="s">
        <v>364</v>
      </c>
      <c r="B10" s="158" t="s">
        <v>365</v>
      </c>
      <c r="C10" s="158" t="s">
        <v>366</v>
      </c>
      <c r="D10" s="158" t="s">
        <v>368</v>
      </c>
      <c r="E10" s="227" t="s">
        <v>367</v>
      </c>
    </row>
    <row r="11" spans="1:5" s="162" customFormat="1" ht="12" customHeight="1" thickBot="1">
      <c r="A11" s="18" t="s">
        <v>4</v>
      </c>
      <c r="B11" s="19" t="s">
        <v>159</v>
      </c>
      <c r="C11" s="150">
        <f>+C12+C13+C14+C15+C16+C17</f>
        <v>20595085</v>
      </c>
      <c r="D11" s="150">
        <f>+D12+D13+D14+D15+D16+D17</f>
        <v>21892469</v>
      </c>
      <c r="E11" s="92">
        <f>+E12+E13+E14+E15+E16+E17</f>
        <v>21892469</v>
      </c>
    </row>
    <row r="12" spans="1:5" s="162" customFormat="1" ht="12" customHeight="1">
      <c r="A12" s="13" t="s">
        <v>60</v>
      </c>
      <c r="B12" s="163" t="s">
        <v>160</v>
      </c>
      <c r="C12" s="152">
        <v>10684535</v>
      </c>
      <c r="D12" s="152">
        <v>10700395</v>
      </c>
      <c r="E12" s="94">
        <v>10700395</v>
      </c>
    </row>
    <row r="13" spans="1:5" s="162" customFormat="1" ht="12" customHeight="1">
      <c r="A13" s="12" t="s">
        <v>61</v>
      </c>
      <c r="B13" s="164" t="s">
        <v>161</v>
      </c>
      <c r="C13" s="151"/>
      <c r="D13" s="151"/>
      <c r="E13" s="93"/>
    </row>
    <row r="14" spans="1:5" s="162" customFormat="1" ht="12" customHeight="1">
      <c r="A14" s="12" t="s">
        <v>62</v>
      </c>
      <c r="B14" s="164" t="s">
        <v>162</v>
      </c>
      <c r="C14" s="151">
        <v>8110550</v>
      </c>
      <c r="D14" s="151">
        <v>8137008</v>
      </c>
      <c r="E14" s="93">
        <v>8137008</v>
      </c>
    </row>
    <row r="15" spans="1:5" s="162" customFormat="1" ht="12" customHeight="1">
      <c r="A15" s="12" t="s">
        <v>63</v>
      </c>
      <c r="B15" s="164" t="s">
        <v>163</v>
      </c>
      <c r="C15" s="151">
        <v>1800000</v>
      </c>
      <c r="D15" s="151">
        <v>1800000</v>
      </c>
      <c r="E15" s="93">
        <v>1800000</v>
      </c>
    </row>
    <row r="16" spans="1:5" s="162" customFormat="1" ht="12" customHeight="1">
      <c r="A16" s="12" t="s">
        <v>95</v>
      </c>
      <c r="B16" s="100" t="s">
        <v>312</v>
      </c>
      <c r="C16" s="151"/>
      <c r="D16" s="151">
        <v>1255066</v>
      </c>
      <c r="E16" s="93">
        <v>1255066</v>
      </c>
    </row>
    <row r="17" spans="1:5" s="162" customFormat="1" ht="12" customHeight="1" thickBot="1">
      <c r="A17" s="14" t="s">
        <v>64</v>
      </c>
      <c r="B17" s="101" t="s">
        <v>313</v>
      </c>
      <c r="C17" s="151"/>
      <c r="D17" s="151"/>
      <c r="E17" s="93"/>
    </row>
    <row r="18" spans="1:5" s="162" customFormat="1" ht="12" customHeight="1" thickBot="1">
      <c r="A18" s="18" t="s">
        <v>5</v>
      </c>
      <c r="B18" s="99" t="s">
        <v>164</v>
      </c>
      <c r="C18" s="150">
        <f>+C19+C20+C21+C22+C23</f>
        <v>3287619</v>
      </c>
      <c r="D18" s="150">
        <f>+D19+D20+D21+D22+D23</f>
        <v>10592027</v>
      </c>
      <c r="E18" s="92">
        <f>+E19+E20+E21+E22+E23</f>
        <v>10592027</v>
      </c>
    </row>
    <row r="19" spans="1:5" s="162" customFormat="1" ht="12" customHeight="1">
      <c r="A19" s="13" t="s">
        <v>66</v>
      </c>
      <c r="B19" s="163" t="s">
        <v>165</v>
      </c>
      <c r="C19" s="152"/>
      <c r="D19" s="152"/>
      <c r="E19" s="94"/>
    </row>
    <row r="20" spans="1:5" s="162" customFormat="1" ht="12" customHeight="1">
      <c r="A20" s="12" t="s">
        <v>67</v>
      </c>
      <c r="B20" s="164" t="s">
        <v>166</v>
      </c>
      <c r="C20" s="151"/>
      <c r="D20" s="151"/>
      <c r="E20" s="93"/>
    </row>
    <row r="21" spans="1:5" s="162" customFormat="1" ht="12" customHeight="1">
      <c r="A21" s="12" t="s">
        <v>68</v>
      </c>
      <c r="B21" s="164" t="s">
        <v>305</v>
      </c>
      <c r="C21" s="151"/>
      <c r="D21" s="151"/>
      <c r="E21" s="93"/>
    </row>
    <row r="22" spans="1:5" s="162" customFormat="1" ht="12" customHeight="1">
      <c r="A22" s="12" t="s">
        <v>69</v>
      </c>
      <c r="B22" s="164" t="s">
        <v>306</v>
      </c>
      <c r="C22" s="151"/>
      <c r="D22" s="151"/>
      <c r="E22" s="93"/>
    </row>
    <row r="23" spans="1:5" s="162" customFormat="1" ht="12" customHeight="1">
      <c r="A23" s="12" t="s">
        <v>70</v>
      </c>
      <c r="B23" s="164" t="s">
        <v>167</v>
      </c>
      <c r="C23" s="151">
        <v>3287619</v>
      </c>
      <c r="D23" s="151">
        <v>10592027</v>
      </c>
      <c r="E23" s="93">
        <v>10592027</v>
      </c>
    </row>
    <row r="24" spans="1:5" s="162" customFormat="1" ht="12" customHeight="1" thickBot="1">
      <c r="A24" s="14" t="s">
        <v>77</v>
      </c>
      <c r="B24" s="101" t="s">
        <v>168</v>
      </c>
      <c r="C24" s="153"/>
      <c r="D24" s="153"/>
      <c r="E24" s="95"/>
    </row>
    <row r="25" spans="1:5" s="162" customFormat="1" ht="12" customHeight="1" thickBot="1">
      <c r="A25" s="18" t="s">
        <v>6</v>
      </c>
      <c r="B25" s="19" t="s">
        <v>169</v>
      </c>
      <c r="C25" s="150">
        <f>+C26+C27+C28+C29+C30</f>
        <v>0</v>
      </c>
      <c r="D25" s="150">
        <f>+D26+D27+D28+D29+D30</f>
        <v>6112101</v>
      </c>
      <c r="E25" s="92">
        <f>+E26+E27+E28+E29+E30</f>
        <v>6112101</v>
      </c>
    </row>
    <row r="26" spans="1:5" s="162" customFormat="1" ht="12" customHeight="1">
      <c r="A26" s="13" t="s">
        <v>49</v>
      </c>
      <c r="B26" s="163" t="s">
        <v>170</v>
      </c>
      <c r="C26" s="152"/>
      <c r="D26" s="152">
        <v>4722020</v>
      </c>
      <c r="E26" s="94">
        <v>4722020</v>
      </c>
    </row>
    <row r="27" spans="1:5" s="162" customFormat="1" ht="12" customHeight="1">
      <c r="A27" s="12" t="s">
        <v>50</v>
      </c>
      <c r="B27" s="164" t="s">
        <v>171</v>
      </c>
      <c r="C27" s="151"/>
      <c r="D27" s="151"/>
      <c r="E27" s="93"/>
    </row>
    <row r="28" spans="1:5" s="162" customFormat="1" ht="12" customHeight="1">
      <c r="A28" s="12" t="s">
        <v>51</v>
      </c>
      <c r="B28" s="164" t="s">
        <v>307</v>
      </c>
      <c r="C28" s="151"/>
      <c r="D28" s="151"/>
      <c r="E28" s="93"/>
    </row>
    <row r="29" spans="1:5" s="162" customFormat="1" ht="12" customHeight="1">
      <c r="A29" s="12" t="s">
        <v>52</v>
      </c>
      <c r="B29" s="164" t="s">
        <v>308</v>
      </c>
      <c r="C29" s="151"/>
      <c r="D29" s="151"/>
      <c r="E29" s="93"/>
    </row>
    <row r="30" spans="1:5" s="162" customFormat="1" ht="12" customHeight="1">
      <c r="A30" s="12" t="s">
        <v>108</v>
      </c>
      <c r="B30" s="164" t="s">
        <v>172</v>
      </c>
      <c r="C30" s="151"/>
      <c r="D30" s="151">
        <v>1390081</v>
      </c>
      <c r="E30" s="93">
        <v>1390081</v>
      </c>
    </row>
    <row r="31" spans="1:5" s="162" customFormat="1" ht="12" customHeight="1" thickBot="1">
      <c r="A31" s="14" t="s">
        <v>109</v>
      </c>
      <c r="B31" s="165" t="s">
        <v>173</v>
      </c>
      <c r="C31" s="153"/>
      <c r="D31" s="153"/>
      <c r="E31" s="95"/>
    </row>
    <row r="32" spans="1:5" s="162" customFormat="1" ht="12" customHeight="1" thickBot="1">
      <c r="A32" s="18" t="s">
        <v>110</v>
      </c>
      <c r="B32" s="19" t="s">
        <v>453</v>
      </c>
      <c r="C32" s="156">
        <f>SUM(C33:C39)</f>
        <v>2784320</v>
      </c>
      <c r="D32" s="156">
        <f>SUM(D33:D39)</f>
        <v>2784320</v>
      </c>
      <c r="E32" s="192">
        <f>SUM(E33:E39)</f>
        <v>2099020</v>
      </c>
    </row>
    <row r="33" spans="1:5" s="162" customFormat="1" ht="12" customHeight="1">
      <c r="A33" s="13" t="s">
        <v>174</v>
      </c>
      <c r="B33" s="163" t="s">
        <v>868</v>
      </c>
      <c r="C33" s="152">
        <v>1147250</v>
      </c>
      <c r="D33" s="152">
        <v>1147250</v>
      </c>
      <c r="E33" s="94">
        <v>886250</v>
      </c>
    </row>
    <row r="34" spans="1:5" s="162" customFormat="1" ht="12" customHeight="1">
      <c r="A34" s="12" t="s">
        <v>175</v>
      </c>
      <c r="B34" s="164" t="s">
        <v>455</v>
      </c>
      <c r="C34" s="151"/>
      <c r="D34" s="151"/>
      <c r="E34" s="93"/>
    </row>
    <row r="35" spans="1:5" s="162" customFormat="1" ht="12" customHeight="1">
      <c r="A35" s="12" t="s">
        <v>176</v>
      </c>
      <c r="B35" s="164" t="s">
        <v>456</v>
      </c>
      <c r="C35" s="151"/>
      <c r="D35" s="151"/>
      <c r="E35" s="93"/>
    </row>
    <row r="36" spans="1:5" s="162" customFormat="1" ht="12" customHeight="1">
      <c r="A36" s="12" t="s">
        <v>177</v>
      </c>
      <c r="B36" s="164" t="s">
        <v>457</v>
      </c>
      <c r="C36" s="151"/>
      <c r="D36" s="151"/>
      <c r="E36" s="93"/>
    </row>
    <row r="37" spans="1:5" s="162" customFormat="1" ht="12" customHeight="1">
      <c r="A37" s="12" t="s">
        <v>458</v>
      </c>
      <c r="B37" s="164" t="s">
        <v>178</v>
      </c>
      <c r="C37" s="151">
        <v>1413424</v>
      </c>
      <c r="D37" s="151">
        <v>1413424</v>
      </c>
      <c r="E37" s="93">
        <v>1208784</v>
      </c>
    </row>
    <row r="38" spans="1:5" s="162" customFormat="1" ht="12" customHeight="1">
      <c r="A38" s="12" t="s">
        <v>459</v>
      </c>
      <c r="B38" s="164" t="s">
        <v>179</v>
      </c>
      <c r="C38" s="151"/>
      <c r="D38" s="151"/>
      <c r="E38" s="93"/>
    </row>
    <row r="39" spans="1:5" s="162" customFormat="1" ht="12" customHeight="1" thickBot="1">
      <c r="A39" s="14" t="s">
        <v>460</v>
      </c>
      <c r="B39" s="293" t="s">
        <v>180</v>
      </c>
      <c r="C39" s="153">
        <v>223646</v>
      </c>
      <c r="D39" s="153">
        <v>223646</v>
      </c>
      <c r="E39" s="95">
        <v>3986</v>
      </c>
    </row>
    <row r="40" spans="1:5" s="162" customFormat="1" ht="12" customHeight="1" thickBot="1">
      <c r="A40" s="18" t="s">
        <v>8</v>
      </c>
      <c r="B40" s="19" t="s">
        <v>314</v>
      </c>
      <c r="C40" s="150">
        <f>SUM(C41:C51)</f>
        <v>3089840</v>
      </c>
      <c r="D40" s="150">
        <f>SUM(D41:D51)</f>
        <v>4527069</v>
      </c>
      <c r="E40" s="92">
        <f>SUM(E41:E51)</f>
        <v>3662534</v>
      </c>
    </row>
    <row r="41" spans="1:5" s="162" customFormat="1" ht="12" customHeight="1">
      <c r="A41" s="13" t="s">
        <v>53</v>
      </c>
      <c r="B41" s="163" t="s">
        <v>183</v>
      </c>
      <c r="C41" s="152"/>
      <c r="D41" s="152"/>
      <c r="E41" s="94"/>
    </row>
    <row r="42" spans="1:5" s="162" customFormat="1" ht="12" customHeight="1">
      <c r="A42" s="12" t="s">
        <v>54</v>
      </c>
      <c r="B42" s="164" t="s">
        <v>184</v>
      </c>
      <c r="C42" s="151">
        <v>1762480</v>
      </c>
      <c r="D42" s="151">
        <v>3030231</v>
      </c>
      <c r="E42" s="93">
        <v>2276578</v>
      </c>
    </row>
    <row r="43" spans="1:5" s="162" customFormat="1" ht="12" customHeight="1">
      <c r="A43" s="12" t="s">
        <v>55</v>
      </c>
      <c r="B43" s="164" t="s">
        <v>185</v>
      </c>
      <c r="C43" s="151"/>
      <c r="D43" s="151"/>
      <c r="E43" s="93"/>
    </row>
    <row r="44" spans="1:5" s="162" customFormat="1" ht="12" customHeight="1">
      <c r="A44" s="12" t="s">
        <v>112</v>
      </c>
      <c r="B44" s="164" t="s">
        <v>186</v>
      </c>
      <c r="C44" s="151"/>
      <c r="D44" s="151"/>
      <c r="E44" s="93"/>
    </row>
    <row r="45" spans="1:5" s="162" customFormat="1" ht="12" customHeight="1">
      <c r="A45" s="12" t="s">
        <v>113</v>
      </c>
      <c r="B45" s="164" t="s">
        <v>187</v>
      </c>
      <c r="C45" s="151">
        <v>1317360</v>
      </c>
      <c r="D45" s="151">
        <v>1317360</v>
      </c>
      <c r="E45" s="93">
        <v>1206480</v>
      </c>
    </row>
    <row r="46" spans="1:5" s="162" customFormat="1" ht="12" customHeight="1">
      <c r="A46" s="12" t="s">
        <v>114</v>
      </c>
      <c r="B46" s="164" t="s">
        <v>188</v>
      </c>
      <c r="C46" s="151"/>
      <c r="D46" s="151"/>
      <c r="E46" s="93"/>
    </row>
    <row r="47" spans="1:5" s="162" customFormat="1" ht="12" customHeight="1">
      <c r="A47" s="12" t="s">
        <v>115</v>
      </c>
      <c r="B47" s="164" t="s">
        <v>189</v>
      </c>
      <c r="C47" s="151"/>
      <c r="D47" s="151"/>
      <c r="E47" s="93"/>
    </row>
    <row r="48" spans="1:5" s="162" customFormat="1" ht="12" customHeight="1">
      <c r="A48" s="12" t="s">
        <v>116</v>
      </c>
      <c r="B48" s="164" t="s">
        <v>461</v>
      </c>
      <c r="C48" s="151">
        <v>10000</v>
      </c>
      <c r="D48" s="151">
        <v>25976</v>
      </c>
      <c r="E48" s="93">
        <v>25976</v>
      </c>
    </row>
    <row r="49" spans="1:5" s="162" customFormat="1" ht="12" customHeight="1">
      <c r="A49" s="12" t="s">
        <v>181</v>
      </c>
      <c r="B49" s="164" t="s">
        <v>190</v>
      </c>
      <c r="C49" s="154"/>
      <c r="D49" s="154"/>
      <c r="E49" s="96"/>
    </row>
    <row r="50" spans="1:5" s="162" customFormat="1" ht="12" customHeight="1">
      <c r="A50" s="14" t="s">
        <v>182</v>
      </c>
      <c r="B50" s="165" t="s">
        <v>316</v>
      </c>
      <c r="C50" s="155"/>
      <c r="D50" s="155">
        <v>102600</v>
      </c>
      <c r="E50" s="97">
        <v>102600</v>
      </c>
    </row>
    <row r="51" spans="1:5" s="162" customFormat="1" ht="12" customHeight="1" thickBot="1">
      <c r="A51" s="14" t="s">
        <v>315</v>
      </c>
      <c r="B51" s="101" t="s">
        <v>191</v>
      </c>
      <c r="C51" s="155"/>
      <c r="D51" s="155">
        <v>50902</v>
      </c>
      <c r="E51" s="97">
        <v>50900</v>
      </c>
    </row>
    <row r="52" spans="1:5" s="162" customFormat="1" ht="12" customHeight="1" thickBot="1">
      <c r="A52" s="18" t="s">
        <v>9</v>
      </c>
      <c r="B52" s="19" t="s">
        <v>192</v>
      </c>
      <c r="C52" s="150">
        <f>SUM(C53:C57)</f>
        <v>0</v>
      </c>
      <c r="D52" s="150">
        <f>SUM(D53:D57)</f>
        <v>0</v>
      </c>
      <c r="E52" s="92">
        <f>SUM(E53:E57)</f>
        <v>0</v>
      </c>
    </row>
    <row r="53" spans="1:5" s="162" customFormat="1" ht="12" customHeight="1">
      <c r="A53" s="13" t="s">
        <v>56</v>
      </c>
      <c r="B53" s="163" t="s">
        <v>196</v>
      </c>
      <c r="C53" s="194"/>
      <c r="D53" s="194"/>
      <c r="E53" s="98"/>
    </row>
    <row r="54" spans="1:5" s="162" customFormat="1" ht="12" customHeight="1">
      <c r="A54" s="12" t="s">
        <v>57</v>
      </c>
      <c r="B54" s="164" t="s">
        <v>197</v>
      </c>
      <c r="C54" s="154"/>
      <c r="D54" s="154"/>
      <c r="E54" s="96"/>
    </row>
    <row r="55" spans="1:5" s="162" customFormat="1" ht="12" customHeight="1">
      <c r="A55" s="12" t="s">
        <v>193</v>
      </c>
      <c r="B55" s="164" t="s">
        <v>198</v>
      </c>
      <c r="C55" s="154"/>
      <c r="D55" s="154"/>
      <c r="E55" s="96"/>
    </row>
    <row r="56" spans="1:5" s="162" customFormat="1" ht="12" customHeight="1">
      <c r="A56" s="12" t="s">
        <v>194</v>
      </c>
      <c r="B56" s="164" t="s">
        <v>199</v>
      </c>
      <c r="C56" s="154"/>
      <c r="D56" s="154"/>
      <c r="E56" s="96"/>
    </row>
    <row r="57" spans="1:5" s="162" customFormat="1" ht="12" customHeight="1" thickBot="1">
      <c r="A57" s="14" t="s">
        <v>195</v>
      </c>
      <c r="B57" s="101" t="s">
        <v>200</v>
      </c>
      <c r="C57" s="155"/>
      <c r="D57" s="155"/>
      <c r="E57" s="97"/>
    </row>
    <row r="58" spans="1:5" s="162" customFormat="1" ht="12" customHeight="1" thickBot="1">
      <c r="A58" s="18" t="s">
        <v>117</v>
      </c>
      <c r="B58" s="19" t="s">
        <v>201</v>
      </c>
      <c r="C58" s="150">
        <f>SUM(C59:C61)</f>
        <v>0</v>
      </c>
      <c r="D58" s="150">
        <f>SUM(D59:D61)</f>
        <v>0</v>
      </c>
      <c r="E58" s="92">
        <f>SUM(E59:E61)</f>
        <v>0</v>
      </c>
    </row>
    <row r="59" spans="1:5" s="162" customFormat="1" ht="12" customHeight="1">
      <c r="A59" s="13" t="s">
        <v>58</v>
      </c>
      <c r="B59" s="163" t="s">
        <v>202</v>
      </c>
      <c r="C59" s="152"/>
      <c r="D59" s="152"/>
      <c r="E59" s="94"/>
    </row>
    <row r="60" spans="1:5" s="162" customFormat="1" ht="12" customHeight="1">
      <c r="A60" s="12" t="s">
        <v>59</v>
      </c>
      <c r="B60" s="164" t="s">
        <v>309</v>
      </c>
      <c r="C60" s="151"/>
      <c r="D60" s="151"/>
      <c r="E60" s="93"/>
    </row>
    <row r="61" spans="1:5" s="162" customFormat="1" ht="12" customHeight="1">
      <c r="A61" s="12" t="s">
        <v>205</v>
      </c>
      <c r="B61" s="164" t="s">
        <v>203</v>
      </c>
      <c r="C61" s="151">
        <v>0</v>
      </c>
      <c r="D61" s="151"/>
      <c r="E61" s="93"/>
    </row>
    <row r="62" spans="1:5" s="162" customFormat="1" ht="12" customHeight="1" thickBot="1">
      <c r="A62" s="14" t="s">
        <v>206</v>
      </c>
      <c r="B62" s="101" t="s">
        <v>204</v>
      </c>
      <c r="C62" s="153"/>
      <c r="D62" s="153"/>
      <c r="E62" s="95"/>
    </row>
    <row r="63" spans="1:5" s="162" customFormat="1" ht="12" customHeight="1" thickBot="1">
      <c r="A63" s="18" t="s">
        <v>11</v>
      </c>
      <c r="B63" s="99" t="s">
        <v>207</v>
      </c>
      <c r="C63" s="150">
        <f>SUM(C64:C66)</f>
        <v>0</v>
      </c>
      <c r="D63" s="150">
        <f>SUM(D64:D66)</f>
        <v>0</v>
      </c>
      <c r="E63" s="92">
        <f>SUM(E64:E66)</f>
        <v>0</v>
      </c>
    </row>
    <row r="64" spans="1:5" s="162" customFormat="1" ht="12" customHeight="1">
      <c r="A64" s="13" t="s">
        <v>118</v>
      </c>
      <c r="B64" s="163" t="s">
        <v>209</v>
      </c>
      <c r="C64" s="154"/>
      <c r="D64" s="154"/>
      <c r="E64" s="96"/>
    </row>
    <row r="65" spans="1:5" s="162" customFormat="1" ht="12" customHeight="1">
      <c r="A65" s="12" t="s">
        <v>119</v>
      </c>
      <c r="B65" s="164" t="s">
        <v>310</v>
      </c>
      <c r="C65" s="154"/>
      <c r="D65" s="154"/>
      <c r="E65" s="96"/>
    </row>
    <row r="66" spans="1:5" s="162" customFormat="1" ht="12" customHeight="1">
      <c r="A66" s="12" t="s">
        <v>142</v>
      </c>
      <c r="B66" s="164" t="s">
        <v>210</v>
      </c>
      <c r="C66" s="154"/>
      <c r="D66" s="154"/>
      <c r="E66" s="96"/>
    </row>
    <row r="67" spans="1:5" s="162" customFormat="1" ht="12" customHeight="1" thickBot="1">
      <c r="A67" s="14" t="s">
        <v>208</v>
      </c>
      <c r="B67" s="101" t="s">
        <v>211</v>
      </c>
      <c r="C67" s="154"/>
      <c r="D67" s="154"/>
      <c r="E67" s="96"/>
    </row>
    <row r="68" spans="1:5" s="162" customFormat="1" ht="12" customHeight="1" thickBot="1">
      <c r="A68" s="209" t="s">
        <v>356</v>
      </c>
      <c r="B68" s="19" t="s">
        <v>212</v>
      </c>
      <c r="C68" s="156">
        <f>+C11+C18+C25+C32+C40+C52+C58+C63</f>
        <v>29756864</v>
      </c>
      <c r="D68" s="156">
        <f>+D11+D18+D25+D32+D40+D52+D58+D63</f>
        <v>45907986</v>
      </c>
      <c r="E68" s="192">
        <f>+E11+E18+E25+E32+E40+E52+E58+E63</f>
        <v>44358151</v>
      </c>
    </row>
    <row r="69" spans="1:5" s="162" customFormat="1" ht="12" customHeight="1" thickBot="1">
      <c r="A69" s="195" t="s">
        <v>213</v>
      </c>
      <c r="B69" s="99" t="s">
        <v>214</v>
      </c>
      <c r="C69" s="150">
        <f>SUM(C70:C72)</f>
        <v>0</v>
      </c>
      <c r="D69" s="150">
        <f>SUM(D70:D72)</f>
        <v>0</v>
      </c>
      <c r="E69" s="92">
        <f>SUM(E70:E72)</f>
        <v>0</v>
      </c>
    </row>
    <row r="70" spans="1:5" s="162" customFormat="1" ht="12" customHeight="1">
      <c r="A70" s="13" t="s">
        <v>242</v>
      </c>
      <c r="B70" s="163" t="s">
        <v>215</v>
      </c>
      <c r="C70" s="154"/>
      <c r="D70" s="154"/>
      <c r="E70" s="96"/>
    </row>
    <row r="71" spans="1:5" s="162" customFormat="1" ht="12" customHeight="1">
      <c r="A71" s="12" t="s">
        <v>251</v>
      </c>
      <c r="B71" s="164" t="s">
        <v>216</v>
      </c>
      <c r="C71" s="154"/>
      <c r="D71" s="154"/>
      <c r="E71" s="96"/>
    </row>
    <row r="72" spans="1:5" s="162" customFormat="1" ht="12" customHeight="1" thickBot="1">
      <c r="A72" s="14" t="s">
        <v>252</v>
      </c>
      <c r="B72" s="205" t="s">
        <v>341</v>
      </c>
      <c r="C72" s="154"/>
      <c r="D72" s="154"/>
      <c r="E72" s="96"/>
    </row>
    <row r="73" spans="1:5" s="162" customFormat="1" ht="12" customHeight="1" thickBot="1">
      <c r="A73" s="195" t="s">
        <v>218</v>
      </c>
      <c r="B73" s="99" t="s">
        <v>219</v>
      </c>
      <c r="C73" s="150">
        <f>SUM(C74:C77)</f>
        <v>0</v>
      </c>
      <c r="D73" s="150">
        <f>SUM(D74:D77)</f>
        <v>0</v>
      </c>
      <c r="E73" s="92">
        <f>SUM(E74:E77)</f>
        <v>0</v>
      </c>
    </row>
    <row r="74" spans="1:5" s="162" customFormat="1" ht="12" customHeight="1">
      <c r="A74" s="13" t="s">
        <v>96</v>
      </c>
      <c r="B74" s="331" t="s">
        <v>220</v>
      </c>
      <c r="C74" s="154"/>
      <c r="D74" s="154"/>
      <c r="E74" s="96"/>
    </row>
    <row r="75" spans="1:5" s="162" customFormat="1" ht="12" customHeight="1">
      <c r="A75" s="12" t="s">
        <v>97</v>
      </c>
      <c r="B75" s="331" t="s">
        <v>468</v>
      </c>
      <c r="C75" s="154"/>
      <c r="D75" s="154"/>
      <c r="E75" s="96"/>
    </row>
    <row r="76" spans="1:5" s="162" customFormat="1" ht="12" customHeight="1">
      <c r="A76" s="12" t="s">
        <v>243</v>
      </c>
      <c r="B76" s="331" t="s">
        <v>221</v>
      </c>
      <c r="C76" s="154"/>
      <c r="D76" s="154"/>
      <c r="E76" s="96"/>
    </row>
    <row r="77" spans="1:5" s="162" customFormat="1" ht="12" customHeight="1" thickBot="1">
      <c r="A77" s="14" t="s">
        <v>244</v>
      </c>
      <c r="B77" s="332" t="s">
        <v>469</v>
      </c>
      <c r="C77" s="154"/>
      <c r="D77" s="154"/>
      <c r="E77" s="96"/>
    </row>
    <row r="78" spans="1:5" s="162" customFormat="1" ht="12" customHeight="1" thickBot="1">
      <c r="A78" s="195" t="s">
        <v>222</v>
      </c>
      <c r="B78" s="99" t="s">
        <v>223</v>
      </c>
      <c r="C78" s="150">
        <f>SUM(C79:C80)</f>
        <v>102812759</v>
      </c>
      <c r="D78" s="150">
        <f>SUM(D79:D80)</f>
        <v>103228221</v>
      </c>
      <c r="E78" s="92">
        <f>SUM(E79:E80)</f>
        <v>103228221</v>
      </c>
    </row>
    <row r="79" spans="1:5" s="162" customFormat="1" ht="12" customHeight="1">
      <c r="A79" s="13" t="s">
        <v>245</v>
      </c>
      <c r="B79" s="163" t="s">
        <v>224</v>
      </c>
      <c r="C79" s="154">
        <v>102812759</v>
      </c>
      <c r="D79" s="154">
        <v>103228221</v>
      </c>
      <c r="E79" s="96">
        <v>103228221</v>
      </c>
    </row>
    <row r="80" spans="1:5" s="162" customFormat="1" ht="12" customHeight="1" thickBot="1">
      <c r="A80" s="14" t="s">
        <v>246</v>
      </c>
      <c r="B80" s="101" t="s">
        <v>225</v>
      </c>
      <c r="C80" s="154"/>
      <c r="D80" s="154"/>
      <c r="E80" s="96"/>
    </row>
    <row r="81" spans="1:5" s="162" customFormat="1" ht="12" customHeight="1" thickBot="1">
      <c r="A81" s="195" t="s">
        <v>226</v>
      </c>
      <c r="B81" s="99" t="s">
        <v>227</v>
      </c>
      <c r="C81" s="150">
        <f>SUM(C82:C84)</f>
        <v>0</v>
      </c>
      <c r="D81" s="150">
        <f>SUM(D82:D84)</f>
        <v>859745</v>
      </c>
      <c r="E81" s="92">
        <f>SUM(E82:E84)</f>
        <v>859745</v>
      </c>
    </row>
    <row r="82" spans="1:5" s="162" customFormat="1" ht="12" customHeight="1">
      <c r="A82" s="13" t="s">
        <v>247</v>
      </c>
      <c r="B82" s="163" t="s">
        <v>228</v>
      </c>
      <c r="C82" s="154">
        <v>0</v>
      </c>
      <c r="D82" s="154">
        <v>859745</v>
      </c>
      <c r="E82" s="96">
        <v>859745</v>
      </c>
    </row>
    <row r="83" spans="1:5" s="162" customFormat="1" ht="12" customHeight="1">
      <c r="A83" s="12" t="s">
        <v>248</v>
      </c>
      <c r="B83" s="164" t="s">
        <v>229</v>
      </c>
      <c r="C83" s="154"/>
      <c r="D83" s="154"/>
      <c r="E83" s="96"/>
    </row>
    <row r="84" spans="1:5" s="162" customFormat="1" ht="12" customHeight="1" thickBot="1">
      <c r="A84" s="14" t="s">
        <v>249</v>
      </c>
      <c r="B84" s="101" t="s">
        <v>470</v>
      </c>
      <c r="C84" s="154"/>
      <c r="D84" s="154"/>
      <c r="E84" s="96"/>
    </row>
    <row r="85" spans="1:5" s="162" customFormat="1" ht="12" customHeight="1" thickBot="1">
      <c r="A85" s="195" t="s">
        <v>230</v>
      </c>
      <c r="B85" s="99" t="s">
        <v>250</v>
      </c>
      <c r="C85" s="150">
        <f>SUM(C86:C89)</f>
        <v>0</v>
      </c>
      <c r="D85" s="150">
        <f>SUM(D86:D89)</f>
        <v>0</v>
      </c>
      <c r="E85" s="92">
        <f>SUM(E86:E89)</f>
        <v>0</v>
      </c>
    </row>
    <row r="86" spans="1:5" s="162" customFormat="1" ht="12" customHeight="1">
      <c r="A86" s="167" t="s">
        <v>231</v>
      </c>
      <c r="B86" s="163" t="s">
        <v>232</v>
      </c>
      <c r="C86" s="154"/>
      <c r="D86" s="154"/>
      <c r="E86" s="96"/>
    </row>
    <row r="87" spans="1:5" s="162" customFormat="1" ht="12" customHeight="1">
      <c r="A87" s="168" t="s">
        <v>233</v>
      </c>
      <c r="B87" s="164" t="s">
        <v>234</v>
      </c>
      <c r="C87" s="154"/>
      <c r="D87" s="154"/>
      <c r="E87" s="96"/>
    </row>
    <row r="88" spans="1:5" s="162" customFormat="1" ht="12" customHeight="1">
      <c r="A88" s="168" t="s">
        <v>235</v>
      </c>
      <c r="B88" s="164" t="s">
        <v>236</v>
      </c>
      <c r="C88" s="154"/>
      <c r="D88" s="154"/>
      <c r="E88" s="96"/>
    </row>
    <row r="89" spans="1:5" s="162" customFormat="1" ht="12" customHeight="1" thickBot="1">
      <c r="A89" s="169" t="s">
        <v>237</v>
      </c>
      <c r="B89" s="101" t="s">
        <v>238</v>
      </c>
      <c r="C89" s="154"/>
      <c r="D89" s="154"/>
      <c r="E89" s="96"/>
    </row>
    <row r="90" spans="1:5" s="162" customFormat="1" ht="12" customHeight="1" thickBot="1">
      <c r="A90" s="195" t="s">
        <v>239</v>
      </c>
      <c r="B90" s="99" t="s">
        <v>355</v>
      </c>
      <c r="C90" s="197"/>
      <c r="D90" s="197"/>
      <c r="E90" s="198"/>
    </row>
    <row r="91" spans="1:5" s="162" customFormat="1" ht="13.5" customHeight="1" thickBot="1">
      <c r="A91" s="195" t="s">
        <v>241</v>
      </c>
      <c r="B91" s="99" t="s">
        <v>240</v>
      </c>
      <c r="C91" s="197"/>
      <c r="D91" s="197"/>
      <c r="E91" s="198"/>
    </row>
    <row r="92" spans="1:5" s="162" customFormat="1" ht="15.75" customHeight="1" thickBot="1">
      <c r="A92" s="195" t="s">
        <v>253</v>
      </c>
      <c r="B92" s="170" t="s">
        <v>358</v>
      </c>
      <c r="C92" s="156">
        <f>+C69+C73+C78+C81+C85+C91+C90</f>
        <v>102812759</v>
      </c>
      <c r="D92" s="156">
        <f>+D69+D73+D78+D81+D85+D91+D90</f>
        <v>104087966</v>
      </c>
      <c r="E92" s="192">
        <f>+E69+E73+E78+E81+E85+E91+E90</f>
        <v>104087966</v>
      </c>
    </row>
    <row r="93" spans="1:5" s="162" customFormat="1" ht="25.5" customHeight="1" thickBot="1">
      <c r="A93" s="196" t="s">
        <v>357</v>
      </c>
      <c r="B93" s="171" t="s">
        <v>359</v>
      </c>
      <c r="C93" s="156">
        <f>+C68+C92</f>
        <v>132569623</v>
      </c>
      <c r="D93" s="156">
        <f>+D68+D92</f>
        <v>149995952</v>
      </c>
      <c r="E93" s="192">
        <f>+E68+E92</f>
        <v>148446117</v>
      </c>
    </row>
    <row r="94" spans="1:3" s="162" customFormat="1" ht="15" customHeight="1">
      <c r="A94" s="3"/>
      <c r="B94" s="4"/>
      <c r="C94" s="103"/>
    </row>
    <row r="95" spans="1:5" ht="16.5" customHeight="1">
      <c r="A95" s="791" t="s">
        <v>32</v>
      </c>
      <c r="B95" s="791"/>
      <c r="C95" s="791"/>
      <c r="D95" s="791"/>
      <c r="E95" s="791"/>
    </row>
    <row r="96" spans="1:5" s="172" customFormat="1" ht="16.5" customHeight="1" thickBot="1">
      <c r="A96" s="793" t="s">
        <v>99</v>
      </c>
      <c r="B96" s="793"/>
      <c r="C96" s="60"/>
      <c r="E96" s="60" t="str">
        <f>E7</f>
        <v> Forintban!</v>
      </c>
    </row>
    <row r="97" spans="1:5" ht="15.75">
      <c r="A97" s="782" t="s">
        <v>48</v>
      </c>
      <c r="B97" s="784" t="s">
        <v>390</v>
      </c>
      <c r="C97" s="786" t="str">
        <f>+CONCATENATE(LEFT(Z_ÖSSZEFÜGGÉSEK!A6,4),". évi")</f>
        <v>2018. évi</v>
      </c>
      <c r="D97" s="787"/>
      <c r="E97" s="788"/>
    </row>
    <row r="98" spans="1:5" ht="24.75" thickBot="1">
      <c r="A98" s="783"/>
      <c r="B98" s="785"/>
      <c r="C98" s="226" t="s">
        <v>388</v>
      </c>
      <c r="D98" s="225" t="s">
        <v>389</v>
      </c>
      <c r="E98" s="333" t="str">
        <f>CONCATENATE(E9)</f>
        <v>2018. XII. 31.
teljesítés</v>
      </c>
    </row>
    <row r="99" spans="1:5" s="161" customFormat="1" ht="12" customHeight="1" thickBot="1">
      <c r="A99" s="25" t="s">
        <v>364</v>
      </c>
      <c r="B99" s="26" t="s">
        <v>365</v>
      </c>
      <c r="C99" s="26" t="s">
        <v>366</v>
      </c>
      <c r="D99" s="26" t="s">
        <v>368</v>
      </c>
      <c r="E99" s="237" t="s">
        <v>367</v>
      </c>
    </row>
    <row r="100" spans="1:5" ht="12" customHeight="1" thickBot="1">
      <c r="A100" s="20" t="s">
        <v>4</v>
      </c>
      <c r="B100" s="24" t="s">
        <v>317</v>
      </c>
      <c r="C100" s="149">
        <f>C101+C102+C103+C104+C105+C118</f>
        <v>34389541</v>
      </c>
      <c r="D100" s="149">
        <f>D101+D102+D103+D104+D105+D118</f>
        <v>51815870</v>
      </c>
      <c r="E100" s="212">
        <f>E101+E102+E103+E104+E105+E118</f>
        <v>39179191</v>
      </c>
    </row>
    <row r="101" spans="1:5" ht="12" customHeight="1">
      <c r="A101" s="15" t="s">
        <v>60</v>
      </c>
      <c r="B101" s="8" t="s">
        <v>33</v>
      </c>
      <c r="C101" s="219">
        <v>14543124</v>
      </c>
      <c r="D101" s="219">
        <v>16123124</v>
      </c>
      <c r="E101" s="213">
        <v>14871915</v>
      </c>
    </row>
    <row r="102" spans="1:5" ht="12" customHeight="1">
      <c r="A102" s="12" t="s">
        <v>61</v>
      </c>
      <c r="B102" s="6" t="s">
        <v>120</v>
      </c>
      <c r="C102" s="151">
        <v>2648273</v>
      </c>
      <c r="D102" s="151">
        <v>2898273</v>
      </c>
      <c r="E102" s="93">
        <v>2557530</v>
      </c>
    </row>
    <row r="103" spans="1:5" ht="12" customHeight="1">
      <c r="A103" s="12" t="s">
        <v>62</v>
      </c>
      <c r="B103" s="6" t="s">
        <v>88</v>
      </c>
      <c r="C103" s="153">
        <v>11800829</v>
      </c>
      <c r="D103" s="153">
        <v>29638455</v>
      </c>
      <c r="E103" s="95">
        <v>19739914</v>
      </c>
    </row>
    <row r="104" spans="1:5" ht="12" customHeight="1">
      <c r="A104" s="12" t="s">
        <v>63</v>
      </c>
      <c r="B104" s="9" t="s">
        <v>121</v>
      </c>
      <c r="C104" s="153">
        <v>1276000</v>
      </c>
      <c r="D104" s="153">
        <v>1593000</v>
      </c>
      <c r="E104" s="95">
        <v>1489700</v>
      </c>
    </row>
    <row r="105" spans="1:5" ht="12" customHeight="1">
      <c r="A105" s="12" t="s">
        <v>72</v>
      </c>
      <c r="B105" s="17" t="s">
        <v>122</v>
      </c>
      <c r="C105" s="153">
        <v>1441312</v>
      </c>
      <c r="D105" s="153">
        <v>1525638</v>
      </c>
      <c r="E105" s="95">
        <v>520132</v>
      </c>
    </row>
    <row r="106" spans="1:5" ht="12" customHeight="1">
      <c r="A106" s="12" t="s">
        <v>64</v>
      </c>
      <c r="B106" s="6" t="s">
        <v>322</v>
      </c>
      <c r="C106" s="153">
        <v>0</v>
      </c>
      <c r="D106" s="153">
        <v>254326</v>
      </c>
      <c r="E106" s="95">
        <v>128820</v>
      </c>
    </row>
    <row r="107" spans="1:5" ht="12" customHeight="1">
      <c r="A107" s="12" t="s">
        <v>65</v>
      </c>
      <c r="B107" s="63" t="s">
        <v>321</v>
      </c>
      <c r="C107" s="153"/>
      <c r="D107" s="153"/>
      <c r="E107" s="95"/>
    </row>
    <row r="108" spans="1:5" ht="12" customHeight="1">
      <c r="A108" s="12" t="s">
        <v>73</v>
      </c>
      <c r="B108" s="63" t="s">
        <v>320</v>
      </c>
      <c r="C108" s="153">
        <v>248000</v>
      </c>
      <c r="D108" s="153">
        <v>248000</v>
      </c>
      <c r="E108" s="95"/>
    </row>
    <row r="109" spans="1:5" ht="12" customHeight="1">
      <c r="A109" s="12" t="s">
        <v>74</v>
      </c>
      <c r="B109" s="61" t="s">
        <v>256</v>
      </c>
      <c r="C109" s="153"/>
      <c r="D109" s="153"/>
      <c r="E109" s="95"/>
    </row>
    <row r="110" spans="1:5" ht="12" customHeight="1">
      <c r="A110" s="12" t="s">
        <v>75</v>
      </c>
      <c r="B110" s="62" t="s">
        <v>257</v>
      </c>
      <c r="C110" s="153"/>
      <c r="D110" s="153"/>
      <c r="E110" s="95"/>
    </row>
    <row r="111" spans="1:5" ht="12" customHeight="1">
      <c r="A111" s="12" t="s">
        <v>76</v>
      </c>
      <c r="B111" s="62" t="s">
        <v>258</v>
      </c>
      <c r="C111" s="153"/>
      <c r="D111" s="153"/>
      <c r="E111" s="95"/>
    </row>
    <row r="112" spans="1:5" ht="12" customHeight="1">
      <c r="A112" s="12" t="s">
        <v>78</v>
      </c>
      <c r="B112" s="61" t="s">
        <v>259</v>
      </c>
      <c r="C112" s="153">
        <v>193312</v>
      </c>
      <c r="D112" s="153">
        <v>293312</v>
      </c>
      <c r="E112" s="95">
        <v>233312</v>
      </c>
    </row>
    <row r="113" spans="1:5" ht="12" customHeight="1">
      <c r="A113" s="12" t="s">
        <v>123</v>
      </c>
      <c r="B113" s="61" t="s">
        <v>260</v>
      </c>
      <c r="C113" s="153"/>
      <c r="D113" s="153"/>
      <c r="E113" s="95"/>
    </row>
    <row r="114" spans="1:5" ht="12" customHeight="1">
      <c r="A114" s="12" t="s">
        <v>254</v>
      </c>
      <c r="B114" s="62" t="s">
        <v>261</v>
      </c>
      <c r="C114" s="153"/>
      <c r="D114" s="153"/>
      <c r="E114" s="95"/>
    </row>
    <row r="115" spans="1:5" ht="12" customHeight="1">
      <c r="A115" s="11" t="s">
        <v>255</v>
      </c>
      <c r="B115" s="63" t="s">
        <v>262</v>
      </c>
      <c r="C115" s="153"/>
      <c r="D115" s="153"/>
      <c r="E115" s="95"/>
    </row>
    <row r="116" spans="1:5" ht="12" customHeight="1">
      <c r="A116" s="12" t="s">
        <v>318</v>
      </c>
      <c r="B116" s="63" t="s">
        <v>263</v>
      </c>
      <c r="C116" s="153"/>
      <c r="D116" s="153"/>
      <c r="E116" s="95"/>
    </row>
    <row r="117" spans="1:5" ht="12" customHeight="1">
      <c r="A117" s="14" t="s">
        <v>319</v>
      </c>
      <c r="B117" s="63" t="s">
        <v>264</v>
      </c>
      <c r="C117" s="153">
        <v>1000000</v>
      </c>
      <c r="D117" s="153">
        <v>730000</v>
      </c>
      <c r="E117" s="95">
        <v>158000</v>
      </c>
    </row>
    <row r="118" spans="1:5" ht="12" customHeight="1">
      <c r="A118" s="12" t="s">
        <v>323</v>
      </c>
      <c r="B118" s="9" t="s">
        <v>34</v>
      </c>
      <c r="C118" s="151">
        <v>2680003</v>
      </c>
      <c r="D118" s="151">
        <v>37380</v>
      </c>
      <c r="E118" s="93">
        <v>0</v>
      </c>
    </row>
    <row r="119" spans="1:5" ht="12" customHeight="1">
      <c r="A119" s="12" t="s">
        <v>324</v>
      </c>
      <c r="B119" s="6" t="s">
        <v>326</v>
      </c>
      <c r="C119" s="151"/>
      <c r="D119" s="151"/>
      <c r="E119" s="93"/>
    </row>
    <row r="120" spans="1:5" ht="12" customHeight="1" thickBot="1">
      <c r="A120" s="16" t="s">
        <v>325</v>
      </c>
      <c r="B120" s="208" t="s">
        <v>327</v>
      </c>
      <c r="C120" s="220"/>
      <c r="D120" s="220"/>
      <c r="E120" s="214"/>
    </row>
    <row r="121" spans="1:5" ht="12" customHeight="1" thickBot="1">
      <c r="A121" s="206" t="s">
        <v>5</v>
      </c>
      <c r="B121" s="207" t="s">
        <v>265</v>
      </c>
      <c r="C121" s="221">
        <f>+C122+C124+C126</f>
        <v>97356279</v>
      </c>
      <c r="D121" s="150">
        <f>+D122+D124+D126</f>
        <v>97356279</v>
      </c>
      <c r="E121" s="215">
        <f>+E122+E124+E126</f>
        <v>0</v>
      </c>
    </row>
    <row r="122" spans="1:5" ht="12" customHeight="1">
      <c r="A122" s="13" t="s">
        <v>66</v>
      </c>
      <c r="B122" s="6" t="s">
        <v>141</v>
      </c>
      <c r="C122" s="152"/>
      <c r="D122" s="230"/>
      <c r="E122" s="94"/>
    </row>
    <row r="123" spans="1:5" ht="12" customHeight="1">
      <c r="A123" s="13" t="s">
        <v>67</v>
      </c>
      <c r="B123" s="10" t="s">
        <v>269</v>
      </c>
      <c r="C123" s="152"/>
      <c r="D123" s="230"/>
      <c r="E123" s="94"/>
    </row>
    <row r="124" spans="1:5" ht="12" customHeight="1">
      <c r="A124" s="13" t="s">
        <v>68</v>
      </c>
      <c r="B124" s="10" t="s">
        <v>124</v>
      </c>
      <c r="C124" s="151">
        <v>97356279</v>
      </c>
      <c r="D124" s="231">
        <v>97356279</v>
      </c>
      <c r="E124" s="93"/>
    </row>
    <row r="125" spans="1:5" ht="12" customHeight="1">
      <c r="A125" s="13" t="s">
        <v>69</v>
      </c>
      <c r="B125" s="10" t="s">
        <v>270</v>
      </c>
      <c r="C125" s="151"/>
      <c r="D125" s="231"/>
      <c r="E125" s="93"/>
    </row>
    <row r="126" spans="1:5" ht="12" customHeight="1">
      <c r="A126" s="13" t="s">
        <v>70</v>
      </c>
      <c r="B126" s="101" t="s">
        <v>143</v>
      </c>
      <c r="C126" s="151"/>
      <c r="D126" s="231"/>
      <c r="E126" s="93"/>
    </row>
    <row r="127" spans="1:5" ht="12" customHeight="1">
      <c r="A127" s="13" t="s">
        <v>77</v>
      </c>
      <c r="B127" s="100" t="s">
        <v>311</v>
      </c>
      <c r="C127" s="151"/>
      <c r="D127" s="231"/>
      <c r="E127" s="93"/>
    </row>
    <row r="128" spans="1:5" ht="12" customHeight="1">
      <c r="A128" s="13" t="s">
        <v>79</v>
      </c>
      <c r="B128" s="159" t="s">
        <v>275</v>
      </c>
      <c r="C128" s="151"/>
      <c r="D128" s="231"/>
      <c r="E128" s="93"/>
    </row>
    <row r="129" spans="1:5" ht="15.75">
      <c r="A129" s="13" t="s">
        <v>125</v>
      </c>
      <c r="B129" s="62" t="s">
        <v>258</v>
      </c>
      <c r="C129" s="151"/>
      <c r="D129" s="231"/>
      <c r="E129" s="93"/>
    </row>
    <row r="130" spans="1:5" ht="12" customHeight="1">
      <c r="A130" s="13" t="s">
        <v>126</v>
      </c>
      <c r="B130" s="62" t="s">
        <v>274</v>
      </c>
      <c r="C130" s="151"/>
      <c r="D130" s="231"/>
      <c r="E130" s="93"/>
    </row>
    <row r="131" spans="1:5" ht="12" customHeight="1">
      <c r="A131" s="13" t="s">
        <v>127</v>
      </c>
      <c r="B131" s="62" t="s">
        <v>273</v>
      </c>
      <c r="C131" s="151"/>
      <c r="D131" s="231"/>
      <c r="E131" s="93"/>
    </row>
    <row r="132" spans="1:5" ht="12" customHeight="1">
      <c r="A132" s="13" t="s">
        <v>266</v>
      </c>
      <c r="B132" s="62" t="s">
        <v>261</v>
      </c>
      <c r="C132" s="151"/>
      <c r="D132" s="231"/>
      <c r="E132" s="93"/>
    </row>
    <row r="133" spans="1:5" ht="12" customHeight="1">
      <c r="A133" s="13" t="s">
        <v>267</v>
      </c>
      <c r="B133" s="62" t="s">
        <v>272</v>
      </c>
      <c r="C133" s="151"/>
      <c r="D133" s="231"/>
      <c r="E133" s="93"/>
    </row>
    <row r="134" spans="1:5" ht="16.5" thickBot="1">
      <c r="A134" s="11" t="s">
        <v>268</v>
      </c>
      <c r="B134" s="62" t="s">
        <v>271</v>
      </c>
      <c r="C134" s="153"/>
      <c r="D134" s="232"/>
      <c r="E134" s="95"/>
    </row>
    <row r="135" spans="1:5" ht="12" customHeight="1" thickBot="1">
      <c r="A135" s="18" t="s">
        <v>6</v>
      </c>
      <c r="B135" s="58" t="s">
        <v>328</v>
      </c>
      <c r="C135" s="150">
        <f>+C100+C121</f>
        <v>131745820</v>
      </c>
      <c r="D135" s="229">
        <f>+D100+D121</f>
        <v>149172149</v>
      </c>
      <c r="E135" s="92">
        <f>+E100+E121</f>
        <v>39179191</v>
      </c>
    </row>
    <row r="136" spans="1:5" ht="12" customHeight="1" thickBot="1">
      <c r="A136" s="18" t="s">
        <v>7</v>
      </c>
      <c r="B136" s="58" t="s">
        <v>391</v>
      </c>
      <c r="C136" s="150">
        <f>+C137+C138+C139</f>
        <v>0</v>
      </c>
      <c r="D136" s="229">
        <f>+D137+D138+D139</f>
        <v>0</v>
      </c>
      <c r="E136" s="92">
        <f>+E137+E138+E139</f>
        <v>0</v>
      </c>
    </row>
    <row r="137" spans="1:5" ht="12" customHeight="1">
      <c r="A137" s="13" t="s">
        <v>174</v>
      </c>
      <c r="B137" s="10" t="s">
        <v>336</v>
      </c>
      <c r="C137" s="151"/>
      <c r="D137" s="231"/>
      <c r="E137" s="93"/>
    </row>
    <row r="138" spans="1:5" ht="12" customHeight="1">
      <c r="A138" s="13" t="s">
        <v>175</v>
      </c>
      <c r="B138" s="10" t="s">
        <v>337</v>
      </c>
      <c r="C138" s="151"/>
      <c r="D138" s="231"/>
      <c r="E138" s="93"/>
    </row>
    <row r="139" spans="1:5" ht="12" customHeight="1" thickBot="1">
      <c r="A139" s="11" t="s">
        <v>176</v>
      </c>
      <c r="B139" s="10" t="s">
        <v>338</v>
      </c>
      <c r="C139" s="151"/>
      <c r="D139" s="231"/>
      <c r="E139" s="93"/>
    </row>
    <row r="140" spans="1:5" ht="12" customHeight="1" thickBot="1">
      <c r="A140" s="18" t="s">
        <v>8</v>
      </c>
      <c r="B140" s="58" t="s">
        <v>330</v>
      </c>
      <c r="C140" s="150">
        <f>SUM(C141:C146)</f>
        <v>0</v>
      </c>
      <c r="D140" s="229">
        <f>SUM(D141:D146)</f>
        <v>0</v>
      </c>
      <c r="E140" s="92">
        <f>SUM(E141:E146)</f>
        <v>0</v>
      </c>
    </row>
    <row r="141" spans="1:5" ht="12" customHeight="1">
      <c r="A141" s="13" t="s">
        <v>53</v>
      </c>
      <c r="B141" s="7" t="s">
        <v>339</v>
      </c>
      <c r="C141" s="151"/>
      <c r="D141" s="231"/>
      <c r="E141" s="93"/>
    </row>
    <row r="142" spans="1:5" ht="12" customHeight="1">
      <c r="A142" s="13" t="s">
        <v>54</v>
      </c>
      <c r="B142" s="7" t="s">
        <v>331</v>
      </c>
      <c r="C142" s="151"/>
      <c r="D142" s="231"/>
      <c r="E142" s="93"/>
    </row>
    <row r="143" spans="1:5" ht="12" customHeight="1">
      <c r="A143" s="13" t="s">
        <v>55</v>
      </c>
      <c r="B143" s="7" t="s">
        <v>332</v>
      </c>
      <c r="C143" s="151"/>
      <c r="D143" s="231"/>
      <c r="E143" s="93"/>
    </row>
    <row r="144" spans="1:5" ht="12" customHeight="1">
      <c r="A144" s="13" t="s">
        <v>112</v>
      </c>
      <c r="B144" s="7" t="s">
        <v>333</v>
      </c>
      <c r="C144" s="151"/>
      <c r="D144" s="231"/>
      <c r="E144" s="93"/>
    </row>
    <row r="145" spans="1:5" ht="12" customHeight="1">
      <c r="A145" s="13" t="s">
        <v>113</v>
      </c>
      <c r="B145" s="7" t="s">
        <v>334</v>
      </c>
      <c r="C145" s="151"/>
      <c r="D145" s="231"/>
      <c r="E145" s="93"/>
    </row>
    <row r="146" spans="1:5" ht="12" customHeight="1" thickBot="1">
      <c r="A146" s="16" t="s">
        <v>114</v>
      </c>
      <c r="B146" s="343" t="s">
        <v>335</v>
      </c>
      <c r="C146" s="220"/>
      <c r="D146" s="292"/>
      <c r="E146" s="214"/>
    </row>
    <row r="147" spans="1:5" ht="12" customHeight="1" thickBot="1">
      <c r="A147" s="18" t="s">
        <v>9</v>
      </c>
      <c r="B147" s="58" t="s">
        <v>343</v>
      </c>
      <c r="C147" s="156">
        <f>+C148+C149+C150+C151</f>
        <v>823803</v>
      </c>
      <c r="D147" s="233">
        <f>+D148+D149+D150+D151</f>
        <v>823803</v>
      </c>
      <c r="E147" s="192">
        <f>+E148+E149+E150+E151</f>
        <v>823803</v>
      </c>
    </row>
    <row r="148" spans="1:5" ht="12" customHeight="1">
      <c r="A148" s="13" t="s">
        <v>56</v>
      </c>
      <c r="B148" s="7" t="s">
        <v>276</v>
      </c>
      <c r="C148" s="151"/>
      <c r="D148" s="231"/>
      <c r="E148" s="93"/>
    </row>
    <row r="149" spans="1:5" ht="12" customHeight="1">
      <c r="A149" s="13" t="s">
        <v>57</v>
      </c>
      <c r="B149" s="7" t="s">
        <v>277</v>
      </c>
      <c r="C149" s="151">
        <v>823803</v>
      </c>
      <c r="D149" s="231">
        <v>823803</v>
      </c>
      <c r="E149" s="93">
        <v>823803</v>
      </c>
    </row>
    <row r="150" spans="1:5" ht="12" customHeight="1">
      <c r="A150" s="13" t="s">
        <v>193</v>
      </c>
      <c r="B150" s="7" t="s">
        <v>344</v>
      </c>
      <c r="C150" s="151"/>
      <c r="D150" s="231"/>
      <c r="E150" s="93"/>
    </row>
    <row r="151" spans="1:5" ht="12" customHeight="1" thickBot="1">
      <c r="A151" s="11" t="s">
        <v>194</v>
      </c>
      <c r="B151" s="5" t="s">
        <v>293</v>
      </c>
      <c r="C151" s="151"/>
      <c r="D151" s="231"/>
      <c r="E151" s="93"/>
    </row>
    <row r="152" spans="1:5" ht="12" customHeight="1" thickBot="1">
      <c r="A152" s="18" t="s">
        <v>10</v>
      </c>
      <c r="B152" s="58" t="s">
        <v>345</v>
      </c>
      <c r="C152" s="222">
        <f>SUM(C153:C157)</f>
        <v>0</v>
      </c>
      <c r="D152" s="234">
        <f>SUM(D153:D157)</f>
        <v>0</v>
      </c>
      <c r="E152" s="216">
        <f>SUM(E153:E157)</f>
        <v>0</v>
      </c>
    </row>
    <row r="153" spans="1:5" ht="12" customHeight="1">
      <c r="A153" s="13" t="s">
        <v>58</v>
      </c>
      <c r="B153" s="7" t="s">
        <v>340</v>
      </c>
      <c r="C153" s="151"/>
      <c r="D153" s="231"/>
      <c r="E153" s="93"/>
    </row>
    <row r="154" spans="1:5" ht="12" customHeight="1">
      <c r="A154" s="13" t="s">
        <v>59</v>
      </c>
      <c r="B154" s="7" t="s">
        <v>347</v>
      </c>
      <c r="C154" s="151"/>
      <c r="D154" s="231"/>
      <c r="E154" s="93"/>
    </row>
    <row r="155" spans="1:5" ht="12" customHeight="1">
      <c r="A155" s="13" t="s">
        <v>205</v>
      </c>
      <c r="B155" s="7" t="s">
        <v>342</v>
      </c>
      <c r="C155" s="151"/>
      <c r="D155" s="231"/>
      <c r="E155" s="93"/>
    </row>
    <row r="156" spans="1:5" ht="12" customHeight="1">
      <c r="A156" s="13" t="s">
        <v>206</v>
      </c>
      <c r="B156" s="7" t="s">
        <v>348</v>
      </c>
      <c r="C156" s="151"/>
      <c r="D156" s="231"/>
      <c r="E156" s="93"/>
    </row>
    <row r="157" spans="1:5" ht="12" customHeight="1" thickBot="1">
      <c r="A157" s="13" t="s">
        <v>346</v>
      </c>
      <c r="B157" s="7" t="s">
        <v>349</v>
      </c>
      <c r="C157" s="151"/>
      <c r="D157" s="231"/>
      <c r="E157" s="93"/>
    </row>
    <row r="158" spans="1:5" ht="12" customHeight="1" thickBot="1">
      <c r="A158" s="18" t="s">
        <v>11</v>
      </c>
      <c r="B158" s="58" t="s">
        <v>350</v>
      </c>
      <c r="C158" s="223"/>
      <c r="D158" s="235"/>
      <c r="E158" s="217"/>
    </row>
    <row r="159" spans="1:5" ht="12" customHeight="1" thickBot="1">
      <c r="A159" s="18" t="s">
        <v>12</v>
      </c>
      <c r="B159" s="58" t="s">
        <v>351</v>
      </c>
      <c r="C159" s="223"/>
      <c r="D159" s="235"/>
      <c r="E159" s="217"/>
    </row>
    <row r="160" spans="1:9" ht="15" customHeight="1" thickBot="1">
      <c r="A160" s="18" t="s">
        <v>13</v>
      </c>
      <c r="B160" s="58" t="s">
        <v>353</v>
      </c>
      <c r="C160" s="224">
        <f>+C136+C140+C147+C152+C158+C159</f>
        <v>823803</v>
      </c>
      <c r="D160" s="236">
        <f>+D136+D140+D147+D152+D158+D159</f>
        <v>823803</v>
      </c>
      <c r="E160" s="218">
        <f>+E136+E140+E147+E152+E158+E159</f>
        <v>823803</v>
      </c>
      <c r="F160" s="173"/>
      <c r="G160" s="174"/>
      <c r="H160" s="174"/>
      <c r="I160" s="174"/>
    </row>
    <row r="161" spans="1:5" s="162" customFormat="1" ht="12.75" customHeight="1" thickBot="1">
      <c r="A161" s="102" t="s">
        <v>14</v>
      </c>
      <c r="B161" s="137" t="s">
        <v>352</v>
      </c>
      <c r="C161" s="224">
        <f>+C135+C160</f>
        <v>132569623</v>
      </c>
      <c r="D161" s="236">
        <f>+D135+D160</f>
        <v>149995952</v>
      </c>
      <c r="E161" s="218">
        <f>+E135+E160</f>
        <v>40002994</v>
      </c>
    </row>
    <row r="162" spans="3:4" ht="15.75">
      <c r="C162" s="691">
        <f>C93-C161</f>
        <v>0</v>
      </c>
      <c r="D162" s="691">
        <f>D93-D161</f>
        <v>0</v>
      </c>
    </row>
    <row r="163" spans="1:5" ht="15.75">
      <c r="A163" s="789" t="s">
        <v>278</v>
      </c>
      <c r="B163" s="789"/>
      <c r="C163" s="789"/>
      <c r="D163" s="789"/>
      <c r="E163" s="789"/>
    </row>
    <row r="164" spans="1:5" ht="15" customHeight="1" thickBot="1">
      <c r="A164" s="781" t="s">
        <v>100</v>
      </c>
      <c r="B164" s="781"/>
      <c r="C164" s="104"/>
      <c r="E164" s="104" t="str">
        <f>E96</f>
        <v> Forintban!</v>
      </c>
    </row>
    <row r="165" spans="1:5" ht="25.5" customHeight="1" thickBot="1">
      <c r="A165" s="18">
        <v>1</v>
      </c>
      <c r="B165" s="23" t="s">
        <v>354</v>
      </c>
      <c r="C165" s="228">
        <f>+C68-C135</f>
        <v>-101988956</v>
      </c>
      <c r="D165" s="150">
        <f>+D68-D135</f>
        <v>-103264163</v>
      </c>
      <c r="E165" s="92">
        <f>+E68-E135</f>
        <v>5178960</v>
      </c>
    </row>
    <row r="166" spans="1:5" ht="32.25" customHeight="1" thickBot="1">
      <c r="A166" s="18" t="s">
        <v>5</v>
      </c>
      <c r="B166" s="23" t="s">
        <v>360</v>
      </c>
      <c r="C166" s="150">
        <f>+C92-C160</f>
        <v>101988956</v>
      </c>
      <c r="D166" s="150">
        <f>+D92-D160</f>
        <v>103264163</v>
      </c>
      <c r="E166" s="92">
        <f>+E92-E160</f>
        <v>103264163</v>
      </c>
    </row>
  </sheetData>
  <sheetProtection/>
  <mergeCells count="16">
    <mergeCell ref="C97:E97"/>
    <mergeCell ref="A163:E163"/>
    <mergeCell ref="A6:E6"/>
    <mergeCell ref="A95:E95"/>
    <mergeCell ref="A7:B7"/>
    <mergeCell ref="A96:B96"/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7">
      <selection activeCell="C148" sqref="C148:E151"/>
    </sheetView>
  </sheetViews>
  <sheetFormatPr defaultColWidth="9.00390625" defaultRowHeight="12.75"/>
  <cols>
    <col min="1" max="1" width="9.50390625" style="138" customWidth="1"/>
    <col min="2" max="2" width="65.875" style="138" customWidth="1"/>
    <col min="3" max="3" width="17.875" style="139" customWidth="1"/>
    <col min="4" max="5" width="17.875" style="160" customWidth="1"/>
    <col min="6" max="16384" width="9.375" style="160" customWidth="1"/>
  </cols>
  <sheetData>
    <row r="1" spans="1:5" ht="15.75">
      <c r="A1" s="344"/>
      <c r="B1" s="776" t="str">
        <f>CONCATENATE("1.2. melléklet ",Z_ALAPADATOK!A7," ",Z_ALAPADATOK!B7," ",Z_ALAPADATOK!C7," ",Z_ALAPADATOK!D7," ",Z_ALAPADATOK!E7," ",Z_ALAPADATOK!F7," ",Z_ALAPADATOK!G7," ",Z_ALAPADATOK!H7)</f>
        <v>1.2. melléklet a … / 2019. ( … ) önkormányzati rendelethez</v>
      </c>
      <c r="C1" s="777"/>
      <c r="D1" s="777"/>
      <c r="E1" s="777"/>
    </row>
    <row r="2" spans="1:5" ht="15.75">
      <c r="A2" s="778" t="str">
        <f>CONCATENATE(Z_ALAPADATOK!A3)</f>
        <v>Závod Község Önkormányzata</v>
      </c>
      <c r="B2" s="779"/>
      <c r="C2" s="779"/>
      <c r="D2" s="779"/>
      <c r="E2" s="779"/>
    </row>
    <row r="3" spans="1:5" ht="15.75">
      <c r="A3" s="778" t="s">
        <v>849</v>
      </c>
      <c r="B3" s="778"/>
      <c r="C3" s="780"/>
      <c r="D3" s="778"/>
      <c r="E3" s="778"/>
    </row>
    <row r="4" spans="1:5" ht="17.25" customHeight="1">
      <c r="A4" s="778" t="s">
        <v>850</v>
      </c>
      <c r="B4" s="778"/>
      <c r="C4" s="780"/>
      <c r="D4" s="778"/>
      <c r="E4" s="778"/>
    </row>
    <row r="5" spans="1:5" ht="15.75">
      <c r="A5" s="344"/>
      <c r="B5" s="344"/>
      <c r="C5" s="345"/>
      <c r="D5" s="346"/>
      <c r="E5" s="346"/>
    </row>
    <row r="6" spans="1:5" ht="15.75" customHeight="1">
      <c r="A6" s="790" t="s">
        <v>1</v>
      </c>
      <c r="B6" s="790"/>
      <c r="C6" s="790"/>
      <c r="D6" s="790"/>
      <c r="E6" s="790"/>
    </row>
    <row r="7" spans="1:5" ht="15.75" customHeight="1" thickBot="1">
      <c r="A7" s="792" t="s">
        <v>98</v>
      </c>
      <c r="B7" s="792"/>
      <c r="C7" s="347"/>
      <c r="D7" s="346"/>
      <c r="E7" s="347" t="str">
        <f>CONCATENATE('Z_1.1.sz.mell.'!E7)</f>
        <v> Forintban!</v>
      </c>
    </row>
    <row r="8" spans="1:5" ht="15.75">
      <c r="A8" s="782" t="s">
        <v>48</v>
      </c>
      <c r="B8" s="784" t="s">
        <v>3</v>
      </c>
      <c r="C8" s="786" t="str">
        <f>+CONCATENATE(LEFT(Z_ÖSSZEFÜGGÉSEK!A6,4),". évi")</f>
        <v>2018. évi</v>
      </c>
      <c r="D8" s="787"/>
      <c r="E8" s="788"/>
    </row>
    <row r="9" spans="1:5" ht="24.75" thickBot="1">
      <c r="A9" s="783"/>
      <c r="B9" s="785"/>
      <c r="C9" s="226" t="s">
        <v>388</v>
      </c>
      <c r="D9" s="225" t="s">
        <v>389</v>
      </c>
      <c r="E9" s="333" t="str">
        <f>CONCATENATE('Z_1.1.sz.mell.'!E9)</f>
        <v>2018. XII. 31.
teljesítés</v>
      </c>
    </row>
    <row r="10" spans="1:5" s="161" customFormat="1" ht="12" customHeight="1" thickBot="1">
      <c r="A10" s="157" t="s">
        <v>364</v>
      </c>
      <c r="B10" s="158" t="s">
        <v>365</v>
      </c>
      <c r="C10" s="158" t="s">
        <v>366</v>
      </c>
      <c r="D10" s="158" t="s">
        <v>368</v>
      </c>
      <c r="E10" s="227" t="s">
        <v>367</v>
      </c>
    </row>
    <row r="11" spans="1:5" s="162" customFormat="1" ht="12" customHeight="1" thickBot="1">
      <c r="A11" s="18" t="s">
        <v>4</v>
      </c>
      <c r="B11" s="19" t="s">
        <v>159</v>
      </c>
      <c r="C11" s="150">
        <f>+C12+C13+C14+C15+C16+C17</f>
        <v>20595085</v>
      </c>
      <c r="D11" s="150">
        <f>+D12+D13+D14+D15+D16+D17</f>
        <v>21892469</v>
      </c>
      <c r="E11" s="92">
        <f>+E12+E13+E14+E15+E16+E17</f>
        <v>21892469</v>
      </c>
    </row>
    <row r="12" spans="1:5" s="162" customFormat="1" ht="12" customHeight="1">
      <c r="A12" s="13" t="s">
        <v>60</v>
      </c>
      <c r="B12" s="163" t="s">
        <v>160</v>
      </c>
      <c r="C12" s="152">
        <v>10684535</v>
      </c>
      <c r="D12" s="152">
        <v>10700395</v>
      </c>
      <c r="E12" s="94">
        <v>10700395</v>
      </c>
    </row>
    <row r="13" spans="1:5" s="162" customFormat="1" ht="12" customHeight="1">
      <c r="A13" s="12" t="s">
        <v>61</v>
      </c>
      <c r="B13" s="164" t="s">
        <v>161</v>
      </c>
      <c r="C13" s="151"/>
      <c r="D13" s="151"/>
      <c r="E13" s="93"/>
    </row>
    <row r="14" spans="1:5" s="162" customFormat="1" ht="12" customHeight="1">
      <c r="A14" s="12" t="s">
        <v>62</v>
      </c>
      <c r="B14" s="164" t="s">
        <v>162</v>
      </c>
      <c r="C14" s="151">
        <v>8110550</v>
      </c>
      <c r="D14" s="151">
        <v>8137008</v>
      </c>
      <c r="E14" s="93">
        <v>8137008</v>
      </c>
    </row>
    <row r="15" spans="1:5" s="162" customFormat="1" ht="12" customHeight="1">
      <c r="A15" s="12" t="s">
        <v>63</v>
      </c>
      <c r="B15" s="164" t="s">
        <v>163</v>
      </c>
      <c r="C15" s="151">
        <v>1800000</v>
      </c>
      <c r="D15" s="151">
        <v>1800000</v>
      </c>
      <c r="E15" s="93">
        <v>1800000</v>
      </c>
    </row>
    <row r="16" spans="1:5" s="162" customFormat="1" ht="12" customHeight="1">
      <c r="A16" s="12" t="s">
        <v>95</v>
      </c>
      <c r="B16" s="100" t="s">
        <v>312</v>
      </c>
      <c r="C16" s="151"/>
      <c r="D16" s="151">
        <v>1255066</v>
      </c>
      <c r="E16" s="93">
        <v>1255066</v>
      </c>
    </row>
    <row r="17" spans="1:5" s="162" customFormat="1" ht="12" customHeight="1" thickBot="1">
      <c r="A17" s="14" t="s">
        <v>64</v>
      </c>
      <c r="B17" s="101" t="s">
        <v>313</v>
      </c>
      <c r="C17" s="151"/>
      <c r="D17" s="151"/>
      <c r="E17" s="93"/>
    </row>
    <row r="18" spans="1:5" s="162" customFormat="1" ht="12" customHeight="1" thickBot="1">
      <c r="A18" s="18" t="s">
        <v>5</v>
      </c>
      <c r="B18" s="99" t="s">
        <v>164</v>
      </c>
      <c r="C18" s="150">
        <f>+C19+C20+C21+C22+C23</f>
        <v>3287619</v>
      </c>
      <c r="D18" s="150">
        <f>+D19+D20+D21+D22+D23</f>
        <v>10592027</v>
      </c>
      <c r="E18" s="92">
        <f>+E19+E20+E21+E22+E23</f>
        <v>10592027</v>
      </c>
    </row>
    <row r="19" spans="1:5" s="162" customFormat="1" ht="12" customHeight="1">
      <c r="A19" s="13" t="s">
        <v>66</v>
      </c>
      <c r="B19" s="163" t="s">
        <v>165</v>
      </c>
      <c r="C19" s="152"/>
      <c r="D19" s="152"/>
      <c r="E19" s="94"/>
    </row>
    <row r="20" spans="1:5" s="162" customFormat="1" ht="12" customHeight="1">
      <c r="A20" s="12" t="s">
        <v>67</v>
      </c>
      <c r="B20" s="164" t="s">
        <v>166</v>
      </c>
      <c r="C20" s="151"/>
      <c r="D20" s="151"/>
      <c r="E20" s="93"/>
    </row>
    <row r="21" spans="1:5" s="162" customFormat="1" ht="12" customHeight="1">
      <c r="A21" s="12" t="s">
        <v>68</v>
      </c>
      <c r="B21" s="164" t="s">
        <v>305</v>
      </c>
      <c r="C21" s="151"/>
      <c r="D21" s="151"/>
      <c r="E21" s="93"/>
    </row>
    <row r="22" spans="1:5" s="162" customFormat="1" ht="12" customHeight="1">
      <c r="A22" s="12" t="s">
        <v>69</v>
      </c>
      <c r="B22" s="164" t="s">
        <v>306</v>
      </c>
      <c r="C22" s="151"/>
      <c r="D22" s="151"/>
      <c r="E22" s="93"/>
    </row>
    <row r="23" spans="1:5" s="162" customFormat="1" ht="12" customHeight="1">
      <c r="A23" s="12" t="s">
        <v>70</v>
      </c>
      <c r="B23" s="164" t="s">
        <v>167</v>
      </c>
      <c r="C23" s="151">
        <v>3287619</v>
      </c>
      <c r="D23" s="151">
        <v>10592027</v>
      </c>
      <c r="E23" s="93">
        <v>10592027</v>
      </c>
    </row>
    <row r="24" spans="1:5" s="162" customFormat="1" ht="12" customHeight="1" thickBot="1">
      <c r="A24" s="14" t="s">
        <v>77</v>
      </c>
      <c r="B24" s="101" t="s">
        <v>168</v>
      </c>
      <c r="C24" s="153"/>
      <c r="D24" s="153"/>
      <c r="E24" s="95"/>
    </row>
    <row r="25" spans="1:5" s="162" customFormat="1" ht="12" customHeight="1" thickBot="1">
      <c r="A25" s="18" t="s">
        <v>6</v>
      </c>
      <c r="B25" s="19" t="s">
        <v>169</v>
      </c>
      <c r="C25" s="150">
        <f>+C26+C27+C28+C29+C30</f>
        <v>0</v>
      </c>
      <c r="D25" s="150">
        <f>+D26+D27+D28+D29+D30</f>
        <v>6112101</v>
      </c>
      <c r="E25" s="92">
        <f>+E26+E27+E28+E29+E30</f>
        <v>6112101</v>
      </c>
    </row>
    <row r="26" spans="1:5" s="162" customFormat="1" ht="12" customHeight="1">
      <c r="A26" s="13" t="s">
        <v>49</v>
      </c>
      <c r="B26" s="163" t="s">
        <v>170</v>
      </c>
      <c r="C26" s="152"/>
      <c r="D26" s="152">
        <v>4722020</v>
      </c>
      <c r="E26" s="94">
        <v>4722020</v>
      </c>
    </row>
    <row r="27" spans="1:5" s="162" customFormat="1" ht="12" customHeight="1">
      <c r="A27" s="12" t="s">
        <v>50</v>
      </c>
      <c r="B27" s="164" t="s">
        <v>171</v>
      </c>
      <c r="C27" s="151"/>
      <c r="D27" s="151"/>
      <c r="E27" s="93"/>
    </row>
    <row r="28" spans="1:5" s="162" customFormat="1" ht="12" customHeight="1">
      <c r="A28" s="12" t="s">
        <v>51</v>
      </c>
      <c r="B28" s="164" t="s">
        <v>307</v>
      </c>
      <c r="C28" s="151"/>
      <c r="D28" s="151"/>
      <c r="E28" s="93"/>
    </row>
    <row r="29" spans="1:5" s="162" customFormat="1" ht="12" customHeight="1">
      <c r="A29" s="12" t="s">
        <v>52</v>
      </c>
      <c r="B29" s="164" t="s">
        <v>308</v>
      </c>
      <c r="C29" s="151"/>
      <c r="D29" s="151"/>
      <c r="E29" s="93"/>
    </row>
    <row r="30" spans="1:5" s="162" customFormat="1" ht="12" customHeight="1">
      <c r="A30" s="12" t="s">
        <v>108</v>
      </c>
      <c r="B30" s="164" t="s">
        <v>172</v>
      </c>
      <c r="C30" s="151"/>
      <c r="D30" s="151">
        <v>1390081</v>
      </c>
      <c r="E30" s="93">
        <v>1390081</v>
      </c>
    </row>
    <row r="31" spans="1:5" s="162" customFormat="1" ht="12" customHeight="1" thickBot="1">
      <c r="A31" s="14" t="s">
        <v>109</v>
      </c>
      <c r="B31" s="165" t="s">
        <v>173</v>
      </c>
      <c r="C31" s="153"/>
      <c r="D31" s="153"/>
      <c r="E31" s="95"/>
    </row>
    <row r="32" spans="1:5" s="162" customFormat="1" ht="12" customHeight="1" thickBot="1">
      <c r="A32" s="18" t="s">
        <v>110</v>
      </c>
      <c r="B32" s="19" t="s">
        <v>453</v>
      </c>
      <c r="C32" s="156">
        <f>SUM(C33:C39)</f>
        <v>2784320</v>
      </c>
      <c r="D32" s="156">
        <f>SUM(D33:D39)</f>
        <v>2784320</v>
      </c>
      <c r="E32" s="192">
        <f>SUM(E33:E39)</f>
        <v>2099020</v>
      </c>
    </row>
    <row r="33" spans="1:5" s="162" customFormat="1" ht="12" customHeight="1">
      <c r="A33" s="13" t="s">
        <v>174</v>
      </c>
      <c r="B33" s="163" t="s">
        <v>871</v>
      </c>
      <c r="C33" s="152">
        <v>1147250</v>
      </c>
      <c r="D33" s="152">
        <v>1147250</v>
      </c>
      <c r="E33" s="94">
        <v>886250</v>
      </c>
    </row>
    <row r="34" spans="1:5" s="162" customFormat="1" ht="12" customHeight="1">
      <c r="A34" s="12" t="s">
        <v>175</v>
      </c>
      <c r="B34" s="164" t="s">
        <v>455</v>
      </c>
      <c r="C34" s="151"/>
      <c r="D34" s="151"/>
      <c r="E34" s="93"/>
    </row>
    <row r="35" spans="1:5" s="162" customFormat="1" ht="12" customHeight="1">
      <c r="A35" s="12" t="s">
        <v>176</v>
      </c>
      <c r="B35" s="164" t="s">
        <v>456</v>
      </c>
      <c r="C35" s="151"/>
      <c r="D35" s="151"/>
      <c r="E35" s="93"/>
    </row>
    <row r="36" spans="1:5" s="162" customFormat="1" ht="12" customHeight="1">
      <c r="A36" s="12" t="s">
        <v>177</v>
      </c>
      <c r="B36" s="164" t="s">
        <v>457</v>
      </c>
      <c r="C36" s="151"/>
      <c r="D36" s="151"/>
      <c r="E36" s="93"/>
    </row>
    <row r="37" spans="1:5" s="162" customFormat="1" ht="12" customHeight="1">
      <c r="A37" s="12" t="s">
        <v>458</v>
      </c>
      <c r="B37" s="164" t="s">
        <v>178</v>
      </c>
      <c r="C37" s="151">
        <v>1413424</v>
      </c>
      <c r="D37" s="151">
        <v>1413424</v>
      </c>
      <c r="E37" s="93">
        <v>1208784</v>
      </c>
    </row>
    <row r="38" spans="1:5" s="162" customFormat="1" ht="12" customHeight="1">
      <c r="A38" s="12" t="s">
        <v>459</v>
      </c>
      <c r="B38" s="164" t="s">
        <v>179</v>
      </c>
      <c r="C38" s="151"/>
      <c r="D38" s="151"/>
      <c r="E38" s="93"/>
    </row>
    <row r="39" spans="1:5" s="162" customFormat="1" ht="12" customHeight="1" thickBot="1">
      <c r="A39" s="14" t="s">
        <v>460</v>
      </c>
      <c r="B39" s="293" t="s">
        <v>180</v>
      </c>
      <c r="C39" s="153">
        <v>223646</v>
      </c>
      <c r="D39" s="153">
        <v>223646</v>
      </c>
      <c r="E39" s="95">
        <v>3986</v>
      </c>
    </row>
    <row r="40" spans="1:5" s="162" customFormat="1" ht="12" customHeight="1" thickBot="1">
      <c r="A40" s="18" t="s">
        <v>8</v>
      </c>
      <c r="B40" s="19" t="s">
        <v>314</v>
      </c>
      <c r="C40" s="150">
        <f>SUM(C41:C51)</f>
        <v>3089840</v>
      </c>
      <c r="D40" s="150">
        <f>SUM(D41:D51)</f>
        <v>4527069</v>
      </c>
      <c r="E40" s="92">
        <f>SUM(E41:E51)</f>
        <v>3662534</v>
      </c>
    </row>
    <row r="41" spans="1:5" s="162" customFormat="1" ht="12" customHeight="1">
      <c r="A41" s="13" t="s">
        <v>53</v>
      </c>
      <c r="B41" s="163" t="s">
        <v>183</v>
      </c>
      <c r="C41" s="152"/>
      <c r="D41" s="152"/>
      <c r="E41" s="94"/>
    </row>
    <row r="42" spans="1:5" s="162" customFormat="1" ht="12" customHeight="1">
      <c r="A42" s="12" t="s">
        <v>54</v>
      </c>
      <c r="B42" s="164" t="s">
        <v>184</v>
      </c>
      <c r="C42" s="151">
        <v>1762480</v>
      </c>
      <c r="D42" s="151">
        <v>3030231</v>
      </c>
      <c r="E42" s="93">
        <v>2276578</v>
      </c>
    </row>
    <row r="43" spans="1:5" s="162" customFormat="1" ht="12" customHeight="1">
      <c r="A43" s="12" t="s">
        <v>55</v>
      </c>
      <c r="B43" s="164" t="s">
        <v>185</v>
      </c>
      <c r="C43" s="151"/>
      <c r="D43" s="151"/>
      <c r="E43" s="93"/>
    </row>
    <row r="44" spans="1:5" s="162" customFormat="1" ht="12" customHeight="1">
      <c r="A44" s="12" t="s">
        <v>112</v>
      </c>
      <c r="B44" s="164" t="s">
        <v>186</v>
      </c>
      <c r="C44" s="151"/>
      <c r="D44" s="151"/>
      <c r="E44" s="93"/>
    </row>
    <row r="45" spans="1:5" s="162" customFormat="1" ht="12" customHeight="1">
      <c r="A45" s="12" t="s">
        <v>113</v>
      </c>
      <c r="B45" s="164" t="s">
        <v>187</v>
      </c>
      <c r="C45" s="151">
        <v>1317360</v>
      </c>
      <c r="D45" s="151">
        <v>1317360</v>
      </c>
      <c r="E45" s="93">
        <v>1206480</v>
      </c>
    </row>
    <row r="46" spans="1:5" s="162" customFormat="1" ht="12" customHeight="1">
      <c r="A46" s="12" t="s">
        <v>114</v>
      </c>
      <c r="B46" s="164" t="s">
        <v>188</v>
      </c>
      <c r="C46" s="151"/>
      <c r="D46" s="151"/>
      <c r="E46" s="93"/>
    </row>
    <row r="47" spans="1:5" s="162" customFormat="1" ht="12" customHeight="1">
      <c r="A47" s="12" t="s">
        <v>115</v>
      </c>
      <c r="B47" s="164" t="s">
        <v>189</v>
      </c>
      <c r="C47" s="151"/>
      <c r="D47" s="151"/>
      <c r="E47" s="93"/>
    </row>
    <row r="48" spans="1:5" s="162" customFormat="1" ht="12" customHeight="1">
      <c r="A48" s="12" t="s">
        <v>116</v>
      </c>
      <c r="B48" s="164" t="s">
        <v>461</v>
      </c>
      <c r="C48" s="151">
        <v>10000</v>
      </c>
      <c r="D48" s="151">
        <v>25976</v>
      </c>
      <c r="E48" s="93">
        <v>25976</v>
      </c>
    </row>
    <row r="49" spans="1:5" s="162" customFormat="1" ht="12" customHeight="1">
      <c r="A49" s="12" t="s">
        <v>181</v>
      </c>
      <c r="B49" s="164" t="s">
        <v>190</v>
      </c>
      <c r="C49" s="154"/>
      <c r="D49" s="154"/>
      <c r="E49" s="96"/>
    </row>
    <row r="50" spans="1:5" s="162" customFormat="1" ht="12" customHeight="1">
      <c r="A50" s="14" t="s">
        <v>182</v>
      </c>
      <c r="B50" s="165" t="s">
        <v>316</v>
      </c>
      <c r="C50" s="155"/>
      <c r="D50" s="155">
        <v>102600</v>
      </c>
      <c r="E50" s="97">
        <v>102600</v>
      </c>
    </row>
    <row r="51" spans="1:5" s="162" customFormat="1" ht="12" customHeight="1" thickBot="1">
      <c r="A51" s="14" t="s">
        <v>315</v>
      </c>
      <c r="B51" s="101" t="s">
        <v>191</v>
      </c>
      <c r="C51" s="155"/>
      <c r="D51" s="155">
        <v>50902</v>
      </c>
      <c r="E51" s="97">
        <v>50900</v>
      </c>
    </row>
    <row r="52" spans="1:5" s="162" customFormat="1" ht="12" customHeight="1" thickBot="1">
      <c r="A52" s="18" t="s">
        <v>9</v>
      </c>
      <c r="B52" s="19" t="s">
        <v>192</v>
      </c>
      <c r="C52" s="150">
        <f>SUM(C53:C57)</f>
        <v>0</v>
      </c>
      <c r="D52" s="150">
        <f>SUM(D53:D57)</f>
        <v>0</v>
      </c>
      <c r="E52" s="92">
        <f>SUM(E53:E57)</f>
        <v>0</v>
      </c>
    </row>
    <row r="53" spans="1:5" s="162" customFormat="1" ht="12" customHeight="1">
      <c r="A53" s="13" t="s">
        <v>56</v>
      </c>
      <c r="B53" s="163" t="s">
        <v>196</v>
      </c>
      <c r="C53" s="194"/>
      <c r="D53" s="194"/>
      <c r="E53" s="98"/>
    </row>
    <row r="54" spans="1:5" s="162" customFormat="1" ht="12" customHeight="1">
      <c r="A54" s="12" t="s">
        <v>57</v>
      </c>
      <c r="B54" s="164" t="s">
        <v>197</v>
      </c>
      <c r="C54" s="154"/>
      <c r="D54" s="154"/>
      <c r="E54" s="96"/>
    </row>
    <row r="55" spans="1:5" s="162" customFormat="1" ht="12" customHeight="1">
      <c r="A55" s="12" t="s">
        <v>193</v>
      </c>
      <c r="B55" s="164" t="s">
        <v>198</v>
      </c>
      <c r="C55" s="154"/>
      <c r="D55" s="154"/>
      <c r="E55" s="96"/>
    </row>
    <row r="56" spans="1:5" s="162" customFormat="1" ht="12" customHeight="1">
      <c r="A56" s="12" t="s">
        <v>194</v>
      </c>
      <c r="B56" s="164" t="s">
        <v>199</v>
      </c>
      <c r="C56" s="154"/>
      <c r="D56" s="154"/>
      <c r="E56" s="96"/>
    </row>
    <row r="57" spans="1:5" s="162" customFormat="1" ht="12" customHeight="1" thickBot="1">
      <c r="A57" s="14" t="s">
        <v>195</v>
      </c>
      <c r="B57" s="101" t="s">
        <v>200</v>
      </c>
      <c r="C57" s="155"/>
      <c r="D57" s="155"/>
      <c r="E57" s="97"/>
    </row>
    <row r="58" spans="1:5" s="162" customFormat="1" ht="12" customHeight="1" thickBot="1">
      <c r="A58" s="18" t="s">
        <v>117</v>
      </c>
      <c r="B58" s="19" t="s">
        <v>201</v>
      </c>
      <c r="C58" s="150">
        <f>SUM(C59:C61)</f>
        <v>0</v>
      </c>
      <c r="D58" s="150">
        <f>SUM(D59:D61)</f>
        <v>0</v>
      </c>
      <c r="E58" s="92">
        <f>SUM(E59:E61)</f>
        <v>0</v>
      </c>
    </row>
    <row r="59" spans="1:5" s="162" customFormat="1" ht="12" customHeight="1">
      <c r="A59" s="13" t="s">
        <v>58</v>
      </c>
      <c r="B59" s="163" t="s">
        <v>202</v>
      </c>
      <c r="C59" s="152"/>
      <c r="D59" s="152"/>
      <c r="E59" s="94"/>
    </row>
    <row r="60" spans="1:5" s="162" customFormat="1" ht="12" customHeight="1">
      <c r="A60" s="12" t="s">
        <v>59</v>
      </c>
      <c r="B60" s="164" t="s">
        <v>309</v>
      </c>
      <c r="C60" s="151"/>
      <c r="D60" s="151"/>
      <c r="E60" s="93"/>
    </row>
    <row r="61" spans="1:5" s="162" customFormat="1" ht="12" customHeight="1">
      <c r="A61" s="12" t="s">
        <v>205</v>
      </c>
      <c r="B61" s="164" t="s">
        <v>203</v>
      </c>
      <c r="C61" s="151"/>
      <c r="D61" s="151"/>
      <c r="E61" s="93"/>
    </row>
    <row r="62" spans="1:5" s="162" customFormat="1" ht="12" customHeight="1" thickBot="1">
      <c r="A62" s="14" t="s">
        <v>206</v>
      </c>
      <c r="B62" s="101" t="s">
        <v>204</v>
      </c>
      <c r="C62" s="153"/>
      <c r="D62" s="153"/>
      <c r="E62" s="95"/>
    </row>
    <row r="63" spans="1:5" s="162" customFormat="1" ht="12" customHeight="1" thickBot="1">
      <c r="A63" s="18" t="s">
        <v>11</v>
      </c>
      <c r="B63" s="99" t="s">
        <v>207</v>
      </c>
      <c r="C63" s="150">
        <f>SUM(C64:C66)</f>
        <v>0</v>
      </c>
      <c r="D63" s="150">
        <f>SUM(D64:D66)</f>
        <v>0</v>
      </c>
      <c r="E63" s="92">
        <f>SUM(E64:E66)</f>
        <v>0</v>
      </c>
    </row>
    <row r="64" spans="1:5" s="162" customFormat="1" ht="12" customHeight="1">
      <c r="A64" s="13" t="s">
        <v>118</v>
      </c>
      <c r="B64" s="163" t="s">
        <v>209</v>
      </c>
      <c r="C64" s="154"/>
      <c r="D64" s="154"/>
      <c r="E64" s="96"/>
    </row>
    <row r="65" spans="1:5" s="162" customFormat="1" ht="12" customHeight="1">
      <c r="A65" s="12" t="s">
        <v>119</v>
      </c>
      <c r="B65" s="164" t="s">
        <v>310</v>
      </c>
      <c r="C65" s="154"/>
      <c r="D65" s="154"/>
      <c r="E65" s="96"/>
    </row>
    <row r="66" spans="1:5" s="162" customFormat="1" ht="12" customHeight="1">
      <c r="A66" s="12" t="s">
        <v>142</v>
      </c>
      <c r="B66" s="164" t="s">
        <v>210</v>
      </c>
      <c r="C66" s="154"/>
      <c r="D66" s="154"/>
      <c r="E66" s="96"/>
    </row>
    <row r="67" spans="1:5" s="162" customFormat="1" ht="12" customHeight="1" thickBot="1">
      <c r="A67" s="14" t="s">
        <v>208</v>
      </c>
      <c r="B67" s="101" t="s">
        <v>211</v>
      </c>
      <c r="C67" s="154"/>
      <c r="D67" s="154"/>
      <c r="E67" s="96"/>
    </row>
    <row r="68" spans="1:5" s="162" customFormat="1" ht="12" customHeight="1" thickBot="1">
      <c r="A68" s="209" t="s">
        <v>356</v>
      </c>
      <c r="B68" s="19" t="s">
        <v>212</v>
      </c>
      <c r="C68" s="156">
        <f>+C11+C18+C25+C32+C40+C52+C58+C63</f>
        <v>29756864</v>
      </c>
      <c r="D68" s="156">
        <f>+D11+D18+D25+D32+D40+D52+D58+D63</f>
        <v>45907986</v>
      </c>
      <c r="E68" s="192">
        <f>+E11+E18+E25+E32+E40+E52+E58+E63</f>
        <v>44358151</v>
      </c>
    </row>
    <row r="69" spans="1:5" s="162" customFormat="1" ht="12" customHeight="1" thickBot="1">
      <c r="A69" s="195" t="s">
        <v>213</v>
      </c>
      <c r="B69" s="99" t="s">
        <v>214</v>
      </c>
      <c r="C69" s="150">
        <f>SUM(C70:C72)</f>
        <v>0</v>
      </c>
      <c r="D69" s="150">
        <f>SUM(D70:D72)</f>
        <v>0</v>
      </c>
      <c r="E69" s="92">
        <f>SUM(E70:E72)</f>
        <v>0</v>
      </c>
    </row>
    <row r="70" spans="1:5" s="162" customFormat="1" ht="12" customHeight="1">
      <c r="A70" s="13" t="s">
        <v>242</v>
      </c>
      <c r="B70" s="163" t="s">
        <v>215</v>
      </c>
      <c r="C70" s="154"/>
      <c r="D70" s="154"/>
      <c r="E70" s="96"/>
    </row>
    <row r="71" spans="1:5" s="162" customFormat="1" ht="12" customHeight="1">
      <c r="A71" s="12" t="s">
        <v>251</v>
      </c>
      <c r="B71" s="164" t="s">
        <v>216</v>
      </c>
      <c r="C71" s="154"/>
      <c r="D71" s="154"/>
      <c r="E71" s="96"/>
    </row>
    <row r="72" spans="1:5" s="162" customFormat="1" ht="12" customHeight="1" thickBot="1">
      <c r="A72" s="14" t="s">
        <v>252</v>
      </c>
      <c r="B72" s="205" t="s">
        <v>341</v>
      </c>
      <c r="C72" s="154"/>
      <c r="D72" s="154"/>
      <c r="E72" s="96"/>
    </row>
    <row r="73" spans="1:5" s="162" customFormat="1" ht="12" customHeight="1" thickBot="1">
      <c r="A73" s="195" t="s">
        <v>218</v>
      </c>
      <c r="B73" s="99" t="s">
        <v>219</v>
      </c>
      <c r="C73" s="150">
        <f>SUM(C74:C77)</f>
        <v>0</v>
      </c>
      <c r="D73" s="150">
        <f>SUM(D74:D77)</f>
        <v>0</v>
      </c>
      <c r="E73" s="92">
        <f>SUM(E74:E77)</f>
        <v>0</v>
      </c>
    </row>
    <row r="74" spans="1:5" s="162" customFormat="1" ht="12" customHeight="1">
      <c r="A74" s="13" t="s">
        <v>96</v>
      </c>
      <c r="B74" s="331" t="s">
        <v>220</v>
      </c>
      <c r="C74" s="154"/>
      <c r="D74" s="154"/>
      <c r="E74" s="96"/>
    </row>
    <row r="75" spans="1:5" s="162" customFormat="1" ht="12" customHeight="1">
      <c r="A75" s="12" t="s">
        <v>97</v>
      </c>
      <c r="B75" s="331" t="s">
        <v>468</v>
      </c>
      <c r="C75" s="154"/>
      <c r="D75" s="154"/>
      <c r="E75" s="96"/>
    </row>
    <row r="76" spans="1:5" s="162" customFormat="1" ht="12" customHeight="1">
      <c r="A76" s="12" t="s">
        <v>243</v>
      </c>
      <c r="B76" s="331" t="s">
        <v>221</v>
      </c>
      <c r="C76" s="154"/>
      <c r="D76" s="154"/>
      <c r="E76" s="96"/>
    </row>
    <row r="77" spans="1:5" s="162" customFormat="1" ht="12" customHeight="1" thickBot="1">
      <c r="A77" s="14" t="s">
        <v>244</v>
      </c>
      <c r="B77" s="332" t="s">
        <v>469</v>
      </c>
      <c r="C77" s="154"/>
      <c r="D77" s="154"/>
      <c r="E77" s="96"/>
    </row>
    <row r="78" spans="1:5" s="162" customFormat="1" ht="12" customHeight="1" thickBot="1">
      <c r="A78" s="195" t="s">
        <v>222</v>
      </c>
      <c r="B78" s="99" t="s">
        <v>223</v>
      </c>
      <c r="C78" s="150">
        <f>SUM(C79:C80)</f>
        <v>102812759</v>
      </c>
      <c r="D78" s="150">
        <f>SUM(D79:D80)</f>
        <v>103228221</v>
      </c>
      <c r="E78" s="92">
        <f>SUM(E79:E80)</f>
        <v>103228221</v>
      </c>
    </row>
    <row r="79" spans="1:5" s="162" customFormat="1" ht="12" customHeight="1">
      <c r="A79" s="13" t="s">
        <v>245</v>
      </c>
      <c r="B79" s="163" t="s">
        <v>224</v>
      </c>
      <c r="C79" s="154">
        <v>102812759</v>
      </c>
      <c r="D79" s="154">
        <v>103228221</v>
      </c>
      <c r="E79" s="96">
        <v>103228221</v>
      </c>
    </row>
    <row r="80" spans="1:5" s="162" customFormat="1" ht="12" customHeight="1" thickBot="1">
      <c r="A80" s="14" t="s">
        <v>246</v>
      </c>
      <c r="B80" s="101" t="s">
        <v>225</v>
      </c>
      <c r="C80" s="154"/>
      <c r="D80" s="154"/>
      <c r="E80" s="96"/>
    </row>
    <row r="81" spans="1:5" s="162" customFormat="1" ht="12" customHeight="1" thickBot="1">
      <c r="A81" s="195" t="s">
        <v>226</v>
      </c>
      <c r="B81" s="99" t="s">
        <v>227</v>
      </c>
      <c r="C81" s="150">
        <f>SUM(C82:C84)</f>
        <v>0</v>
      </c>
      <c r="D81" s="150">
        <f>SUM(D82:D84)</f>
        <v>859745</v>
      </c>
      <c r="E81" s="92">
        <f>SUM(E82:E84)</f>
        <v>859745</v>
      </c>
    </row>
    <row r="82" spans="1:5" s="162" customFormat="1" ht="12" customHeight="1">
      <c r="A82" s="13" t="s">
        <v>247</v>
      </c>
      <c r="B82" s="163" t="s">
        <v>228</v>
      </c>
      <c r="C82" s="154">
        <v>0</v>
      </c>
      <c r="D82" s="154">
        <v>859745</v>
      </c>
      <c r="E82" s="96">
        <v>859745</v>
      </c>
    </row>
    <row r="83" spans="1:5" s="162" customFormat="1" ht="12" customHeight="1">
      <c r="A83" s="12" t="s">
        <v>248</v>
      </c>
      <c r="B83" s="164" t="s">
        <v>229</v>
      </c>
      <c r="C83" s="154"/>
      <c r="D83" s="154"/>
      <c r="E83" s="96"/>
    </row>
    <row r="84" spans="1:5" s="162" customFormat="1" ht="12" customHeight="1" thickBot="1">
      <c r="A84" s="14" t="s">
        <v>249</v>
      </c>
      <c r="B84" s="101" t="s">
        <v>470</v>
      </c>
      <c r="C84" s="154"/>
      <c r="D84" s="154"/>
      <c r="E84" s="96"/>
    </row>
    <row r="85" spans="1:5" s="162" customFormat="1" ht="12" customHeight="1" thickBot="1">
      <c r="A85" s="195" t="s">
        <v>230</v>
      </c>
      <c r="B85" s="99" t="s">
        <v>250</v>
      </c>
      <c r="C85" s="150">
        <f>SUM(C86:C89)</f>
        <v>0</v>
      </c>
      <c r="D85" s="150">
        <f>SUM(D86:D89)</f>
        <v>0</v>
      </c>
      <c r="E85" s="92">
        <f>SUM(E86:E89)</f>
        <v>0</v>
      </c>
    </row>
    <row r="86" spans="1:5" s="162" customFormat="1" ht="12" customHeight="1">
      <c r="A86" s="167" t="s">
        <v>231</v>
      </c>
      <c r="B86" s="163" t="s">
        <v>232</v>
      </c>
      <c r="C86" s="154"/>
      <c r="D86" s="154"/>
      <c r="E86" s="96"/>
    </row>
    <row r="87" spans="1:5" s="162" customFormat="1" ht="12" customHeight="1">
      <c r="A87" s="168" t="s">
        <v>233</v>
      </c>
      <c r="B87" s="164" t="s">
        <v>234</v>
      </c>
      <c r="C87" s="154"/>
      <c r="D87" s="154"/>
      <c r="E87" s="96"/>
    </row>
    <row r="88" spans="1:5" s="162" customFormat="1" ht="12" customHeight="1">
      <c r="A88" s="168" t="s">
        <v>235</v>
      </c>
      <c r="B88" s="164" t="s">
        <v>236</v>
      </c>
      <c r="C88" s="154"/>
      <c r="D88" s="154"/>
      <c r="E88" s="96"/>
    </row>
    <row r="89" spans="1:5" s="162" customFormat="1" ht="12" customHeight="1" thickBot="1">
      <c r="A89" s="169" t="s">
        <v>237</v>
      </c>
      <c r="B89" s="101" t="s">
        <v>238</v>
      </c>
      <c r="C89" s="154"/>
      <c r="D89" s="154"/>
      <c r="E89" s="96"/>
    </row>
    <row r="90" spans="1:5" s="162" customFormat="1" ht="12" customHeight="1" thickBot="1">
      <c r="A90" s="195" t="s">
        <v>239</v>
      </c>
      <c r="B90" s="99" t="s">
        <v>355</v>
      </c>
      <c r="C90" s="197"/>
      <c r="D90" s="197"/>
      <c r="E90" s="198"/>
    </row>
    <row r="91" spans="1:5" s="162" customFormat="1" ht="13.5" customHeight="1" thickBot="1">
      <c r="A91" s="195" t="s">
        <v>241</v>
      </c>
      <c r="B91" s="99" t="s">
        <v>240</v>
      </c>
      <c r="C91" s="197"/>
      <c r="D91" s="197"/>
      <c r="E91" s="198"/>
    </row>
    <row r="92" spans="1:5" s="162" customFormat="1" ht="15.75" customHeight="1" thickBot="1">
      <c r="A92" s="195" t="s">
        <v>253</v>
      </c>
      <c r="B92" s="170" t="s">
        <v>358</v>
      </c>
      <c r="C92" s="156">
        <f>+C69+C73+C78+C81+C85+C91+C90</f>
        <v>102812759</v>
      </c>
      <c r="D92" s="156">
        <f>+D69+D73+D78+D81+D85+D91+D90</f>
        <v>104087966</v>
      </c>
      <c r="E92" s="192">
        <f>+E69+E73+E78+E81+E85+E91+E90</f>
        <v>104087966</v>
      </c>
    </row>
    <row r="93" spans="1:5" s="162" customFormat="1" ht="25.5" customHeight="1" thickBot="1">
      <c r="A93" s="196" t="s">
        <v>357</v>
      </c>
      <c r="B93" s="171" t="s">
        <v>359</v>
      </c>
      <c r="C93" s="156">
        <f>+C68+C92</f>
        <v>132569623</v>
      </c>
      <c r="D93" s="156">
        <f>+D68+D92</f>
        <v>149995952</v>
      </c>
      <c r="E93" s="192">
        <f>+E68+E92</f>
        <v>148446117</v>
      </c>
    </row>
    <row r="94" spans="1:3" s="162" customFormat="1" ht="15" customHeight="1">
      <c r="A94" s="3"/>
      <c r="B94" s="4"/>
      <c r="C94" s="103"/>
    </row>
    <row r="95" spans="1:5" ht="16.5" customHeight="1">
      <c r="A95" s="791" t="s">
        <v>32</v>
      </c>
      <c r="B95" s="791"/>
      <c r="C95" s="791"/>
      <c r="D95" s="791"/>
      <c r="E95" s="791"/>
    </row>
    <row r="96" spans="1:5" s="172" customFormat="1" ht="16.5" customHeight="1" thickBot="1">
      <c r="A96" s="793" t="s">
        <v>99</v>
      </c>
      <c r="B96" s="793"/>
      <c r="C96" s="60"/>
      <c r="E96" s="60" t="str">
        <f>E7</f>
        <v> Forintban!</v>
      </c>
    </row>
    <row r="97" spans="1:5" ht="15.75">
      <c r="A97" s="782" t="s">
        <v>48</v>
      </c>
      <c r="B97" s="784" t="s">
        <v>390</v>
      </c>
      <c r="C97" s="786" t="str">
        <f>+CONCATENATE(LEFT(Z_ÖSSZEFÜGGÉSEK!A6,4),". évi")</f>
        <v>2018. évi</v>
      </c>
      <c r="D97" s="787"/>
      <c r="E97" s="788"/>
    </row>
    <row r="98" spans="1:5" ht="24.75" thickBot="1">
      <c r="A98" s="783"/>
      <c r="B98" s="785"/>
      <c r="C98" s="226" t="s">
        <v>388</v>
      </c>
      <c r="D98" s="225" t="s">
        <v>389</v>
      </c>
      <c r="E98" s="333" t="str">
        <f>CONCATENATE(E9)</f>
        <v>2018. XII. 31.
teljesítés</v>
      </c>
    </row>
    <row r="99" spans="1:5" s="161" customFormat="1" ht="12" customHeight="1" thickBot="1">
      <c r="A99" s="25" t="s">
        <v>364</v>
      </c>
      <c r="B99" s="26" t="s">
        <v>365</v>
      </c>
      <c r="C99" s="26" t="s">
        <v>366</v>
      </c>
      <c r="D99" s="26" t="s">
        <v>368</v>
      </c>
      <c r="E99" s="237" t="s">
        <v>367</v>
      </c>
    </row>
    <row r="100" spans="1:5" ht="12" customHeight="1" thickBot="1">
      <c r="A100" s="20" t="s">
        <v>4</v>
      </c>
      <c r="B100" s="24" t="s">
        <v>317</v>
      </c>
      <c r="C100" s="149">
        <f>C101+C102+C103+C104+C105+C118</f>
        <v>34389541</v>
      </c>
      <c r="D100" s="149">
        <f>D101+D102+D103+D104+D105+D118</f>
        <v>51815870</v>
      </c>
      <c r="E100" s="212">
        <f>E101+E102+E103+E104+E105+E118</f>
        <v>39179191</v>
      </c>
    </row>
    <row r="101" spans="1:5" ht="12" customHeight="1">
      <c r="A101" s="15" t="s">
        <v>60</v>
      </c>
      <c r="B101" s="8" t="s">
        <v>33</v>
      </c>
      <c r="C101" s="219">
        <v>14543124</v>
      </c>
      <c r="D101" s="219">
        <v>16123124</v>
      </c>
      <c r="E101" s="213">
        <v>14871915</v>
      </c>
    </row>
    <row r="102" spans="1:5" ht="12" customHeight="1">
      <c r="A102" s="12" t="s">
        <v>61</v>
      </c>
      <c r="B102" s="6" t="s">
        <v>120</v>
      </c>
      <c r="C102" s="151">
        <v>2648273</v>
      </c>
      <c r="D102" s="151">
        <v>2898273</v>
      </c>
      <c r="E102" s="93">
        <v>2557530</v>
      </c>
    </row>
    <row r="103" spans="1:5" ht="12" customHeight="1">
      <c r="A103" s="12" t="s">
        <v>62</v>
      </c>
      <c r="B103" s="6" t="s">
        <v>88</v>
      </c>
      <c r="C103" s="153">
        <v>11800829</v>
      </c>
      <c r="D103" s="153">
        <v>29638455</v>
      </c>
      <c r="E103" s="95">
        <v>19739914</v>
      </c>
    </row>
    <row r="104" spans="1:5" ht="12" customHeight="1">
      <c r="A104" s="12" t="s">
        <v>63</v>
      </c>
      <c r="B104" s="9" t="s">
        <v>121</v>
      </c>
      <c r="C104" s="153">
        <v>1276000</v>
      </c>
      <c r="D104" s="153">
        <v>1593000</v>
      </c>
      <c r="E104" s="95">
        <v>1489700</v>
      </c>
    </row>
    <row r="105" spans="1:5" ht="12" customHeight="1">
      <c r="A105" s="12" t="s">
        <v>72</v>
      </c>
      <c r="B105" s="17" t="s">
        <v>122</v>
      </c>
      <c r="C105" s="153">
        <v>1441312</v>
      </c>
      <c r="D105" s="153">
        <v>1525638</v>
      </c>
      <c r="E105" s="95">
        <v>520132</v>
      </c>
    </row>
    <row r="106" spans="1:5" ht="12" customHeight="1">
      <c r="A106" s="12" t="s">
        <v>64</v>
      </c>
      <c r="B106" s="6" t="s">
        <v>322</v>
      </c>
      <c r="C106" s="153">
        <v>0</v>
      </c>
      <c r="D106" s="153">
        <v>254326</v>
      </c>
      <c r="E106" s="95">
        <v>128820</v>
      </c>
    </row>
    <row r="107" spans="1:5" ht="12" customHeight="1">
      <c r="A107" s="12" t="s">
        <v>65</v>
      </c>
      <c r="B107" s="63" t="s">
        <v>321</v>
      </c>
      <c r="C107" s="153"/>
      <c r="D107" s="153"/>
      <c r="E107" s="95"/>
    </row>
    <row r="108" spans="1:5" ht="12" customHeight="1">
      <c r="A108" s="12" t="s">
        <v>73</v>
      </c>
      <c r="B108" s="63" t="s">
        <v>320</v>
      </c>
      <c r="C108" s="153">
        <v>248000</v>
      </c>
      <c r="D108" s="153">
        <v>248000</v>
      </c>
      <c r="E108" s="95"/>
    </row>
    <row r="109" spans="1:5" ht="12" customHeight="1">
      <c r="A109" s="12" t="s">
        <v>74</v>
      </c>
      <c r="B109" s="61" t="s">
        <v>256</v>
      </c>
      <c r="C109" s="153"/>
      <c r="D109" s="153"/>
      <c r="E109" s="95"/>
    </row>
    <row r="110" spans="1:5" ht="12" customHeight="1">
      <c r="A110" s="12" t="s">
        <v>75</v>
      </c>
      <c r="B110" s="62" t="s">
        <v>257</v>
      </c>
      <c r="C110" s="153"/>
      <c r="D110" s="153"/>
      <c r="E110" s="95"/>
    </row>
    <row r="111" spans="1:5" ht="12" customHeight="1">
      <c r="A111" s="12" t="s">
        <v>76</v>
      </c>
      <c r="B111" s="62" t="s">
        <v>258</v>
      </c>
      <c r="C111" s="153"/>
      <c r="D111" s="153"/>
      <c r="E111" s="95"/>
    </row>
    <row r="112" spans="1:5" ht="12" customHeight="1">
      <c r="A112" s="12" t="s">
        <v>78</v>
      </c>
      <c r="B112" s="61" t="s">
        <v>259</v>
      </c>
      <c r="C112" s="153">
        <v>193312</v>
      </c>
      <c r="D112" s="153">
        <v>293312</v>
      </c>
      <c r="E112" s="95">
        <v>233312</v>
      </c>
    </row>
    <row r="113" spans="1:5" ht="12" customHeight="1">
      <c r="A113" s="12" t="s">
        <v>123</v>
      </c>
      <c r="B113" s="61" t="s">
        <v>260</v>
      </c>
      <c r="C113" s="153"/>
      <c r="D113" s="153"/>
      <c r="E113" s="95"/>
    </row>
    <row r="114" spans="1:5" ht="12" customHeight="1">
      <c r="A114" s="12" t="s">
        <v>254</v>
      </c>
      <c r="B114" s="62" t="s">
        <v>261</v>
      </c>
      <c r="C114" s="153"/>
      <c r="D114" s="153"/>
      <c r="E114" s="95"/>
    </row>
    <row r="115" spans="1:5" ht="12" customHeight="1">
      <c r="A115" s="11" t="s">
        <v>255</v>
      </c>
      <c r="B115" s="63" t="s">
        <v>262</v>
      </c>
      <c r="C115" s="153"/>
      <c r="D115" s="153"/>
      <c r="E115" s="95"/>
    </row>
    <row r="116" spans="1:5" ht="12" customHeight="1">
      <c r="A116" s="12" t="s">
        <v>318</v>
      </c>
      <c r="B116" s="63" t="s">
        <v>263</v>
      </c>
      <c r="C116" s="153"/>
      <c r="D116" s="153"/>
      <c r="E116" s="95"/>
    </row>
    <row r="117" spans="1:5" ht="12" customHeight="1">
      <c r="A117" s="14" t="s">
        <v>319</v>
      </c>
      <c r="B117" s="63" t="s">
        <v>264</v>
      </c>
      <c r="C117" s="153">
        <v>1000000</v>
      </c>
      <c r="D117" s="153">
        <v>7300000</v>
      </c>
      <c r="E117" s="95">
        <v>158000</v>
      </c>
    </row>
    <row r="118" spans="1:5" ht="12" customHeight="1">
      <c r="A118" s="12" t="s">
        <v>323</v>
      </c>
      <c r="B118" s="9" t="s">
        <v>34</v>
      </c>
      <c r="C118" s="151">
        <v>2680003</v>
      </c>
      <c r="D118" s="151">
        <v>37380</v>
      </c>
      <c r="E118" s="93">
        <v>0</v>
      </c>
    </row>
    <row r="119" spans="1:5" ht="12" customHeight="1">
      <c r="A119" s="12" t="s">
        <v>324</v>
      </c>
      <c r="B119" s="6" t="s">
        <v>326</v>
      </c>
      <c r="C119" s="151"/>
      <c r="D119" s="151"/>
      <c r="E119" s="93"/>
    </row>
    <row r="120" spans="1:5" ht="12" customHeight="1" thickBot="1">
      <c r="A120" s="16" t="s">
        <v>325</v>
      </c>
      <c r="B120" s="208" t="s">
        <v>327</v>
      </c>
      <c r="C120" s="220"/>
      <c r="D120" s="220"/>
      <c r="E120" s="214"/>
    </row>
    <row r="121" spans="1:5" ht="12" customHeight="1" thickBot="1">
      <c r="A121" s="206" t="s">
        <v>5</v>
      </c>
      <c r="B121" s="207" t="s">
        <v>265</v>
      </c>
      <c r="C121" s="221">
        <f>+C122+C124+C126</f>
        <v>97356279</v>
      </c>
      <c r="D121" s="150">
        <f>+D122+D124+D126</f>
        <v>97356279</v>
      </c>
      <c r="E121" s="215">
        <f>+E122+E124+E126</f>
        <v>0</v>
      </c>
    </row>
    <row r="122" spans="1:5" ht="12" customHeight="1">
      <c r="A122" s="13" t="s">
        <v>66</v>
      </c>
      <c r="B122" s="6" t="s">
        <v>141</v>
      </c>
      <c r="C122" s="152"/>
      <c r="D122" s="230"/>
      <c r="E122" s="94"/>
    </row>
    <row r="123" spans="1:5" ht="12" customHeight="1">
      <c r="A123" s="13" t="s">
        <v>67</v>
      </c>
      <c r="B123" s="10" t="s">
        <v>269</v>
      </c>
      <c r="C123" s="152"/>
      <c r="D123" s="230"/>
      <c r="E123" s="94"/>
    </row>
    <row r="124" spans="1:5" ht="12" customHeight="1">
      <c r="A124" s="13" t="s">
        <v>68</v>
      </c>
      <c r="B124" s="10" t="s">
        <v>124</v>
      </c>
      <c r="C124" s="151">
        <v>97356279</v>
      </c>
      <c r="D124" s="231">
        <v>97356279</v>
      </c>
      <c r="E124" s="93"/>
    </row>
    <row r="125" spans="1:5" ht="12" customHeight="1">
      <c r="A125" s="13" t="s">
        <v>69</v>
      </c>
      <c r="B125" s="10" t="s">
        <v>270</v>
      </c>
      <c r="C125" s="151"/>
      <c r="D125" s="231"/>
      <c r="E125" s="93"/>
    </row>
    <row r="126" spans="1:5" ht="12" customHeight="1">
      <c r="A126" s="13" t="s">
        <v>70</v>
      </c>
      <c r="B126" s="101" t="s">
        <v>143</v>
      </c>
      <c r="C126" s="151"/>
      <c r="D126" s="231"/>
      <c r="E126" s="93"/>
    </row>
    <row r="127" spans="1:5" ht="12" customHeight="1">
      <c r="A127" s="13" t="s">
        <v>77</v>
      </c>
      <c r="B127" s="100" t="s">
        <v>311</v>
      </c>
      <c r="C127" s="151"/>
      <c r="D127" s="231"/>
      <c r="E127" s="93"/>
    </row>
    <row r="128" spans="1:5" ht="12" customHeight="1">
      <c r="A128" s="13" t="s">
        <v>79</v>
      </c>
      <c r="B128" s="159" t="s">
        <v>275</v>
      </c>
      <c r="C128" s="151"/>
      <c r="D128" s="231"/>
      <c r="E128" s="93"/>
    </row>
    <row r="129" spans="1:5" ht="15.75">
      <c r="A129" s="13" t="s">
        <v>125</v>
      </c>
      <c r="B129" s="62" t="s">
        <v>258</v>
      </c>
      <c r="C129" s="151"/>
      <c r="D129" s="231"/>
      <c r="E129" s="93"/>
    </row>
    <row r="130" spans="1:5" ht="12" customHeight="1">
      <c r="A130" s="13" t="s">
        <v>126</v>
      </c>
      <c r="B130" s="62" t="s">
        <v>274</v>
      </c>
      <c r="C130" s="151"/>
      <c r="D130" s="231"/>
      <c r="E130" s="93"/>
    </row>
    <row r="131" spans="1:5" ht="12" customHeight="1">
      <c r="A131" s="13" t="s">
        <v>127</v>
      </c>
      <c r="B131" s="62" t="s">
        <v>273</v>
      </c>
      <c r="C131" s="151"/>
      <c r="D131" s="231"/>
      <c r="E131" s="93"/>
    </row>
    <row r="132" spans="1:5" ht="12" customHeight="1">
      <c r="A132" s="13" t="s">
        <v>266</v>
      </c>
      <c r="B132" s="62" t="s">
        <v>261</v>
      </c>
      <c r="C132" s="151"/>
      <c r="D132" s="231"/>
      <c r="E132" s="93"/>
    </row>
    <row r="133" spans="1:5" ht="12" customHeight="1">
      <c r="A133" s="13" t="s">
        <v>267</v>
      </c>
      <c r="B133" s="62" t="s">
        <v>272</v>
      </c>
      <c r="C133" s="151"/>
      <c r="D133" s="231"/>
      <c r="E133" s="93"/>
    </row>
    <row r="134" spans="1:5" ht="16.5" thickBot="1">
      <c r="A134" s="11" t="s">
        <v>268</v>
      </c>
      <c r="B134" s="62" t="s">
        <v>271</v>
      </c>
      <c r="C134" s="153"/>
      <c r="D134" s="232"/>
      <c r="E134" s="95"/>
    </row>
    <row r="135" spans="1:5" ht="12" customHeight="1" thickBot="1">
      <c r="A135" s="18" t="s">
        <v>6</v>
      </c>
      <c r="B135" s="58" t="s">
        <v>328</v>
      </c>
      <c r="C135" s="150">
        <f>+C100+C121</f>
        <v>131745820</v>
      </c>
      <c r="D135" s="229">
        <f>+D100+D121</f>
        <v>149172149</v>
      </c>
      <c r="E135" s="92">
        <f>+E100+E121</f>
        <v>39179191</v>
      </c>
    </row>
    <row r="136" spans="1:5" ht="12" customHeight="1" thickBot="1">
      <c r="A136" s="18" t="s">
        <v>7</v>
      </c>
      <c r="B136" s="58" t="s">
        <v>391</v>
      </c>
      <c r="C136" s="150">
        <f>+C137+C138+C139</f>
        <v>0</v>
      </c>
      <c r="D136" s="229">
        <f>+D137+D138+D139</f>
        <v>0</v>
      </c>
      <c r="E136" s="92">
        <f>+E137+E138+E139</f>
        <v>0</v>
      </c>
    </row>
    <row r="137" spans="1:5" ht="12" customHeight="1">
      <c r="A137" s="13" t="s">
        <v>174</v>
      </c>
      <c r="B137" s="10" t="s">
        <v>336</v>
      </c>
      <c r="C137" s="151"/>
      <c r="D137" s="231"/>
      <c r="E137" s="93"/>
    </row>
    <row r="138" spans="1:5" ht="12" customHeight="1">
      <c r="A138" s="13" t="s">
        <v>175</v>
      </c>
      <c r="B138" s="10" t="s">
        <v>337</v>
      </c>
      <c r="C138" s="151"/>
      <c r="D138" s="231"/>
      <c r="E138" s="93"/>
    </row>
    <row r="139" spans="1:5" ht="12" customHeight="1" thickBot="1">
      <c r="A139" s="11" t="s">
        <v>176</v>
      </c>
      <c r="B139" s="10" t="s">
        <v>338</v>
      </c>
      <c r="C139" s="151"/>
      <c r="D139" s="231"/>
      <c r="E139" s="93"/>
    </row>
    <row r="140" spans="1:5" ht="12" customHeight="1" thickBot="1">
      <c r="A140" s="18" t="s">
        <v>8</v>
      </c>
      <c r="B140" s="58" t="s">
        <v>330</v>
      </c>
      <c r="C140" s="150">
        <f>SUM(C141:C146)</f>
        <v>0</v>
      </c>
      <c r="D140" s="229">
        <f>SUM(D141:D146)</f>
        <v>0</v>
      </c>
      <c r="E140" s="92">
        <f>SUM(E141:E146)</f>
        <v>0</v>
      </c>
    </row>
    <row r="141" spans="1:5" ht="12" customHeight="1">
      <c r="A141" s="13" t="s">
        <v>53</v>
      </c>
      <c r="B141" s="7" t="s">
        <v>339</v>
      </c>
      <c r="C141" s="151"/>
      <c r="D141" s="231"/>
      <c r="E141" s="93"/>
    </row>
    <row r="142" spans="1:5" ht="12" customHeight="1">
      <c r="A142" s="13" t="s">
        <v>54</v>
      </c>
      <c r="B142" s="7" t="s">
        <v>331</v>
      </c>
      <c r="C142" s="151"/>
      <c r="D142" s="231"/>
      <c r="E142" s="93"/>
    </row>
    <row r="143" spans="1:5" ht="12" customHeight="1">
      <c r="A143" s="13" t="s">
        <v>55</v>
      </c>
      <c r="B143" s="7" t="s">
        <v>332</v>
      </c>
      <c r="C143" s="151"/>
      <c r="D143" s="231"/>
      <c r="E143" s="93"/>
    </row>
    <row r="144" spans="1:5" ht="12" customHeight="1">
      <c r="A144" s="13" t="s">
        <v>112</v>
      </c>
      <c r="B144" s="7" t="s">
        <v>333</v>
      </c>
      <c r="C144" s="151"/>
      <c r="D144" s="231"/>
      <c r="E144" s="93"/>
    </row>
    <row r="145" spans="1:5" ht="12" customHeight="1">
      <c r="A145" s="13" t="s">
        <v>113</v>
      </c>
      <c r="B145" s="7" t="s">
        <v>334</v>
      </c>
      <c r="C145" s="151"/>
      <c r="D145" s="231"/>
      <c r="E145" s="93"/>
    </row>
    <row r="146" spans="1:5" ht="12" customHeight="1" thickBot="1">
      <c r="A146" s="16" t="s">
        <v>114</v>
      </c>
      <c r="B146" s="343" t="s">
        <v>335</v>
      </c>
      <c r="C146" s="220"/>
      <c r="D146" s="292"/>
      <c r="E146" s="214"/>
    </row>
    <row r="147" spans="1:5" ht="12" customHeight="1" thickBot="1">
      <c r="A147" s="18" t="s">
        <v>9</v>
      </c>
      <c r="B147" s="58" t="s">
        <v>343</v>
      </c>
      <c r="C147" s="156">
        <f>+C148+C149+C150+C151</f>
        <v>823803</v>
      </c>
      <c r="D147" s="233">
        <f>+D148+D149+D150+D151</f>
        <v>823803</v>
      </c>
      <c r="E147" s="192">
        <f>+E148+E149+E150+E151</f>
        <v>823803</v>
      </c>
    </row>
    <row r="148" spans="1:5" ht="12" customHeight="1">
      <c r="A148" s="13" t="s">
        <v>56</v>
      </c>
      <c r="B148" s="7" t="s">
        <v>276</v>
      </c>
      <c r="C148" s="151"/>
      <c r="D148" s="231"/>
      <c r="E148" s="93"/>
    </row>
    <row r="149" spans="1:5" ht="12" customHeight="1">
      <c r="A149" s="13" t="s">
        <v>57</v>
      </c>
      <c r="B149" s="7" t="s">
        <v>277</v>
      </c>
      <c r="C149" s="151">
        <v>823803</v>
      </c>
      <c r="D149" s="231">
        <v>823803</v>
      </c>
      <c r="E149" s="93">
        <v>823803</v>
      </c>
    </row>
    <row r="150" spans="1:5" ht="12" customHeight="1">
      <c r="A150" s="13" t="s">
        <v>193</v>
      </c>
      <c r="B150" s="7" t="s">
        <v>344</v>
      </c>
      <c r="C150" s="151"/>
      <c r="D150" s="231"/>
      <c r="E150" s="93"/>
    </row>
    <row r="151" spans="1:5" ht="12" customHeight="1" thickBot="1">
      <c r="A151" s="11" t="s">
        <v>194</v>
      </c>
      <c r="B151" s="5" t="s">
        <v>293</v>
      </c>
      <c r="C151" s="151"/>
      <c r="D151" s="231"/>
      <c r="E151" s="93"/>
    </row>
    <row r="152" spans="1:5" ht="12" customHeight="1" thickBot="1">
      <c r="A152" s="18" t="s">
        <v>10</v>
      </c>
      <c r="B152" s="58" t="s">
        <v>345</v>
      </c>
      <c r="C152" s="222">
        <f>SUM(C153:C157)</f>
        <v>0</v>
      </c>
      <c r="D152" s="234">
        <f>SUM(D153:D157)</f>
        <v>0</v>
      </c>
      <c r="E152" s="216">
        <f>SUM(E153:E157)</f>
        <v>0</v>
      </c>
    </row>
    <row r="153" spans="1:5" ht="12" customHeight="1">
      <c r="A153" s="13" t="s">
        <v>58</v>
      </c>
      <c r="B153" s="7" t="s">
        <v>340</v>
      </c>
      <c r="C153" s="151"/>
      <c r="D153" s="231"/>
      <c r="E153" s="93"/>
    </row>
    <row r="154" spans="1:5" ht="12" customHeight="1">
      <c r="A154" s="13" t="s">
        <v>59</v>
      </c>
      <c r="B154" s="7" t="s">
        <v>347</v>
      </c>
      <c r="C154" s="151"/>
      <c r="D154" s="231"/>
      <c r="E154" s="93"/>
    </row>
    <row r="155" spans="1:5" ht="12" customHeight="1">
      <c r="A155" s="13" t="s">
        <v>205</v>
      </c>
      <c r="B155" s="7" t="s">
        <v>342</v>
      </c>
      <c r="C155" s="151"/>
      <c r="D155" s="231"/>
      <c r="E155" s="93"/>
    </row>
    <row r="156" spans="1:5" ht="12" customHeight="1">
      <c r="A156" s="13" t="s">
        <v>206</v>
      </c>
      <c r="B156" s="7" t="s">
        <v>348</v>
      </c>
      <c r="C156" s="151"/>
      <c r="D156" s="231"/>
      <c r="E156" s="93"/>
    </row>
    <row r="157" spans="1:5" ht="12" customHeight="1" thickBot="1">
      <c r="A157" s="13" t="s">
        <v>346</v>
      </c>
      <c r="B157" s="7" t="s">
        <v>349</v>
      </c>
      <c r="C157" s="151"/>
      <c r="D157" s="231"/>
      <c r="E157" s="93"/>
    </row>
    <row r="158" spans="1:5" ht="12" customHeight="1" thickBot="1">
      <c r="A158" s="18" t="s">
        <v>11</v>
      </c>
      <c r="B158" s="58" t="s">
        <v>350</v>
      </c>
      <c r="C158" s="223"/>
      <c r="D158" s="235"/>
      <c r="E158" s="217"/>
    </row>
    <row r="159" spans="1:5" ht="12" customHeight="1" thickBot="1">
      <c r="A159" s="18" t="s">
        <v>12</v>
      </c>
      <c r="B159" s="58" t="s">
        <v>351</v>
      </c>
      <c r="C159" s="223"/>
      <c r="D159" s="235"/>
      <c r="E159" s="217"/>
    </row>
    <row r="160" spans="1:9" ht="15" customHeight="1" thickBot="1">
      <c r="A160" s="18" t="s">
        <v>13</v>
      </c>
      <c r="B160" s="58" t="s">
        <v>353</v>
      </c>
      <c r="C160" s="224">
        <f>+C136+C140+C147+C152+C158+C159</f>
        <v>823803</v>
      </c>
      <c r="D160" s="236">
        <f>+D136+D140+D147+D152+D158+D159</f>
        <v>823803</v>
      </c>
      <c r="E160" s="218">
        <f>+E136+E140+E147+E152+E158+E159</f>
        <v>823803</v>
      </c>
      <c r="F160" s="173"/>
      <c r="G160" s="174"/>
      <c r="H160" s="174"/>
      <c r="I160" s="174"/>
    </row>
    <row r="161" spans="1:5" s="162" customFormat="1" ht="12.75" customHeight="1" thickBot="1">
      <c r="A161" s="102" t="s">
        <v>14</v>
      </c>
      <c r="B161" s="137" t="s">
        <v>352</v>
      </c>
      <c r="C161" s="224">
        <f>+C135+C160</f>
        <v>132569623</v>
      </c>
      <c r="D161" s="236">
        <f>+D135+D160</f>
        <v>149995952</v>
      </c>
      <c r="E161" s="218">
        <f>+E135+E160</f>
        <v>40002994</v>
      </c>
    </row>
    <row r="162" spans="3:4" ht="15.75">
      <c r="C162" s="691">
        <f>C93-C161</f>
        <v>0</v>
      </c>
      <c r="D162" s="691">
        <f>D93-D161</f>
        <v>0</v>
      </c>
    </row>
    <row r="163" spans="1:5" ht="15.75">
      <c r="A163" s="789" t="s">
        <v>278</v>
      </c>
      <c r="B163" s="789"/>
      <c r="C163" s="789"/>
      <c r="D163" s="789"/>
      <c r="E163" s="789"/>
    </row>
    <row r="164" spans="1:5" ht="15" customHeight="1" thickBot="1">
      <c r="A164" s="781" t="s">
        <v>100</v>
      </c>
      <c r="B164" s="781"/>
      <c r="C164" s="104"/>
      <c r="E164" s="104" t="str">
        <f>E96</f>
        <v> Forintban!</v>
      </c>
    </row>
    <row r="165" spans="1:5" ht="25.5" customHeight="1" thickBot="1">
      <c r="A165" s="18">
        <v>1</v>
      </c>
      <c r="B165" s="23" t="s">
        <v>354</v>
      </c>
      <c r="C165" s="228">
        <f>+C68-C135</f>
        <v>-101988956</v>
      </c>
      <c r="D165" s="150">
        <f>+D68-D135</f>
        <v>-103264163</v>
      </c>
      <c r="E165" s="92">
        <f>+E68-E135</f>
        <v>5178960</v>
      </c>
    </row>
    <row r="166" spans="1:5" ht="32.25" customHeight="1" thickBot="1">
      <c r="A166" s="18" t="s">
        <v>5</v>
      </c>
      <c r="B166" s="23" t="s">
        <v>360</v>
      </c>
      <c r="C166" s="150">
        <f>+C92-C160</f>
        <v>101988956</v>
      </c>
      <c r="D166" s="150">
        <f>+D92-D160</f>
        <v>103264163</v>
      </c>
      <c r="E166" s="92">
        <f>+E92-E160</f>
        <v>103264163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">
      <selection activeCell="H25" sqref="H25"/>
    </sheetView>
  </sheetViews>
  <sheetFormatPr defaultColWidth="9.00390625" defaultRowHeight="12.75"/>
  <cols>
    <col min="1" max="1" width="9.50390625" style="138" customWidth="1"/>
    <col min="2" max="2" width="65.875" style="138" customWidth="1"/>
    <col min="3" max="3" width="17.875" style="139" customWidth="1"/>
    <col min="4" max="5" width="17.875" style="160" customWidth="1"/>
    <col min="6" max="16384" width="9.375" style="160" customWidth="1"/>
  </cols>
  <sheetData>
    <row r="1" spans="1:5" ht="15.75">
      <c r="A1" s="344"/>
      <c r="B1" s="776" t="str">
        <f>CONCATENATE("1.3. melléklet ",Z_ALAPADATOK!A7," ",Z_ALAPADATOK!B7," ",Z_ALAPADATOK!C7," ",Z_ALAPADATOK!D7," ",Z_ALAPADATOK!E7," ",Z_ALAPADATOK!F7," ",Z_ALAPADATOK!G7," ",Z_ALAPADATOK!H7)</f>
        <v>1.3. melléklet a … / 2019. ( … ) önkormányzati rendelethez</v>
      </c>
      <c r="C1" s="777"/>
      <c r="D1" s="777"/>
      <c r="E1" s="777"/>
    </row>
    <row r="2" spans="1:5" ht="15.75">
      <c r="A2" s="778" t="str">
        <f>CONCATENATE(Z_ALAPADATOK!A3)</f>
        <v>Závod Község Önkormányzata</v>
      </c>
      <c r="B2" s="779"/>
      <c r="C2" s="779"/>
      <c r="D2" s="779"/>
      <c r="E2" s="779"/>
    </row>
    <row r="3" spans="1:5" ht="15.75">
      <c r="A3" s="778" t="s">
        <v>849</v>
      </c>
      <c r="B3" s="778"/>
      <c r="C3" s="780"/>
      <c r="D3" s="778"/>
      <c r="E3" s="778"/>
    </row>
    <row r="4" spans="1:5" ht="19.5" customHeight="1">
      <c r="A4" s="778" t="s">
        <v>851</v>
      </c>
      <c r="B4" s="778"/>
      <c r="C4" s="780"/>
      <c r="D4" s="778"/>
      <c r="E4" s="778"/>
    </row>
    <row r="5" spans="1:5" ht="15.75">
      <c r="A5" s="344"/>
      <c r="B5" s="344"/>
      <c r="C5" s="345"/>
      <c r="D5" s="346"/>
      <c r="E5" s="346"/>
    </row>
    <row r="6" spans="1:5" ht="15.75" customHeight="1">
      <c r="A6" s="790" t="s">
        <v>1</v>
      </c>
      <c r="B6" s="790"/>
      <c r="C6" s="790"/>
      <c r="D6" s="790"/>
      <c r="E6" s="790"/>
    </row>
    <row r="7" spans="1:5" ht="15.75" customHeight="1" thickBot="1">
      <c r="A7" s="792" t="s">
        <v>98</v>
      </c>
      <c r="B7" s="792"/>
      <c r="C7" s="347"/>
      <c r="D7" s="346"/>
      <c r="E7" s="347" t="str">
        <f>CONCATENATE('Z_1.2.sz.mell.'!E7)</f>
        <v> Forintban!</v>
      </c>
    </row>
    <row r="8" spans="1:5" ht="15.75">
      <c r="A8" s="782" t="s">
        <v>48</v>
      </c>
      <c r="B8" s="784" t="s">
        <v>3</v>
      </c>
      <c r="C8" s="786" t="str">
        <f>+CONCATENATE(LEFT(Z_ÖSSZEFÜGGÉSEK!A6,4),". évi")</f>
        <v>2018. évi</v>
      </c>
      <c r="D8" s="787"/>
      <c r="E8" s="788"/>
    </row>
    <row r="9" spans="1:5" ht="24.75" thickBot="1">
      <c r="A9" s="783"/>
      <c r="B9" s="785"/>
      <c r="C9" s="226" t="s">
        <v>388</v>
      </c>
      <c r="D9" s="225" t="s">
        <v>389</v>
      </c>
      <c r="E9" s="333" t="str">
        <f>CONCATENATE('Z_1.2.sz.mell.'!E9)</f>
        <v>2018. XII. 31.
teljesítés</v>
      </c>
    </row>
    <row r="10" spans="1:5" s="161" customFormat="1" ht="12" customHeight="1" thickBot="1">
      <c r="A10" s="157" t="s">
        <v>364</v>
      </c>
      <c r="B10" s="158" t="s">
        <v>365</v>
      </c>
      <c r="C10" s="158" t="s">
        <v>366</v>
      </c>
      <c r="D10" s="158" t="s">
        <v>368</v>
      </c>
      <c r="E10" s="227" t="s">
        <v>367</v>
      </c>
    </row>
    <row r="11" spans="1:5" s="162" customFormat="1" ht="12" customHeight="1" thickBot="1">
      <c r="A11" s="18" t="s">
        <v>4</v>
      </c>
      <c r="B11" s="19" t="s">
        <v>159</v>
      </c>
      <c r="C11" s="150">
        <f>+C12+C13+C14+C15+C16+C17</f>
        <v>0</v>
      </c>
      <c r="D11" s="150">
        <f>+D12+D13+D14+D15+D16+D17</f>
        <v>0</v>
      </c>
      <c r="E11" s="92">
        <f>+E12+E13+E14+E15+E16+E17</f>
        <v>0</v>
      </c>
    </row>
    <row r="12" spans="1:5" s="162" customFormat="1" ht="12" customHeight="1">
      <c r="A12" s="13" t="s">
        <v>60</v>
      </c>
      <c r="B12" s="163" t="s">
        <v>160</v>
      </c>
      <c r="C12" s="152"/>
      <c r="D12" s="152"/>
      <c r="E12" s="94"/>
    </row>
    <row r="13" spans="1:5" s="162" customFormat="1" ht="12" customHeight="1">
      <c r="A13" s="12" t="s">
        <v>61</v>
      </c>
      <c r="B13" s="164" t="s">
        <v>161</v>
      </c>
      <c r="C13" s="151"/>
      <c r="D13" s="151"/>
      <c r="E13" s="93"/>
    </row>
    <row r="14" spans="1:5" s="162" customFormat="1" ht="12" customHeight="1">
      <c r="A14" s="12" t="s">
        <v>62</v>
      </c>
      <c r="B14" s="164" t="s">
        <v>162</v>
      </c>
      <c r="C14" s="151"/>
      <c r="D14" s="151"/>
      <c r="E14" s="93"/>
    </row>
    <row r="15" spans="1:5" s="162" customFormat="1" ht="12" customHeight="1">
      <c r="A15" s="12" t="s">
        <v>63</v>
      </c>
      <c r="B15" s="164" t="s">
        <v>163</v>
      </c>
      <c r="C15" s="151"/>
      <c r="D15" s="151"/>
      <c r="E15" s="93"/>
    </row>
    <row r="16" spans="1:5" s="162" customFormat="1" ht="12" customHeight="1">
      <c r="A16" s="12" t="s">
        <v>95</v>
      </c>
      <c r="B16" s="100" t="s">
        <v>312</v>
      </c>
      <c r="C16" s="151"/>
      <c r="D16" s="151"/>
      <c r="E16" s="93"/>
    </row>
    <row r="17" spans="1:5" s="162" customFormat="1" ht="12" customHeight="1" thickBot="1">
      <c r="A17" s="14" t="s">
        <v>64</v>
      </c>
      <c r="B17" s="101" t="s">
        <v>313</v>
      </c>
      <c r="C17" s="151"/>
      <c r="D17" s="151"/>
      <c r="E17" s="93"/>
    </row>
    <row r="18" spans="1:5" s="162" customFormat="1" ht="12" customHeight="1" thickBot="1">
      <c r="A18" s="18" t="s">
        <v>5</v>
      </c>
      <c r="B18" s="99" t="s">
        <v>164</v>
      </c>
      <c r="C18" s="150">
        <f>+C19+C20+C21+C22+C23</f>
        <v>0</v>
      </c>
      <c r="D18" s="150">
        <f>+D19+D20+D21+D22+D23</f>
        <v>0</v>
      </c>
      <c r="E18" s="92">
        <f>+E19+E20+E21+E22+E23</f>
        <v>0</v>
      </c>
    </row>
    <row r="19" spans="1:5" s="162" customFormat="1" ht="12" customHeight="1">
      <c r="A19" s="13" t="s">
        <v>66</v>
      </c>
      <c r="B19" s="163" t="s">
        <v>165</v>
      </c>
      <c r="C19" s="152"/>
      <c r="D19" s="152"/>
      <c r="E19" s="94"/>
    </row>
    <row r="20" spans="1:5" s="162" customFormat="1" ht="12" customHeight="1">
      <c r="A20" s="12" t="s">
        <v>67</v>
      </c>
      <c r="B20" s="164" t="s">
        <v>166</v>
      </c>
      <c r="C20" s="151"/>
      <c r="D20" s="151"/>
      <c r="E20" s="93"/>
    </row>
    <row r="21" spans="1:5" s="162" customFormat="1" ht="12" customHeight="1">
      <c r="A21" s="12" t="s">
        <v>68</v>
      </c>
      <c r="B21" s="164" t="s">
        <v>305</v>
      </c>
      <c r="C21" s="151"/>
      <c r="D21" s="151"/>
      <c r="E21" s="93"/>
    </row>
    <row r="22" spans="1:5" s="162" customFormat="1" ht="12" customHeight="1">
      <c r="A22" s="12" t="s">
        <v>69</v>
      </c>
      <c r="B22" s="164" t="s">
        <v>306</v>
      </c>
      <c r="C22" s="151"/>
      <c r="D22" s="151"/>
      <c r="E22" s="93"/>
    </row>
    <row r="23" spans="1:5" s="162" customFormat="1" ht="12" customHeight="1">
      <c r="A23" s="12" t="s">
        <v>70</v>
      </c>
      <c r="B23" s="164" t="s">
        <v>167</v>
      </c>
      <c r="C23" s="151"/>
      <c r="D23" s="151"/>
      <c r="E23" s="93"/>
    </row>
    <row r="24" spans="1:5" s="162" customFormat="1" ht="12" customHeight="1" thickBot="1">
      <c r="A24" s="14" t="s">
        <v>77</v>
      </c>
      <c r="B24" s="101" t="s">
        <v>168</v>
      </c>
      <c r="C24" s="153"/>
      <c r="D24" s="153"/>
      <c r="E24" s="95"/>
    </row>
    <row r="25" spans="1:5" s="162" customFormat="1" ht="12" customHeight="1" thickBot="1">
      <c r="A25" s="18" t="s">
        <v>6</v>
      </c>
      <c r="B25" s="19" t="s">
        <v>169</v>
      </c>
      <c r="C25" s="150">
        <f>+C26+C27+C28+C29+C30</f>
        <v>0</v>
      </c>
      <c r="D25" s="150">
        <f>+D26+D27+D28+D29+D30</f>
        <v>0</v>
      </c>
      <c r="E25" s="92">
        <f>+E26+E27+E28+E29+E30</f>
        <v>0</v>
      </c>
    </row>
    <row r="26" spans="1:5" s="162" customFormat="1" ht="12" customHeight="1">
      <c r="A26" s="13" t="s">
        <v>49</v>
      </c>
      <c r="B26" s="163" t="s">
        <v>170</v>
      </c>
      <c r="C26" s="152"/>
      <c r="D26" s="152"/>
      <c r="E26" s="94"/>
    </row>
    <row r="27" spans="1:5" s="162" customFormat="1" ht="12" customHeight="1">
      <c r="A27" s="12" t="s">
        <v>50</v>
      </c>
      <c r="B27" s="164" t="s">
        <v>171</v>
      </c>
      <c r="C27" s="151"/>
      <c r="D27" s="151"/>
      <c r="E27" s="93"/>
    </row>
    <row r="28" spans="1:5" s="162" customFormat="1" ht="12" customHeight="1">
      <c r="A28" s="12" t="s">
        <v>51</v>
      </c>
      <c r="B28" s="164" t="s">
        <v>307</v>
      </c>
      <c r="C28" s="151"/>
      <c r="D28" s="151"/>
      <c r="E28" s="93"/>
    </row>
    <row r="29" spans="1:5" s="162" customFormat="1" ht="12" customHeight="1">
      <c r="A29" s="12" t="s">
        <v>52</v>
      </c>
      <c r="B29" s="164" t="s">
        <v>308</v>
      </c>
      <c r="C29" s="151"/>
      <c r="D29" s="151"/>
      <c r="E29" s="93"/>
    </row>
    <row r="30" spans="1:5" s="162" customFormat="1" ht="12" customHeight="1">
      <c r="A30" s="12" t="s">
        <v>108</v>
      </c>
      <c r="B30" s="164" t="s">
        <v>172</v>
      </c>
      <c r="C30" s="151"/>
      <c r="D30" s="151"/>
      <c r="E30" s="93"/>
    </row>
    <row r="31" spans="1:5" s="162" customFormat="1" ht="12" customHeight="1" thickBot="1">
      <c r="A31" s="14" t="s">
        <v>109</v>
      </c>
      <c r="B31" s="165" t="s">
        <v>173</v>
      </c>
      <c r="C31" s="153"/>
      <c r="D31" s="153"/>
      <c r="E31" s="95"/>
    </row>
    <row r="32" spans="1:5" s="162" customFormat="1" ht="12" customHeight="1" thickBot="1">
      <c r="A32" s="18" t="s">
        <v>110</v>
      </c>
      <c r="B32" s="19" t="s">
        <v>453</v>
      </c>
      <c r="C32" s="156">
        <f>SUM(C33:C39)</f>
        <v>0</v>
      </c>
      <c r="D32" s="156">
        <f>SUM(D33:D39)</f>
        <v>0</v>
      </c>
      <c r="E32" s="192">
        <f>SUM(E33:E39)</f>
        <v>0</v>
      </c>
    </row>
    <row r="33" spans="1:5" s="162" customFormat="1" ht="12" customHeight="1">
      <c r="A33" s="13" t="s">
        <v>174</v>
      </c>
      <c r="B33" s="163" t="s">
        <v>454</v>
      </c>
      <c r="C33" s="152">
        <f>+C34+C35+C36</f>
        <v>0</v>
      </c>
      <c r="D33" s="152">
        <f>+D34+D35+D36</f>
        <v>0</v>
      </c>
      <c r="E33" s="94">
        <f>+E34+E35+E36</f>
        <v>0</v>
      </c>
    </row>
    <row r="34" spans="1:5" s="162" customFormat="1" ht="12" customHeight="1">
      <c r="A34" s="12" t="s">
        <v>175</v>
      </c>
      <c r="B34" s="164" t="s">
        <v>455</v>
      </c>
      <c r="C34" s="151"/>
      <c r="D34" s="151"/>
      <c r="E34" s="93"/>
    </row>
    <row r="35" spans="1:5" s="162" customFormat="1" ht="12" customHeight="1">
      <c r="A35" s="12" t="s">
        <v>176</v>
      </c>
      <c r="B35" s="164" t="s">
        <v>456</v>
      </c>
      <c r="C35" s="151"/>
      <c r="D35" s="151"/>
      <c r="E35" s="93"/>
    </row>
    <row r="36" spans="1:5" s="162" customFormat="1" ht="12" customHeight="1">
      <c r="A36" s="12" t="s">
        <v>177</v>
      </c>
      <c r="B36" s="164" t="s">
        <v>457</v>
      </c>
      <c r="C36" s="151"/>
      <c r="D36" s="151"/>
      <c r="E36" s="93"/>
    </row>
    <row r="37" spans="1:5" s="162" customFormat="1" ht="12" customHeight="1">
      <c r="A37" s="12" t="s">
        <v>458</v>
      </c>
      <c r="B37" s="164" t="s">
        <v>178</v>
      </c>
      <c r="C37" s="151"/>
      <c r="D37" s="151"/>
      <c r="E37" s="93"/>
    </row>
    <row r="38" spans="1:5" s="162" customFormat="1" ht="12" customHeight="1">
      <c r="A38" s="12" t="s">
        <v>459</v>
      </c>
      <c r="B38" s="164" t="s">
        <v>179</v>
      </c>
      <c r="C38" s="151"/>
      <c r="D38" s="151"/>
      <c r="E38" s="93"/>
    </row>
    <row r="39" spans="1:5" s="162" customFormat="1" ht="12" customHeight="1" thickBot="1">
      <c r="A39" s="14" t="s">
        <v>460</v>
      </c>
      <c r="B39" s="293" t="s">
        <v>180</v>
      </c>
      <c r="C39" s="153"/>
      <c r="D39" s="153"/>
      <c r="E39" s="95"/>
    </row>
    <row r="40" spans="1:5" s="162" customFormat="1" ht="12" customHeight="1" thickBot="1">
      <c r="A40" s="18" t="s">
        <v>8</v>
      </c>
      <c r="B40" s="19" t="s">
        <v>314</v>
      </c>
      <c r="C40" s="150">
        <f>SUM(C41:C51)</f>
        <v>0</v>
      </c>
      <c r="D40" s="150">
        <f>SUM(D41:D51)</f>
        <v>0</v>
      </c>
      <c r="E40" s="92">
        <f>SUM(E41:E51)</f>
        <v>0</v>
      </c>
    </row>
    <row r="41" spans="1:5" s="162" customFormat="1" ht="12" customHeight="1">
      <c r="A41" s="13" t="s">
        <v>53</v>
      </c>
      <c r="B41" s="163" t="s">
        <v>183</v>
      </c>
      <c r="C41" s="152"/>
      <c r="D41" s="152"/>
      <c r="E41" s="94"/>
    </row>
    <row r="42" spans="1:5" s="162" customFormat="1" ht="12" customHeight="1">
      <c r="A42" s="12" t="s">
        <v>54</v>
      </c>
      <c r="B42" s="164" t="s">
        <v>184</v>
      </c>
      <c r="C42" s="151"/>
      <c r="D42" s="151"/>
      <c r="E42" s="93"/>
    </row>
    <row r="43" spans="1:5" s="162" customFormat="1" ht="12" customHeight="1">
      <c r="A43" s="12" t="s">
        <v>55</v>
      </c>
      <c r="B43" s="164" t="s">
        <v>185</v>
      </c>
      <c r="C43" s="151"/>
      <c r="D43" s="151"/>
      <c r="E43" s="93"/>
    </row>
    <row r="44" spans="1:5" s="162" customFormat="1" ht="12" customHeight="1">
      <c r="A44" s="12" t="s">
        <v>112</v>
      </c>
      <c r="B44" s="164" t="s">
        <v>186</v>
      </c>
      <c r="C44" s="151"/>
      <c r="D44" s="151"/>
      <c r="E44" s="93"/>
    </row>
    <row r="45" spans="1:5" s="162" customFormat="1" ht="12" customHeight="1">
      <c r="A45" s="12" t="s">
        <v>113</v>
      </c>
      <c r="B45" s="164" t="s">
        <v>187</v>
      </c>
      <c r="C45" s="151"/>
      <c r="D45" s="151"/>
      <c r="E45" s="93"/>
    </row>
    <row r="46" spans="1:5" s="162" customFormat="1" ht="12" customHeight="1">
      <c r="A46" s="12" t="s">
        <v>114</v>
      </c>
      <c r="B46" s="164" t="s">
        <v>188</v>
      </c>
      <c r="C46" s="151"/>
      <c r="D46" s="151"/>
      <c r="E46" s="93"/>
    </row>
    <row r="47" spans="1:5" s="162" customFormat="1" ht="12" customHeight="1">
      <c r="A47" s="12" t="s">
        <v>115</v>
      </c>
      <c r="B47" s="164" t="s">
        <v>189</v>
      </c>
      <c r="C47" s="151"/>
      <c r="D47" s="151"/>
      <c r="E47" s="93"/>
    </row>
    <row r="48" spans="1:5" s="162" customFormat="1" ht="12" customHeight="1">
      <c r="A48" s="12" t="s">
        <v>116</v>
      </c>
      <c r="B48" s="164" t="s">
        <v>461</v>
      </c>
      <c r="C48" s="151"/>
      <c r="D48" s="151"/>
      <c r="E48" s="93"/>
    </row>
    <row r="49" spans="1:5" s="162" customFormat="1" ht="12" customHeight="1">
      <c r="A49" s="12" t="s">
        <v>181</v>
      </c>
      <c r="B49" s="164" t="s">
        <v>190</v>
      </c>
      <c r="C49" s="154"/>
      <c r="D49" s="154"/>
      <c r="E49" s="96"/>
    </row>
    <row r="50" spans="1:5" s="162" customFormat="1" ht="12" customHeight="1">
      <c r="A50" s="14" t="s">
        <v>182</v>
      </c>
      <c r="B50" s="165" t="s">
        <v>316</v>
      </c>
      <c r="C50" s="155"/>
      <c r="D50" s="155"/>
      <c r="E50" s="97"/>
    </row>
    <row r="51" spans="1:5" s="162" customFormat="1" ht="12" customHeight="1" thickBot="1">
      <c r="A51" s="14" t="s">
        <v>315</v>
      </c>
      <c r="B51" s="101" t="s">
        <v>191</v>
      </c>
      <c r="C51" s="155"/>
      <c r="D51" s="155"/>
      <c r="E51" s="97"/>
    </row>
    <row r="52" spans="1:5" s="162" customFormat="1" ht="12" customHeight="1" thickBot="1">
      <c r="A52" s="18" t="s">
        <v>9</v>
      </c>
      <c r="B52" s="19" t="s">
        <v>192</v>
      </c>
      <c r="C52" s="150">
        <f>SUM(C53:C57)</f>
        <v>0</v>
      </c>
      <c r="D52" s="150">
        <f>SUM(D53:D57)</f>
        <v>0</v>
      </c>
      <c r="E52" s="92">
        <f>SUM(E53:E57)</f>
        <v>0</v>
      </c>
    </row>
    <row r="53" spans="1:5" s="162" customFormat="1" ht="12" customHeight="1">
      <c r="A53" s="13" t="s">
        <v>56</v>
      </c>
      <c r="B53" s="163" t="s">
        <v>196</v>
      </c>
      <c r="C53" s="194"/>
      <c r="D53" s="194"/>
      <c r="E53" s="98"/>
    </row>
    <row r="54" spans="1:5" s="162" customFormat="1" ht="12" customHeight="1">
      <c r="A54" s="12" t="s">
        <v>57</v>
      </c>
      <c r="B54" s="164" t="s">
        <v>197</v>
      </c>
      <c r="C54" s="154"/>
      <c r="D54" s="154"/>
      <c r="E54" s="96"/>
    </row>
    <row r="55" spans="1:5" s="162" customFormat="1" ht="12" customHeight="1">
      <c r="A55" s="12" t="s">
        <v>193</v>
      </c>
      <c r="B55" s="164" t="s">
        <v>198</v>
      </c>
      <c r="C55" s="154"/>
      <c r="D55" s="154"/>
      <c r="E55" s="96"/>
    </row>
    <row r="56" spans="1:5" s="162" customFormat="1" ht="12" customHeight="1">
      <c r="A56" s="12" t="s">
        <v>194</v>
      </c>
      <c r="B56" s="164" t="s">
        <v>199</v>
      </c>
      <c r="C56" s="154"/>
      <c r="D56" s="154"/>
      <c r="E56" s="96"/>
    </row>
    <row r="57" spans="1:5" s="162" customFormat="1" ht="12" customHeight="1" thickBot="1">
      <c r="A57" s="14" t="s">
        <v>195</v>
      </c>
      <c r="B57" s="101" t="s">
        <v>200</v>
      </c>
      <c r="C57" s="155"/>
      <c r="D57" s="155"/>
      <c r="E57" s="97"/>
    </row>
    <row r="58" spans="1:5" s="162" customFormat="1" ht="12" customHeight="1" thickBot="1">
      <c r="A58" s="18" t="s">
        <v>117</v>
      </c>
      <c r="B58" s="19" t="s">
        <v>201</v>
      </c>
      <c r="C58" s="150">
        <f>SUM(C59:C61)</f>
        <v>0</v>
      </c>
      <c r="D58" s="150">
        <f>SUM(D59:D61)</f>
        <v>0</v>
      </c>
      <c r="E58" s="92">
        <f>SUM(E59:E61)</f>
        <v>0</v>
      </c>
    </row>
    <row r="59" spans="1:5" s="162" customFormat="1" ht="12" customHeight="1">
      <c r="A59" s="13" t="s">
        <v>58</v>
      </c>
      <c r="B59" s="163" t="s">
        <v>202</v>
      </c>
      <c r="C59" s="152"/>
      <c r="D59" s="152"/>
      <c r="E59" s="94"/>
    </row>
    <row r="60" spans="1:5" s="162" customFormat="1" ht="12" customHeight="1">
      <c r="A60" s="12" t="s">
        <v>59</v>
      </c>
      <c r="B60" s="164" t="s">
        <v>309</v>
      </c>
      <c r="C60" s="151"/>
      <c r="D60" s="151"/>
      <c r="E60" s="93"/>
    </row>
    <row r="61" spans="1:5" s="162" customFormat="1" ht="12" customHeight="1">
      <c r="A61" s="12" t="s">
        <v>205</v>
      </c>
      <c r="B61" s="164" t="s">
        <v>203</v>
      </c>
      <c r="C61" s="151"/>
      <c r="D61" s="151"/>
      <c r="E61" s="93"/>
    </row>
    <row r="62" spans="1:5" s="162" customFormat="1" ht="12" customHeight="1" thickBot="1">
      <c r="A62" s="14" t="s">
        <v>206</v>
      </c>
      <c r="B62" s="101" t="s">
        <v>204</v>
      </c>
      <c r="C62" s="153"/>
      <c r="D62" s="153"/>
      <c r="E62" s="95"/>
    </row>
    <row r="63" spans="1:5" s="162" customFormat="1" ht="12" customHeight="1" thickBot="1">
      <c r="A63" s="18" t="s">
        <v>11</v>
      </c>
      <c r="B63" s="99" t="s">
        <v>207</v>
      </c>
      <c r="C63" s="150">
        <f>SUM(C64:C66)</f>
        <v>0</v>
      </c>
      <c r="D63" s="150">
        <f>SUM(D64:D66)</f>
        <v>0</v>
      </c>
      <c r="E63" s="92">
        <f>SUM(E64:E66)</f>
        <v>0</v>
      </c>
    </row>
    <row r="64" spans="1:5" s="162" customFormat="1" ht="12" customHeight="1">
      <c r="A64" s="13" t="s">
        <v>118</v>
      </c>
      <c r="B64" s="163" t="s">
        <v>209</v>
      </c>
      <c r="C64" s="154"/>
      <c r="D64" s="154"/>
      <c r="E64" s="96"/>
    </row>
    <row r="65" spans="1:5" s="162" customFormat="1" ht="12" customHeight="1">
      <c r="A65" s="12" t="s">
        <v>119</v>
      </c>
      <c r="B65" s="164" t="s">
        <v>310</v>
      </c>
      <c r="C65" s="154"/>
      <c r="D65" s="154"/>
      <c r="E65" s="96"/>
    </row>
    <row r="66" spans="1:5" s="162" customFormat="1" ht="12" customHeight="1">
      <c r="A66" s="12" t="s">
        <v>142</v>
      </c>
      <c r="B66" s="164" t="s">
        <v>210</v>
      </c>
      <c r="C66" s="154"/>
      <c r="D66" s="154"/>
      <c r="E66" s="96"/>
    </row>
    <row r="67" spans="1:5" s="162" customFormat="1" ht="12" customHeight="1" thickBot="1">
      <c r="A67" s="14" t="s">
        <v>208</v>
      </c>
      <c r="B67" s="101" t="s">
        <v>211</v>
      </c>
      <c r="C67" s="154"/>
      <c r="D67" s="154"/>
      <c r="E67" s="96"/>
    </row>
    <row r="68" spans="1:5" s="162" customFormat="1" ht="12" customHeight="1" thickBot="1">
      <c r="A68" s="209" t="s">
        <v>356</v>
      </c>
      <c r="B68" s="19" t="s">
        <v>212</v>
      </c>
      <c r="C68" s="156">
        <f>+C11+C18+C25+C32+C40+C52+C58+C63</f>
        <v>0</v>
      </c>
      <c r="D68" s="156">
        <f>+D11+D18+D25+D32+D40+D52+D58+D63</f>
        <v>0</v>
      </c>
      <c r="E68" s="192">
        <f>+E11+E18+E25+E32+E40+E52+E58+E63</f>
        <v>0</v>
      </c>
    </row>
    <row r="69" spans="1:5" s="162" customFormat="1" ht="12" customHeight="1" thickBot="1">
      <c r="A69" s="195" t="s">
        <v>213</v>
      </c>
      <c r="B69" s="99" t="s">
        <v>214</v>
      </c>
      <c r="C69" s="150">
        <f>SUM(C70:C72)</f>
        <v>0</v>
      </c>
      <c r="D69" s="150">
        <f>SUM(D70:D72)</f>
        <v>0</v>
      </c>
      <c r="E69" s="92">
        <f>SUM(E70:E72)</f>
        <v>0</v>
      </c>
    </row>
    <row r="70" spans="1:5" s="162" customFormat="1" ht="12" customHeight="1">
      <c r="A70" s="13" t="s">
        <v>242</v>
      </c>
      <c r="B70" s="163" t="s">
        <v>215</v>
      </c>
      <c r="C70" s="154"/>
      <c r="D70" s="154"/>
      <c r="E70" s="96"/>
    </row>
    <row r="71" spans="1:5" s="162" customFormat="1" ht="12" customHeight="1">
      <c r="A71" s="12" t="s">
        <v>251</v>
      </c>
      <c r="B71" s="164" t="s">
        <v>216</v>
      </c>
      <c r="C71" s="154"/>
      <c r="D71" s="154"/>
      <c r="E71" s="96"/>
    </row>
    <row r="72" spans="1:5" s="162" customFormat="1" ht="12" customHeight="1" thickBot="1">
      <c r="A72" s="14" t="s">
        <v>252</v>
      </c>
      <c r="B72" s="205" t="s">
        <v>341</v>
      </c>
      <c r="C72" s="154"/>
      <c r="D72" s="154"/>
      <c r="E72" s="96"/>
    </row>
    <row r="73" spans="1:5" s="162" customFormat="1" ht="12" customHeight="1" thickBot="1">
      <c r="A73" s="195" t="s">
        <v>218</v>
      </c>
      <c r="B73" s="99" t="s">
        <v>219</v>
      </c>
      <c r="C73" s="150">
        <f>SUM(C74:C77)</f>
        <v>0</v>
      </c>
      <c r="D73" s="150">
        <f>SUM(D74:D77)</f>
        <v>0</v>
      </c>
      <c r="E73" s="92">
        <f>SUM(E74:E77)</f>
        <v>0</v>
      </c>
    </row>
    <row r="74" spans="1:5" s="162" customFormat="1" ht="12" customHeight="1">
      <c r="A74" s="13" t="s">
        <v>96</v>
      </c>
      <c r="B74" s="331" t="s">
        <v>220</v>
      </c>
      <c r="C74" s="154"/>
      <c r="D74" s="154"/>
      <c r="E74" s="96"/>
    </row>
    <row r="75" spans="1:5" s="162" customFormat="1" ht="12" customHeight="1">
      <c r="A75" s="12" t="s">
        <v>97</v>
      </c>
      <c r="B75" s="331" t="s">
        <v>468</v>
      </c>
      <c r="C75" s="154"/>
      <c r="D75" s="154"/>
      <c r="E75" s="96"/>
    </row>
    <row r="76" spans="1:5" s="162" customFormat="1" ht="12" customHeight="1">
      <c r="A76" s="12" t="s">
        <v>243</v>
      </c>
      <c r="B76" s="331" t="s">
        <v>221</v>
      </c>
      <c r="C76" s="154"/>
      <c r="D76" s="154"/>
      <c r="E76" s="96"/>
    </row>
    <row r="77" spans="1:5" s="162" customFormat="1" ht="12" customHeight="1" thickBot="1">
      <c r="A77" s="14" t="s">
        <v>244</v>
      </c>
      <c r="B77" s="332" t="s">
        <v>469</v>
      </c>
      <c r="C77" s="154"/>
      <c r="D77" s="154"/>
      <c r="E77" s="96"/>
    </row>
    <row r="78" spans="1:5" s="162" customFormat="1" ht="12" customHeight="1" thickBot="1">
      <c r="A78" s="195" t="s">
        <v>222</v>
      </c>
      <c r="B78" s="99" t="s">
        <v>223</v>
      </c>
      <c r="C78" s="150">
        <f>SUM(C79:C80)</f>
        <v>0</v>
      </c>
      <c r="D78" s="150">
        <f>SUM(D79:D80)</f>
        <v>0</v>
      </c>
      <c r="E78" s="92">
        <f>SUM(E79:E80)</f>
        <v>0</v>
      </c>
    </row>
    <row r="79" spans="1:5" s="162" customFormat="1" ht="12" customHeight="1">
      <c r="A79" s="13" t="s">
        <v>245</v>
      </c>
      <c r="B79" s="163" t="s">
        <v>224</v>
      </c>
      <c r="C79" s="154"/>
      <c r="D79" s="154"/>
      <c r="E79" s="96"/>
    </row>
    <row r="80" spans="1:5" s="162" customFormat="1" ht="12" customHeight="1" thickBot="1">
      <c r="A80" s="14" t="s">
        <v>246</v>
      </c>
      <c r="B80" s="101" t="s">
        <v>225</v>
      </c>
      <c r="C80" s="154"/>
      <c r="D80" s="154"/>
      <c r="E80" s="96"/>
    </row>
    <row r="81" spans="1:5" s="162" customFormat="1" ht="12" customHeight="1" thickBot="1">
      <c r="A81" s="195" t="s">
        <v>226</v>
      </c>
      <c r="B81" s="99" t="s">
        <v>227</v>
      </c>
      <c r="C81" s="150">
        <f>SUM(C82:C84)</f>
        <v>0</v>
      </c>
      <c r="D81" s="150">
        <f>SUM(D82:D84)</f>
        <v>0</v>
      </c>
      <c r="E81" s="92">
        <f>SUM(E82:E84)</f>
        <v>0</v>
      </c>
    </row>
    <row r="82" spans="1:5" s="162" customFormat="1" ht="12" customHeight="1">
      <c r="A82" s="13" t="s">
        <v>247</v>
      </c>
      <c r="B82" s="163" t="s">
        <v>228</v>
      </c>
      <c r="C82" s="154"/>
      <c r="D82" s="154"/>
      <c r="E82" s="96"/>
    </row>
    <row r="83" spans="1:5" s="162" customFormat="1" ht="12" customHeight="1">
      <c r="A83" s="12" t="s">
        <v>248</v>
      </c>
      <c r="B83" s="164" t="s">
        <v>229</v>
      </c>
      <c r="C83" s="154"/>
      <c r="D83" s="154"/>
      <c r="E83" s="96"/>
    </row>
    <row r="84" spans="1:5" s="162" customFormat="1" ht="12" customHeight="1" thickBot="1">
      <c r="A84" s="14" t="s">
        <v>249</v>
      </c>
      <c r="B84" s="101" t="s">
        <v>470</v>
      </c>
      <c r="C84" s="154"/>
      <c r="D84" s="154"/>
      <c r="E84" s="96"/>
    </row>
    <row r="85" spans="1:5" s="162" customFormat="1" ht="12" customHeight="1" thickBot="1">
      <c r="A85" s="195" t="s">
        <v>230</v>
      </c>
      <c r="B85" s="99" t="s">
        <v>250</v>
      </c>
      <c r="C85" s="150">
        <f>SUM(C86:C89)</f>
        <v>0</v>
      </c>
      <c r="D85" s="150">
        <f>SUM(D86:D89)</f>
        <v>0</v>
      </c>
      <c r="E85" s="92">
        <f>SUM(E86:E89)</f>
        <v>0</v>
      </c>
    </row>
    <row r="86" spans="1:5" s="162" customFormat="1" ht="12" customHeight="1">
      <c r="A86" s="167" t="s">
        <v>231</v>
      </c>
      <c r="B86" s="163" t="s">
        <v>232</v>
      </c>
      <c r="C86" s="154"/>
      <c r="D86" s="154"/>
      <c r="E86" s="96"/>
    </row>
    <row r="87" spans="1:5" s="162" customFormat="1" ht="12" customHeight="1">
      <c r="A87" s="168" t="s">
        <v>233</v>
      </c>
      <c r="B87" s="164" t="s">
        <v>234</v>
      </c>
      <c r="C87" s="154"/>
      <c r="D87" s="154"/>
      <c r="E87" s="96"/>
    </row>
    <row r="88" spans="1:5" s="162" customFormat="1" ht="12" customHeight="1">
      <c r="A88" s="168" t="s">
        <v>235</v>
      </c>
      <c r="B88" s="164" t="s">
        <v>236</v>
      </c>
      <c r="C88" s="154"/>
      <c r="D88" s="154"/>
      <c r="E88" s="96"/>
    </row>
    <row r="89" spans="1:5" s="162" customFormat="1" ht="12" customHeight="1" thickBot="1">
      <c r="A89" s="169" t="s">
        <v>237</v>
      </c>
      <c r="B89" s="101" t="s">
        <v>238</v>
      </c>
      <c r="C89" s="154"/>
      <c r="D89" s="154"/>
      <c r="E89" s="96"/>
    </row>
    <row r="90" spans="1:5" s="162" customFormat="1" ht="12" customHeight="1" thickBot="1">
      <c r="A90" s="195" t="s">
        <v>239</v>
      </c>
      <c r="B90" s="99" t="s">
        <v>355</v>
      </c>
      <c r="C90" s="197"/>
      <c r="D90" s="197"/>
      <c r="E90" s="198"/>
    </row>
    <row r="91" spans="1:5" s="162" customFormat="1" ht="13.5" customHeight="1" thickBot="1">
      <c r="A91" s="195" t="s">
        <v>241</v>
      </c>
      <c r="B91" s="99" t="s">
        <v>240</v>
      </c>
      <c r="C91" s="197"/>
      <c r="D91" s="197"/>
      <c r="E91" s="198"/>
    </row>
    <row r="92" spans="1:5" s="162" customFormat="1" ht="15.75" customHeight="1" thickBot="1">
      <c r="A92" s="195" t="s">
        <v>253</v>
      </c>
      <c r="B92" s="170" t="s">
        <v>358</v>
      </c>
      <c r="C92" s="156">
        <f>+C69+C73+C78+C81+C85+C91+C90</f>
        <v>0</v>
      </c>
      <c r="D92" s="156">
        <f>+D69+D73+D78+D81+D85+D91+D90</f>
        <v>0</v>
      </c>
      <c r="E92" s="192">
        <f>+E69+E73+E78+E81+E85+E91+E90</f>
        <v>0</v>
      </c>
    </row>
    <row r="93" spans="1:5" s="162" customFormat="1" ht="25.5" customHeight="1" thickBot="1">
      <c r="A93" s="196" t="s">
        <v>357</v>
      </c>
      <c r="B93" s="171" t="s">
        <v>359</v>
      </c>
      <c r="C93" s="156">
        <f>+C68+C92</f>
        <v>0</v>
      </c>
      <c r="D93" s="156">
        <f>+D68+D92</f>
        <v>0</v>
      </c>
      <c r="E93" s="192">
        <f>+E68+E92</f>
        <v>0</v>
      </c>
    </row>
    <row r="94" spans="1:3" s="162" customFormat="1" ht="15" customHeight="1">
      <c r="A94" s="3"/>
      <c r="B94" s="4"/>
      <c r="C94" s="103"/>
    </row>
    <row r="95" spans="1:5" ht="16.5" customHeight="1">
      <c r="A95" s="791" t="s">
        <v>32</v>
      </c>
      <c r="B95" s="791"/>
      <c r="C95" s="791"/>
      <c r="D95" s="791"/>
      <c r="E95" s="791"/>
    </row>
    <row r="96" spans="1:5" s="172" customFormat="1" ht="16.5" customHeight="1" thickBot="1">
      <c r="A96" s="793" t="s">
        <v>99</v>
      </c>
      <c r="B96" s="793"/>
      <c r="C96" s="60"/>
      <c r="E96" s="60" t="str">
        <f>E7</f>
        <v> Forintban!</v>
      </c>
    </row>
    <row r="97" spans="1:5" ht="15.75">
      <c r="A97" s="782" t="s">
        <v>48</v>
      </c>
      <c r="B97" s="784" t="s">
        <v>390</v>
      </c>
      <c r="C97" s="786" t="str">
        <f>+CONCATENATE(LEFT(Z_ÖSSZEFÜGGÉSEK!A6,4),". évi")</f>
        <v>2018. évi</v>
      </c>
      <c r="D97" s="787"/>
      <c r="E97" s="788"/>
    </row>
    <row r="98" spans="1:5" ht="24.75" thickBot="1">
      <c r="A98" s="783"/>
      <c r="B98" s="785"/>
      <c r="C98" s="226" t="s">
        <v>388</v>
      </c>
      <c r="D98" s="225" t="s">
        <v>389</v>
      </c>
      <c r="E98" s="333" t="str">
        <f>CONCATENATE(E9)</f>
        <v>2018. XII. 31.
teljesítés</v>
      </c>
    </row>
    <row r="99" spans="1:5" s="161" customFormat="1" ht="12" customHeight="1" thickBot="1">
      <c r="A99" s="25" t="s">
        <v>364</v>
      </c>
      <c r="B99" s="26" t="s">
        <v>365</v>
      </c>
      <c r="C99" s="26" t="s">
        <v>366</v>
      </c>
      <c r="D99" s="26" t="s">
        <v>368</v>
      </c>
      <c r="E99" s="237" t="s">
        <v>367</v>
      </c>
    </row>
    <row r="100" spans="1:5" ht="12" customHeight="1" thickBot="1">
      <c r="A100" s="20" t="s">
        <v>4</v>
      </c>
      <c r="B100" s="24" t="s">
        <v>317</v>
      </c>
      <c r="C100" s="149">
        <f>C101+C102+C103+C104+C105+C118</f>
        <v>0</v>
      </c>
      <c r="D100" s="149">
        <f>D101+D102+D103+D104+D105+D118</f>
        <v>0</v>
      </c>
      <c r="E100" s="212">
        <f>E101+E102+E103+E104+E105+E118</f>
        <v>0</v>
      </c>
    </row>
    <row r="101" spans="1:5" ht="12" customHeight="1">
      <c r="A101" s="15" t="s">
        <v>60</v>
      </c>
      <c r="B101" s="8" t="s">
        <v>33</v>
      </c>
      <c r="C101" s="219"/>
      <c r="D101" s="219"/>
      <c r="E101" s="213"/>
    </row>
    <row r="102" spans="1:5" ht="12" customHeight="1">
      <c r="A102" s="12" t="s">
        <v>61</v>
      </c>
      <c r="B102" s="6" t="s">
        <v>120</v>
      </c>
      <c r="C102" s="151"/>
      <c r="D102" s="151"/>
      <c r="E102" s="93"/>
    </row>
    <row r="103" spans="1:5" ht="12" customHeight="1">
      <c r="A103" s="12" t="s">
        <v>62</v>
      </c>
      <c r="B103" s="6" t="s">
        <v>88</v>
      </c>
      <c r="C103" s="153"/>
      <c r="D103" s="153"/>
      <c r="E103" s="95"/>
    </row>
    <row r="104" spans="1:5" ht="12" customHeight="1">
      <c r="A104" s="12" t="s">
        <v>63</v>
      </c>
      <c r="B104" s="9" t="s">
        <v>121</v>
      </c>
      <c r="C104" s="153"/>
      <c r="D104" s="153"/>
      <c r="E104" s="95"/>
    </row>
    <row r="105" spans="1:5" ht="12" customHeight="1">
      <c r="A105" s="12" t="s">
        <v>72</v>
      </c>
      <c r="B105" s="17" t="s">
        <v>122</v>
      </c>
      <c r="C105" s="153"/>
      <c r="D105" s="153"/>
      <c r="E105" s="95"/>
    </row>
    <row r="106" spans="1:5" ht="12" customHeight="1">
      <c r="A106" s="12" t="s">
        <v>64</v>
      </c>
      <c r="B106" s="6" t="s">
        <v>322</v>
      </c>
      <c r="C106" s="153"/>
      <c r="D106" s="153"/>
      <c r="E106" s="95"/>
    </row>
    <row r="107" spans="1:5" ht="12" customHeight="1">
      <c r="A107" s="12" t="s">
        <v>65</v>
      </c>
      <c r="B107" s="63" t="s">
        <v>321</v>
      </c>
      <c r="C107" s="153"/>
      <c r="D107" s="153"/>
      <c r="E107" s="95"/>
    </row>
    <row r="108" spans="1:5" ht="12" customHeight="1">
      <c r="A108" s="12" t="s">
        <v>73</v>
      </c>
      <c r="B108" s="63" t="s">
        <v>320</v>
      </c>
      <c r="C108" s="153"/>
      <c r="D108" s="153"/>
      <c r="E108" s="95"/>
    </row>
    <row r="109" spans="1:5" ht="12" customHeight="1">
      <c r="A109" s="12" t="s">
        <v>74</v>
      </c>
      <c r="B109" s="61" t="s">
        <v>256</v>
      </c>
      <c r="C109" s="153"/>
      <c r="D109" s="153"/>
      <c r="E109" s="95"/>
    </row>
    <row r="110" spans="1:5" ht="12" customHeight="1">
      <c r="A110" s="12" t="s">
        <v>75</v>
      </c>
      <c r="B110" s="62" t="s">
        <v>257</v>
      </c>
      <c r="C110" s="153"/>
      <c r="D110" s="153"/>
      <c r="E110" s="95"/>
    </row>
    <row r="111" spans="1:5" ht="12" customHeight="1">
      <c r="A111" s="12" t="s">
        <v>76</v>
      </c>
      <c r="B111" s="62" t="s">
        <v>258</v>
      </c>
      <c r="C111" s="153"/>
      <c r="D111" s="153"/>
      <c r="E111" s="95"/>
    </row>
    <row r="112" spans="1:5" ht="12" customHeight="1">
      <c r="A112" s="12" t="s">
        <v>78</v>
      </c>
      <c r="B112" s="61" t="s">
        <v>259</v>
      </c>
      <c r="C112" s="153"/>
      <c r="D112" s="153"/>
      <c r="E112" s="95"/>
    </row>
    <row r="113" spans="1:5" ht="12" customHeight="1">
      <c r="A113" s="12" t="s">
        <v>123</v>
      </c>
      <c r="B113" s="61" t="s">
        <v>260</v>
      </c>
      <c r="C113" s="153"/>
      <c r="D113" s="153"/>
      <c r="E113" s="95"/>
    </row>
    <row r="114" spans="1:5" ht="12" customHeight="1">
      <c r="A114" s="12" t="s">
        <v>254</v>
      </c>
      <c r="B114" s="62" t="s">
        <v>261</v>
      </c>
      <c r="C114" s="153"/>
      <c r="D114" s="153"/>
      <c r="E114" s="95"/>
    </row>
    <row r="115" spans="1:5" ht="12" customHeight="1">
      <c r="A115" s="11" t="s">
        <v>255</v>
      </c>
      <c r="B115" s="63" t="s">
        <v>262</v>
      </c>
      <c r="C115" s="153"/>
      <c r="D115" s="153"/>
      <c r="E115" s="95"/>
    </row>
    <row r="116" spans="1:5" ht="12" customHeight="1">
      <c r="A116" s="12" t="s">
        <v>318</v>
      </c>
      <c r="B116" s="63" t="s">
        <v>263</v>
      </c>
      <c r="C116" s="153"/>
      <c r="D116" s="153"/>
      <c r="E116" s="95"/>
    </row>
    <row r="117" spans="1:5" ht="12" customHeight="1">
      <c r="A117" s="14" t="s">
        <v>319</v>
      </c>
      <c r="B117" s="63" t="s">
        <v>264</v>
      </c>
      <c r="C117" s="153"/>
      <c r="D117" s="153"/>
      <c r="E117" s="95"/>
    </row>
    <row r="118" spans="1:5" ht="12" customHeight="1">
      <c r="A118" s="12" t="s">
        <v>323</v>
      </c>
      <c r="B118" s="9" t="s">
        <v>34</v>
      </c>
      <c r="C118" s="151"/>
      <c r="D118" s="151"/>
      <c r="E118" s="93"/>
    </row>
    <row r="119" spans="1:5" ht="12" customHeight="1">
      <c r="A119" s="12" t="s">
        <v>324</v>
      </c>
      <c r="B119" s="6" t="s">
        <v>326</v>
      </c>
      <c r="C119" s="151"/>
      <c r="D119" s="151"/>
      <c r="E119" s="93"/>
    </row>
    <row r="120" spans="1:5" ht="12" customHeight="1" thickBot="1">
      <c r="A120" s="16" t="s">
        <v>325</v>
      </c>
      <c r="B120" s="208" t="s">
        <v>327</v>
      </c>
      <c r="C120" s="220"/>
      <c r="D120" s="220"/>
      <c r="E120" s="214"/>
    </row>
    <row r="121" spans="1:5" ht="12" customHeight="1" thickBot="1">
      <c r="A121" s="206" t="s">
        <v>5</v>
      </c>
      <c r="B121" s="207" t="s">
        <v>265</v>
      </c>
      <c r="C121" s="221">
        <f>+C122+C124+C126</f>
        <v>0</v>
      </c>
      <c r="D121" s="150">
        <f>+D122+D124+D126</f>
        <v>0</v>
      </c>
      <c r="E121" s="215">
        <f>+E122+E124+E126</f>
        <v>0</v>
      </c>
    </row>
    <row r="122" spans="1:5" ht="12" customHeight="1">
      <c r="A122" s="13" t="s">
        <v>66</v>
      </c>
      <c r="B122" s="6" t="s">
        <v>141</v>
      </c>
      <c r="C122" s="152"/>
      <c r="D122" s="230"/>
      <c r="E122" s="94"/>
    </row>
    <row r="123" spans="1:5" ht="12" customHeight="1">
      <c r="A123" s="13" t="s">
        <v>67</v>
      </c>
      <c r="B123" s="10" t="s">
        <v>269</v>
      </c>
      <c r="C123" s="152"/>
      <c r="D123" s="230"/>
      <c r="E123" s="94"/>
    </row>
    <row r="124" spans="1:5" ht="12" customHeight="1">
      <c r="A124" s="13" t="s">
        <v>68</v>
      </c>
      <c r="B124" s="10" t="s">
        <v>124</v>
      </c>
      <c r="C124" s="151"/>
      <c r="D124" s="231"/>
      <c r="E124" s="93"/>
    </row>
    <row r="125" spans="1:5" ht="12" customHeight="1">
      <c r="A125" s="13" t="s">
        <v>69</v>
      </c>
      <c r="B125" s="10" t="s">
        <v>270</v>
      </c>
      <c r="C125" s="151"/>
      <c r="D125" s="231"/>
      <c r="E125" s="93"/>
    </row>
    <row r="126" spans="1:5" ht="12" customHeight="1">
      <c r="A126" s="13" t="s">
        <v>70</v>
      </c>
      <c r="B126" s="101" t="s">
        <v>143</v>
      </c>
      <c r="C126" s="151"/>
      <c r="D126" s="231"/>
      <c r="E126" s="93"/>
    </row>
    <row r="127" spans="1:5" ht="12" customHeight="1">
      <c r="A127" s="13" t="s">
        <v>77</v>
      </c>
      <c r="B127" s="100" t="s">
        <v>311</v>
      </c>
      <c r="C127" s="151"/>
      <c r="D127" s="231"/>
      <c r="E127" s="93"/>
    </row>
    <row r="128" spans="1:5" ht="12" customHeight="1">
      <c r="A128" s="13" t="s">
        <v>79</v>
      </c>
      <c r="B128" s="159" t="s">
        <v>275</v>
      </c>
      <c r="C128" s="151"/>
      <c r="D128" s="231"/>
      <c r="E128" s="93"/>
    </row>
    <row r="129" spans="1:5" ht="15.75">
      <c r="A129" s="13" t="s">
        <v>125</v>
      </c>
      <c r="B129" s="62" t="s">
        <v>258</v>
      </c>
      <c r="C129" s="151"/>
      <c r="D129" s="231"/>
      <c r="E129" s="93"/>
    </row>
    <row r="130" spans="1:5" ht="12" customHeight="1">
      <c r="A130" s="13" t="s">
        <v>126</v>
      </c>
      <c r="B130" s="62" t="s">
        <v>274</v>
      </c>
      <c r="C130" s="151"/>
      <c r="D130" s="231"/>
      <c r="E130" s="93"/>
    </row>
    <row r="131" spans="1:5" ht="12" customHeight="1">
      <c r="A131" s="13" t="s">
        <v>127</v>
      </c>
      <c r="B131" s="62" t="s">
        <v>273</v>
      </c>
      <c r="C131" s="151"/>
      <c r="D131" s="231"/>
      <c r="E131" s="93"/>
    </row>
    <row r="132" spans="1:5" ht="12" customHeight="1">
      <c r="A132" s="13" t="s">
        <v>266</v>
      </c>
      <c r="B132" s="62" t="s">
        <v>261</v>
      </c>
      <c r="C132" s="151"/>
      <c r="D132" s="231"/>
      <c r="E132" s="93"/>
    </row>
    <row r="133" spans="1:5" ht="12" customHeight="1">
      <c r="A133" s="13" t="s">
        <v>267</v>
      </c>
      <c r="B133" s="62" t="s">
        <v>272</v>
      </c>
      <c r="C133" s="151"/>
      <c r="D133" s="231"/>
      <c r="E133" s="93"/>
    </row>
    <row r="134" spans="1:5" ht="16.5" thickBot="1">
      <c r="A134" s="11" t="s">
        <v>268</v>
      </c>
      <c r="B134" s="62" t="s">
        <v>271</v>
      </c>
      <c r="C134" s="153"/>
      <c r="D134" s="232"/>
      <c r="E134" s="95"/>
    </row>
    <row r="135" spans="1:5" ht="12" customHeight="1" thickBot="1">
      <c r="A135" s="18" t="s">
        <v>6</v>
      </c>
      <c r="B135" s="58" t="s">
        <v>328</v>
      </c>
      <c r="C135" s="150">
        <f>+C100+C121</f>
        <v>0</v>
      </c>
      <c r="D135" s="229">
        <f>+D100+D121</f>
        <v>0</v>
      </c>
      <c r="E135" s="92">
        <f>+E100+E121</f>
        <v>0</v>
      </c>
    </row>
    <row r="136" spans="1:5" ht="12" customHeight="1" thickBot="1">
      <c r="A136" s="18" t="s">
        <v>7</v>
      </c>
      <c r="B136" s="58" t="s">
        <v>391</v>
      </c>
      <c r="C136" s="150">
        <f>+C137+C138+C139</f>
        <v>0</v>
      </c>
      <c r="D136" s="229">
        <f>+D137+D138+D139</f>
        <v>0</v>
      </c>
      <c r="E136" s="92">
        <f>+E137+E138+E139</f>
        <v>0</v>
      </c>
    </row>
    <row r="137" spans="1:5" ht="12" customHeight="1">
      <c r="A137" s="13" t="s">
        <v>174</v>
      </c>
      <c r="B137" s="10" t="s">
        <v>336</v>
      </c>
      <c r="C137" s="151"/>
      <c r="D137" s="231"/>
      <c r="E137" s="93"/>
    </row>
    <row r="138" spans="1:5" ht="12" customHeight="1">
      <c r="A138" s="13" t="s">
        <v>175</v>
      </c>
      <c r="B138" s="10" t="s">
        <v>337</v>
      </c>
      <c r="C138" s="151"/>
      <c r="D138" s="231"/>
      <c r="E138" s="93"/>
    </row>
    <row r="139" spans="1:5" ht="12" customHeight="1" thickBot="1">
      <c r="A139" s="11" t="s">
        <v>176</v>
      </c>
      <c r="B139" s="10" t="s">
        <v>338</v>
      </c>
      <c r="C139" s="151"/>
      <c r="D139" s="231"/>
      <c r="E139" s="93"/>
    </row>
    <row r="140" spans="1:5" ht="12" customHeight="1" thickBot="1">
      <c r="A140" s="18" t="s">
        <v>8</v>
      </c>
      <c r="B140" s="58" t="s">
        <v>330</v>
      </c>
      <c r="C140" s="150">
        <f>SUM(C141:C146)</f>
        <v>0</v>
      </c>
      <c r="D140" s="229">
        <f>SUM(D141:D146)</f>
        <v>0</v>
      </c>
      <c r="E140" s="92">
        <f>SUM(E141:E146)</f>
        <v>0</v>
      </c>
    </row>
    <row r="141" spans="1:5" ht="12" customHeight="1">
      <c r="A141" s="13" t="s">
        <v>53</v>
      </c>
      <c r="B141" s="7" t="s">
        <v>339</v>
      </c>
      <c r="C141" s="151"/>
      <c r="D141" s="231"/>
      <c r="E141" s="93"/>
    </row>
    <row r="142" spans="1:5" ht="12" customHeight="1">
      <c r="A142" s="13" t="s">
        <v>54</v>
      </c>
      <c r="B142" s="7" t="s">
        <v>331</v>
      </c>
      <c r="C142" s="151"/>
      <c r="D142" s="231"/>
      <c r="E142" s="93"/>
    </row>
    <row r="143" spans="1:5" ht="12" customHeight="1">
      <c r="A143" s="13" t="s">
        <v>55</v>
      </c>
      <c r="B143" s="7" t="s">
        <v>332</v>
      </c>
      <c r="C143" s="151"/>
      <c r="D143" s="231"/>
      <c r="E143" s="93"/>
    </row>
    <row r="144" spans="1:5" ht="12" customHeight="1">
      <c r="A144" s="13" t="s">
        <v>112</v>
      </c>
      <c r="B144" s="7" t="s">
        <v>333</v>
      </c>
      <c r="C144" s="151"/>
      <c r="D144" s="231"/>
      <c r="E144" s="93"/>
    </row>
    <row r="145" spans="1:5" ht="12" customHeight="1">
      <c r="A145" s="13" t="s">
        <v>113</v>
      </c>
      <c r="B145" s="7" t="s">
        <v>334</v>
      </c>
      <c r="C145" s="151"/>
      <c r="D145" s="231"/>
      <c r="E145" s="93"/>
    </row>
    <row r="146" spans="1:5" ht="12" customHeight="1" thickBot="1">
      <c r="A146" s="16" t="s">
        <v>114</v>
      </c>
      <c r="B146" s="343" t="s">
        <v>335</v>
      </c>
      <c r="C146" s="220"/>
      <c r="D146" s="292"/>
      <c r="E146" s="214"/>
    </row>
    <row r="147" spans="1:5" ht="12" customHeight="1" thickBot="1">
      <c r="A147" s="18" t="s">
        <v>9</v>
      </c>
      <c r="B147" s="58" t="s">
        <v>343</v>
      </c>
      <c r="C147" s="156">
        <f>+C148+C149+C150+C151</f>
        <v>0</v>
      </c>
      <c r="D147" s="233">
        <f>+D148+D149+D150+D151</f>
        <v>0</v>
      </c>
      <c r="E147" s="192">
        <f>+E148+E149+E150+E151</f>
        <v>0</v>
      </c>
    </row>
    <row r="148" spans="1:5" ht="12" customHeight="1">
      <c r="A148" s="13" t="s">
        <v>56</v>
      </c>
      <c r="B148" s="7" t="s">
        <v>276</v>
      </c>
      <c r="C148" s="151"/>
      <c r="D148" s="231"/>
      <c r="E148" s="93"/>
    </row>
    <row r="149" spans="1:5" ht="12" customHeight="1">
      <c r="A149" s="13" t="s">
        <v>57</v>
      </c>
      <c r="B149" s="7" t="s">
        <v>277</v>
      </c>
      <c r="C149" s="151"/>
      <c r="D149" s="231"/>
      <c r="E149" s="93"/>
    </row>
    <row r="150" spans="1:5" ht="12" customHeight="1">
      <c r="A150" s="13" t="s">
        <v>193</v>
      </c>
      <c r="B150" s="7" t="s">
        <v>344</v>
      </c>
      <c r="C150" s="151"/>
      <c r="D150" s="231"/>
      <c r="E150" s="93"/>
    </row>
    <row r="151" spans="1:5" ht="12" customHeight="1" thickBot="1">
      <c r="A151" s="11" t="s">
        <v>194</v>
      </c>
      <c r="B151" s="5" t="s">
        <v>293</v>
      </c>
      <c r="C151" s="151"/>
      <c r="D151" s="231"/>
      <c r="E151" s="93"/>
    </row>
    <row r="152" spans="1:5" ht="12" customHeight="1" thickBot="1">
      <c r="A152" s="18" t="s">
        <v>10</v>
      </c>
      <c r="B152" s="58" t="s">
        <v>345</v>
      </c>
      <c r="C152" s="222">
        <f>SUM(C153:C157)</f>
        <v>0</v>
      </c>
      <c r="D152" s="234">
        <f>SUM(D153:D157)</f>
        <v>0</v>
      </c>
      <c r="E152" s="216">
        <f>SUM(E153:E157)</f>
        <v>0</v>
      </c>
    </row>
    <row r="153" spans="1:5" ht="12" customHeight="1">
      <c r="A153" s="13" t="s">
        <v>58</v>
      </c>
      <c r="B153" s="7" t="s">
        <v>340</v>
      </c>
      <c r="C153" s="151"/>
      <c r="D153" s="231"/>
      <c r="E153" s="93"/>
    </row>
    <row r="154" spans="1:5" ht="12" customHeight="1">
      <c r="A154" s="13" t="s">
        <v>59</v>
      </c>
      <c r="B154" s="7" t="s">
        <v>347</v>
      </c>
      <c r="C154" s="151"/>
      <c r="D154" s="231"/>
      <c r="E154" s="93"/>
    </row>
    <row r="155" spans="1:5" ht="12" customHeight="1">
      <c r="A155" s="13" t="s">
        <v>205</v>
      </c>
      <c r="B155" s="7" t="s">
        <v>342</v>
      </c>
      <c r="C155" s="151"/>
      <c r="D155" s="231"/>
      <c r="E155" s="93"/>
    </row>
    <row r="156" spans="1:5" ht="12" customHeight="1">
      <c r="A156" s="13" t="s">
        <v>206</v>
      </c>
      <c r="B156" s="7" t="s">
        <v>348</v>
      </c>
      <c r="C156" s="151"/>
      <c r="D156" s="231"/>
      <c r="E156" s="93"/>
    </row>
    <row r="157" spans="1:5" ht="12" customHeight="1" thickBot="1">
      <c r="A157" s="13" t="s">
        <v>346</v>
      </c>
      <c r="B157" s="7" t="s">
        <v>349</v>
      </c>
      <c r="C157" s="151"/>
      <c r="D157" s="231"/>
      <c r="E157" s="93"/>
    </row>
    <row r="158" spans="1:5" ht="12" customHeight="1" thickBot="1">
      <c r="A158" s="18" t="s">
        <v>11</v>
      </c>
      <c r="B158" s="58" t="s">
        <v>350</v>
      </c>
      <c r="C158" s="223"/>
      <c r="D158" s="235"/>
      <c r="E158" s="217"/>
    </row>
    <row r="159" spans="1:5" ht="12" customHeight="1" thickBot="1">
      <c r="A159" s="18" t="s">
        <v>12</v>
      </c>
      <c r="B159" s="58" t="s">
        <v>351</v>
      </c>
      <c r="C159" s="223"/>
      <c r="D159" s="235"/>
      <c r="E159" s="217"/>
    </row>
    <row r="160" spans="1:9" ht="15" customHeight="1" thickBot="1">
      <c r="A160" s="18" t="s">
        <v>13</v>
      </c>
      <c r="B160" s="58" t="s">
        <v>353</v>
      </c>
      <c r="C160" s="224">
        <f>+C136+C140+C147+C152+C158+C159</f>
        <v>0</v>
      </c>
      <c r="D160" s="236">
        <f>+D136+D140+D147+D152+D158+D159</f>
        <v>0</v>
      </c>
      <c r="E160" s="218">
        <f>+E136+E140+E147+E152+E158+E159</f>
        <v>0</v>
      </c>
      <c r="F160" s="173"/>
      <c r="G160" s="174"/>
      <c r="H160" s="174"/>
      <c r="I160" s="174"/>
    </row>
    <row r="161" spans="1:5" s="162" customFormat="1" ht="12.75" customHeight="1" thickBot="1">
      <c r="A161" s="102" t="s">
        <v>14</v>
      </c>
      <c r="B161" s="137" t="s">
        <v>352</v>
      </c>
      <c r="C161" s="224">
        <f>+C135+C160</f>
        <v>0</v>
      </c>
      <c r="D161" s="236">
        <f>+D135+D160</f>
        <v>0</v>
      </c>
      <c r="E161" s="218">
        <f>+E135+E160</f>
        <v>0</v>
      </c>
    </row>
    <row r="162" spans="3:4" ht="15.75">
      <c r="C162" s="691">
        <f>C93-C161</f>
        <v>0</v>
      </c>
      <c r="D162" s="691">
        <f>D93-D161</f>
        <v>0</v>
      </c>
    </row>
    <row r="163" spans="1:5" ht="15.75">
      <c r="A163" s="789" t="s">
        <v>278</v>
      </c>
      <c r="B163" s="789"/>
      <c r="C163" s="789"/>
      <c r="D163" s="789"/>
      <c r="E163" s="789"/>
    </row>
    <row r="164" spans="1:5" ht="15" customHeight="1" thickBot="1">
      <c r="A164" s="781" t="s">
        <v>100</v>
      </c>
      <c r="B164" s="781"/>
      <c r="C164" s="104"/>
      <c r="E164" s="104" t="str">
        <f>E96</f>
        <v> Forintban!</v>
      </c>
    </row>
    <row r="165" spans="1:5" ht="25.5" customHeight="1" thickBot="1">
      <c r="A165" s="18">
        <v>1</v>
      </c>
      <c r="B165" s="23" t="s">
        <v>354</v>
      </c>
      <c r="C165" s="228">
        <f>+C68-C135</f>
        <v>0</v>
      </c>
      <c r="D165" s="150">
        <f>+D68-D135</f>
        <v>0</v>
      </c>
      <c r="E165" s="92">
        <f>+E68-E135</f>
        <v>0</v>
      </c>
    </row>
    <row r="166" spans="1:5" ht="32.25" customHeight="1" thickBot="1">
      <c r="A166" s="18" t="s">
        <v>5</v>
      </c>
      <c r="B166" s="23" t="s">
        <v>360</v>
      </c>
      <c r="C166" s="150">
        <f>+C92-C160</f>
        <v>0</v>
      </c>
      <c r="D166" s="150">
        <f>+D92-D160</f>
        <v>0</v>
      </c>
      <c r="E166" s="92">
        <f>+E92-E160</f>
        <v>0</v>
      </c>
    </row>
  </sheetData>
  <sheetProtection sheet="1"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">
      <selection activeCell="I22" sqref="I22"/>
    </sheetView>
  </sheetViews>
  <sheetFormatPr defaultColWidth="9.00390625" defaultRowHeight="12.75"/>
  <cols>
    <col min="1" max="1" width="9.50390625" style="138" customWidth="1"/>
    <col min="2" max="2" width="65.875" style="138" customWidth="1"/>
    <col min="3" max="3" width="17.875" style="139" customWidth="1"/>
    <col min="4" max="5" width="17.875" style="160" customWidth="1"/>
    <col min="6" max="16384" width="9.375" style="160" customWidth="1"/>
  </cols>
  <sheetData>
    <row r="1" spans="1:5" ht="15.75">
      <c r="A1" s="344"/>
      <c r="B1" s="776" t="str">
        <f>CONCATENATE("1.4. melléklet ",Z_ALAPADATOK!A7," ",Z_ALAPADATOK!B7," ",Z_ALAPADATOK!C7," ",Z_ALAPADATOK!D7," ",Z_ALAPADATOK!E7," ",Z_ALAPADATOK!F7," ",Z_ALAPADATOK!G7," ",Z_ALAPADATOK!H7)</f>
        <v>1.4. melléklet a … / 2019. ( … ) önkormányzati rendelethez</v>
      </c>
      <c r="C1" s="777"/>
      <c r="D1" s="777"/>
      <c r="E1" s="777"/>
    </row>
    <row r="2" spans="1:5" ht="15.75">
      <c r="A2" s="778" t="str">
        <f>CONCATENATE(Z_ALAPADATOK!A3)</f>
        <v>Závod Község Önkormányzata</v>
      </c>
      <c r="B2" s="779"/>
      <c r="C2" s="779"/>
      <c r="D2" s="779"/>
      <c r="E2" s="779"/>
    </row>
    <row r="3" spans="1:5" ht="15.75">
      <c r="A3" s="794" t="s">
        <v>849</v>
      </c>
      <c r="B3" s="794"/>
      <c r="C3" s="794"/>
      <c r="D3" s="794"/>
      <c r="E3" s="794"/>
    </row>
    <row r="4" spans="1:5" ht="17.25" customHeight="1">
      <c r="A4" s="794" t="s">
        <v>852</v>
      </c>
      <c r="B4" s="794"/>
      <c r="C4" s="794"/>
      <c r="D4" s="794"/>
      <c r="E4" s="794"/>
    </row>
    <row r="5" spans="1:5" ht="15.75">
      <c r="A5" s="344"/>
      <c r="B5" s="344"/>
      <c r="C5" s="345"/>
      <c r="D5" s="346"/>
      <c r="E5" s="346"/>
    </row>
    <row r="6" spans="1:5" ht="15.75" customHeight="1">
      <c r="A6" s="790" t="s">
        <v>1</v>
      </c>
      <c r="B6" s="790"/>
      <c r="C6" s="790"/>
      <c r="D6" s="790"/>
      <c r="E6" s="790"/>
    </row>
    <row r="7" spans="1:5" ht="15.75" customHeight="1" thickBot="1">
      <c r="A7" s="792" t="s">
        <v>98</v>
      </c>
      <c r="B7" s="792"/>
      <c r="C7" s="347"/>
      <c r="D7" s="346"/>
      <c r="E7" s="347" t="str">
        <f>CONCATENATE('Z_1.3.sz.mell.'!E7)</f>
        <v> Forintban!</v>
      </c>
    </row>
    <row r="8" spans="1:5" ht="15.75">
      <c r="A8" s="782" t="s">
        <v>48</v>
      </c>
      <c r="B8" s="784" t="s">
        <v>3</v>
      </c>
      <c r="C8" s="786" t="str">
        <f>+CONCATENATE(LEFT(Z_ÖSSZEFÜGGÉSEK!A6,4),". évi")</f>
        <v>2018. évi</v>
      </c>
      <c r="D8" s="787"/>
      <c r="E8" s="788"/>
    </row>
    <row r="9" spans="1:5" ht="24.75" thickBot="1">
      <c r="A9" s="783"/>
      <c r="B9" s="785"/>
      <c r="C9" s="226" t="s">
        <v>388</v>
      </c>
      <c r="D9" s="225" t="s">
        <v>389</v>
      </c>
      <c r="E9" s="333" t="str">
        <f>CONCATENATE('Z_1.3.sz.mell.'!E9)</f>
        <v>2018. XII. 31.
teljesítés</v>
      </c>
    </row>
    <row r="10" spans="1:5" s="161" customFormat="1" ht="12" customHeight="1" thickBot="1">
      <c r="A10" s="157" t="s">
        <v>364</v>
      </c>
      <c r="B10" s="158" t="s">
        <v>365</v>
      </c>
      <c r="C10" s="158" t="s">
        <v>366</v>
      </c>
      <c r="D10" s="158" t="s">
        <v>368</v>
      </c>
      <c r="E10" s="227" t="s">
        <v>367</v>
      </c>
    </row>
    <row r="11" spans="1:5" s="162" customFormat="1" ht="12" customHeight="1" thickBot="1">
      <c r="A11" s="18" t="s">
        <v>4</v>
      </c>
      <c r="B11" s="19" t="s">
        <v>159</v>
      </c>
      <c r="C11" s="150">
        <f>+C12+C13+C14+C15+C16+C17</f>
        <v>0</v>
      </c>
      <c r="D11" s="150">
        <f>+D12+D13+D14+D15+D16+D17</f>
        <v>0</v>
      </c>
      <c r="E11" s="92">
        <f>+E12+E13+E14+E15+E16+E17</f>
        <v>0</v>
      </c>
    </row>
    <row r="12" spans="1:5" s="162" customFormat="1" ht="12" customHeight="1">
      <c r="A12" s="13" t="s">
        <v>60</v>
      </c>
      <c r="B12" s="163" t="s">
        <v>160</v>
      </c>
      <c r="C12" s="152"/>
      <c r="D12" s="152"/>
      <c r="E12" s="94"/>
    </row>
    <row r="13" spans="1:5" s="162" customFormat="1" ht="12" customHeight="1">
      <c r="A13" s="12" t="s">
        <v>61</v>
      </c>
      <c r="B13" s="164" t="s">
        <v>161</v>
      </c>
      <c r="C13" s="151"/>
      <c r="D13" s="151"/>
      <c r="E13" s="93"/>
    </row>
    <row r="14" spans="1:5" s="162" customFormat="1" ht="12" customHeight="1">
      <c r="A14" s="12" t="s">
        <v>62</v>
      </c>
      <c r="B14" s="164" t="s">
        <v>162</v>
      </c>
      <c r="C14" s="151"/>
      <c r="D14" s="151"/>
      <c r="E14" s="93"/>
    </row>
    <row r="15" spans="1:5" s="162" customFormat="1" ht="12" customHeight="1">
      <c r="A15" s="12" t="s">
        <v>63</v>
      </c>
      <c r="B15" s="164" t="s">
        <v>163</v>
      </c>
      <c r="C15" s="151"/>
      <c r="D15" s="151"/>
      <c r="E15" s="93"/>
    </row>
    <row r="16" spans="1:5" s="162" customFormat="1" ht="12" customHeight="1">
      <c r="A16" s="12" t="s">
        <v>95</v>
      </c>
      <c r="B16" s="100" t="s">
        <v>312</v>
      </c>
      <c r="C16" s="151"/>
      <c r="D16" s="151"/>
      <c r="E16" s="93"/>
    </row>
    <row r="17" spans="1:5" s="162" customFormat="1" ht="12" customHeight="1" thickBot="1">
      <c r="A17" s="14" t="s">
        <v>64</v>
      </c>
      <c r="B17" s="101" t="s">
        <v>313</v>
      </c>
      <c r="C17" s="151"/>
      <c r="D17" s="151"/>
      <c r="E17" s="93"/>
    </row>
    <row r="18" spans="1:5" s="162" customFormat="1" ht="12" customHeight="1" thickBot="1">
      <c r="A18" s="18" t="s">
        <v>5</v>
      </c>
      <c r="B18" s="99" t="s">
        <v>164</v>
      </c>
      <c r="C18" s="150">
        <f>+C19+C20+C21+C22+C23</f>
        <v>0</v>
      </c>
      <c r="D18" s="150">
        <f>+D19+D20+D21+D22+D23</f>
        <v>0</v>
      </c>
      <c r="E18" s="92">
        <f>+E19+E20+E21+E22+E23</f>
        <v>0</v>
      </c>
    </row>
    <row r="19" spans="1:5" s="162" customFormat="1" ht="12" customHeight="1">
      <c r="A19" s="13" t="s">
        <v>66</v>
      </c>
      <c r="B19" s="163" t="s">
        <v>165</v>
      </c>
      <c r="C19" s="152"/>
      <c r="D19" s="152"/>
      <c r="E19" s="94"/>
    </row>
    <row r="20" spans="1:5" s="162" customFormat="1" ht="12" customHeight="1">
      <c r="A20" s="12" t="s">
        <v>67</v>
      </c>
      <c r="B20" s="164" t="s">
        <v>166</v>
      </c>
      <c r="C20" s="151"/>
      <c r="D20" s="151"/>
      <c r="E20" s="93"/>
    </row>
    <row r="21" spans="1:5" s="162" customFormat="1" ht="12" customHeight="1">
      <c r="A21" s="12" t="s">
        <v>68</v>
      </c>
      <c r="B21" s="164" t="s">
        <v>305</v>
      </c>
      <c r="C21" s="151"/>
      <c r="D21" s="151"/>
      <c r="E21" s="93"/>
    </row>
    <row r="22" spans="1:5" s="162" customFormat="1" ht="12" customHeight="1">
      <c r="A22" s="12" t="s">
        <v>69</v>
      </c>
      <c r="B22" s="164" t="s">
        <v>306</v>
      </c>
      <c r="C22" s="151"/>
      <c r="D22" s="151"/>
      <c r="E22" s="93"/>
    </row>
    <row r="23" spans="1:5" s="162" customFormat="1" ht="12" customHeight="1">
      <c r="A23" s="12" t="s">
        <v>70</v>
      </c>
      <c r="B23" s="164" t="s">
        <v>167</v>
      </c>
      <c r="C23" s="151"/>
      <c r="D23" s="151"/>
      <c r="E23" s="93"/>
    </row>
    <row r="24" spans="1:5" s="162" customFormat="1" ht="12" customHeight="1" thickBot="1">
      <c r="A24" s="14" t="s">
        <v>77</v>
      </c>
      <c r="B24" s="101" t="s">
        <v>168</v>
      </c>
      <c r="C24" s="153"/>
      <c r="D24" s="153"/>
      <c r="E24" s="95"/>
    </row>
    <row r="25" spans="1:5" s="162" customFormat="1" ht="12" customHeight="1" thickBot="1">
      <c r="A25" s="18" t="s">
        <v>6</v>
      </c>
      <c r="B25" s="19" t="s">
        <v>169</v>
      </c>
      <c r="C25" s="150">
        <f>+C26+C27+C28+C29+C30</f>
        <v>0</v>
      </c>
      <c r="D25" s="150">
        <f>+D26+D27+D28+D29+D30</f>
        <v>0</v>
      </c>
      <c r="E25" s="92">
        <f>+E26+E27+E28+E29+E30</f>
        <v>0</v>
      </c>
    </row>
    <row r="26" spans="1:5" s="162" customFormat="1" ht="12" customHeight="1">
      <c r="A26" s="13" t="s">
        <v>49</v>
      </c>
      <c r="B26" s="163" t="s">
        <v>170</v>
      </c>
      <c r="C26" s="152"/>
      <c r="D26" s="152"/>
      <c r="E26" s="94"/>
    </row>
    <row r="27" spans="1:5" s="162" customFormat="1" ht="12" customHeight="1">
      <c r="A27" s="12" t="s">
        <v>50</v>
      </c>
      <c r="B27" s="164" t="s">
        <v>171</v>
      </c>
      <c r="C27" s="151"/>
      <c r="D27" s="151"/>
      <c r="E27" s="93"/>
    </row>
    <row r="28" spans="1:5" s="162" customFormat="1" ht="12" customHeight="1">
      <c r="A28" s="12" t="s">
        <v>51</v>
      </c>
      <c r="B28" s="164" t="s">
        <v>307</v>
      </c>
      <c r="C28" s="151"/>
      <c r="D28" s="151"/>
      <c r="E28" s="93"/>
    </row>
    <row r="29" spans="1:5" s="162" customFormat="1" ht="12" customHeight="1">
      <c r="A29" s="12" t="s">
        <v>52</v>
      </c>
      <c r="B29" s="164" t="s">
        <v>308</v>
      </c>
      <c r="C29" s="151"/>
      <c r="D29" s="151"/>
      <c r="E29" s="93"/>
    </row>
    <row r="30" spans="1:5" s="162" customFormat="1" ht="12" customHeight="1">
      <c r="A30" s="12" t="s">
        <v>108</v>
      </c>
      <c r="B30" s="164" t="s">
        <v>172</v>
      </c>
      <c r="C30" s="151"/>
      <c r="D30" s="151"/>
      <c r="E30" s="93"/>
    </row>
    <row r="31" spans="1:5" s="162" customFormat="1" ht="12" customHeight="1" thickBot="1">
      <c r="A31" s="14" t="s">
        <v>109</v>
      </c>
      <c r="B31" s="165" t="s">
        <v>173</v>
      </c>
      <c r="C31" s="153"/>
      <c r="D31" s="153"/>
      <c r="E31" s="95"/>
    </row>
    <row r="32" spans="1:5" s="162" customFormat="1" ht="12" customHeight="1" thickBot="1">
      <c r="A32" s="18" t="s">
        <v>110</v>
      </c>
      <c r="B32" s="19" t="s">
        <v>453</v>
      </c>
      <c r="C32" s="156">
        <f>SUM(C33:C39)</f>
        <v>0</v>
      </c>
      <c r="D32" s="156">
        <f>SUM(D33:D39)</f>
        <v>0</v>
      </c>
      <c r="E32" s="192">
        <f>SUM(E33:E39)</f>
        <v>0</v>
      </c>
    </row>
    <row r="33" spans="1:5" s="162" customFormat="1" ht="12" customHeight="1">
      <c r="A33" s="13" t="s">
        <v>174</v>
      </c>
      <c r="B33" s="163" t="s">
        <v>454</v>
      </c>
      <c r="C33" s="152">
        <f>+C34+C35+C36</f>
        <v>0</v>
      </c>
      <c r="D33" s="152">
        <f>+D34+D35+D36</f>
        <v>0</v>
      </c>
      <c r="E33" s="94">
        <f>+E34+E35+E36</f>
        <v>0</v>
      </c>
    </row>
    <row r="34" spans="1:5" s="162" customFormat="1" ht="12" customHeight="1">
      <c r="A34" s="12" t="s">
        <v>175</v>
      </c>
      <c r="B34" s="164" t="s">
        <v>455</v>
      </c>
      <c r="C34" s="151"/>
      <c r="D34" s="151"/>
      <c r="E34" s="93"/>
    </row>
    <row r="35" spans="1:5" s="162" customFormat="1" ht="12" customHeight="1">
      <c r="A35" s="12" t="s">
        <v>176</v>
      </c>
      <c r="B35" s="164" t="s">
        <v>456</v>
      </c>
      <c r="C35" s="151"/>
      <c r="D35" s="151"/>
      <c r="E35" s="93"/>
    </row>
    <row r="36" spans="1:5" s="162" customFormat="1" ht="12" customHeight="1">
      <c r="A36" s="12" t="s">
        <v>177</v>
      </c>
      <c r="B36" s="164" t="s">
        <v>457</v>
      </c>
      <c r="C36" s="151"/>
      <c r="D36" s="151"/>
      <c r="E36" s="93"/>
    </row>
    <row r="37" spans="1:5" s="162" customFormat="1" ht="12" customHeight="1">
      <c r="A37" s="12" t="s">
        <v>458</v>
      </c>
      <c r="B37" s="164" t="s">
        <v>178</v>
      </c>
      <c r="C37" s="151"/>
      <c r="D37" s="151"/>
      <c r="E37" s="93"/>
    </row>
    <row r="38" spans="1:5" s="162" customFormat="1" ht="12" customHeight="1">
      <c r="A38" s="12" t="s">
        <v>459</v>
      </c>
      <c r="B38" s="164" t="s">
        <v>179</v>
      </c>
      <c r="C38" s="151"/>
      <c r="D38" s="151"/>
      <c r="E38" s="93"/>
    </row>
    <row r="39" spans="1:5" s="162" customFormat="1" ht="12" customHeight="1" thickBot="1">
      <c r="A39" s="14" t="s">
        <v>460</v>
      </c>
      <c r="B39" s="293" t="s">
        <v>180</v>
      </c>
      <c r="C39" s="153"/>
      <c r="D39" s="153"/>
      <c r="E39" s="95"/>
    </row>
    <row r="40" spans="1:5" s="162" customFormat="1" ht="12" customHeight="1" thickBot="1">
      <c r="A40" s="18" t="s">
        <v>8</v>
      </c>
      <c r="B40" s="19" t="s">
        <v>314</v>
      </c>
      <c r="C40" s="150">
        <f>SUM(C41:C51)</f>
        <v>0</v>
      </c>
      <c r="D40" s="150">
        <f>SUM(D41:D51)</f>
        <v>0</v>
      </c>
      <c r="E40" s="92">
        <f>SUM(E41:E51)</f>
        <v>0</v>
      </c>
    </row>
    <row r="41" spans="1:5" s="162" customFormat="1" ht="12" customHeight="1">
      <c r="A41" s="13" t="s">
        <v>53</v>
      </c>
      <c r="B41" s="163" t="s">
        <v>183</v>
      </c>
      <c r="C41" s="152"/>
      <c r="D41" s="152"/>
      <c r="E41" s="94"/>
    </row>
    <row r="42" spans="1:5" s="162" customFormat="1" ht="12" customHeight="1">
      <c r="A42" s="12" t="s">
        <v>54</v>
      </c>
      <c r="B42" s="164" t="s">
        <v>184</v>
      </c>
      <c r="C42" s="151"/>
      <c r="D42" s="151"/>
      <c r="E42" s="93"/>
    </row>
    <row r="43" spans="1:5" s="162" customFormat="1" ht="12" customHeight="1">
      <c r="A43" s="12" t="s">
        <v>55</v>
      </c>
      <c r="B43" s="164" t="s">
        <v>185</v>
      </c>
      <c r="C43" s="151"/>
      <c r="D43" s="151"/>
      <c r="E43" s="93"/>
    </row>
    <row r="44" spans="1:5" s="162" customFormat="1" ht="12" customHeight="1">
      <c r="A44" s="12" t="s">
        <v>112</v>
      </c>
      <c r="B44" s="164" t="s">
        <v>186</v>
      </c>
      <c r="C44" s="151"/>
      <c r="D44" s="151"/>
      <c r="E44" s="93"/>
    </row>
    <row r="45" spans="1:5" s="162" customFormat="1" ht="12" customHeight="1">
      <c r="A45" s="12" t="s">
        <v>113</v>
      </c>
      <c r="B45" s="164" t="s">
        <v>187</v>
      </c>
      <c r="C45" s="151"/>
      <c r="D45" s="151"/>
      <c r="E45" s="93"/>
    </row>
    <row r="46" spans="1:5" s="162" customFormat="1" ht="12" customHeight="1">
      <c r="A46" s="12" t="s">
        <v>114</v>
      </c>
      <c r="B46" s="164" t="s">
        <v>188</v>
      </c>
      <c r="C46" s="151"/>
      <c r="D46" s="151"/>
      <c r="E46" s="93"/>
    </row>
    <row r="47" spans="1:5" s="162" customFormat="1" ht="12" customHeight="1">
      <c r="A47" s="12" t="s">
        <v>115</v>
      </c>
      <c r="B47" s="164" t="s">
        <v>189</v>
      </c>
      <c r="C47" s="151"/>
      <c r="D47" s="151"/>
      <c r="E47" s="93"/>
    </row>
    <row r="48" spans="1:5" s="162" customFormat="1" ht="12" customHeight="1">
      <c r="A48" s="12" t="s">
        <v>116</v>
      </c>
      <c r="B48" s="164" t="s">
        <v>461</v>
      </c>
      <c r="C48" s="151"/>
      <c r="D48" s="151"/>
      <c r="E48" s="93"/>
    </row>
    <row r="49" spans="1:5" s="162" customFormat="1" ht="12" customHeight="1">
      <c r="A49" s="12" t="s">
        <v>181</v>
      </c>
      <c r="B49" s="164" t="s">
        <v>190</v>
      </c>
      <c r="C49" s="154"/>
      <c r="D49" s="154"/>
      <c r="E49" s="96"/>
    </row>
    <row r="50" spans="1:5" s="162" customFormat="1" ht="12" customHeight="1">
      <c r="A50" s="14" t="s">
        <v>182</v>
      </c>
      <c r="B50" s="165" t="s">
        <v>316</v>
      </c>
      <c r="C50" s="155"/>
      <c r="D50" s="155"/>
      <c r="E50" s="97"/>
    </row>
    <row r="51" spans="1:5" s="162" customFormat="1" ht="12" customHeight="1" thickBot="1">
      <c r="A51" s="14" t="s">
        <v>315</v>
      </c>
      <c r="B51" s="101" t="s">
        <v>191</v>
      </c>
      <c r="C51" s="155"/>
      <c r="D51" s="155"/>
      <c r="E51" s="97"/>
    </row>
    <row r="52" spans="1:5" s="162" customFormat="1" ht="12" customHeight="1" thickBot="1">
      <c r="A52" s="18" t="s">
        <v>9</v>
      </c>
      <c r="B52" s="19" t="s">
        <v>192</v>
      </c>
      <c r="C52" s="150">
        <f>SUM(C53:C57)</f>
        <v>0</v>
      </c>
      <c r="D52" s="150">
        <f>SUM(D53:D57)</f>
        <v>0</v>
      </c>
      <c r="E52" s="92">
        <f>SUM(E53:E57)</f>
        <v>0</v>
      </c>
    </row>
    <row r="53" spans="1:5" s="162" customFormat="1" ht="12" customHeight="1">
      <c r="A53" s="13" t="s">
        <v>56</v>
      </c>
      <c r="B53" s="163" t="s">
        <v>196</v>
      </c>
      <c r="C53" s="194"/>
      <c r="D53" s="194"/>
      <c r="E53" s="98"/>
    </row>
    <row r="54" spans="1:5" s="162" customFormat="1" ht="12" customHeight="1">
      <c r="A54" s="12" t="s">
        <v>57</v>
      </c>
      <c r="B54" s="164" t="s">
        <v>197</v>
      </c>
      <c r="C54" s="154"/>
      <c r="D54" s="154"/>
      <c r="E54" s="96"/>
    </row>
    <row r="55" spans="1:5" s="162" customFormat="1" ht="12" customHeight="1">
      <c r="A55" s="12" t="s">
        <v>193</v>
      </c>
      <c r="B55" s="164" t="s">
        <v>198</v>
      </c>
      <c r="C55" s="154"/>
      <c r="D55" s="154"/>
      <c r="E55" s="96"/>
    </row>
    <row r="56" spans="1:5" s="162" customFormat="1" ht="12" customHeight="1">
      <c r="A56" s="12" t="s">
        <v>194</v>
      </c>
      <c r="B56" s="164" t="s">
        <v>199</v>
      </c>
      <c r="C56" s="154"/>
      <c r="D56" s="154"/>
      <c r="E56" s="96"/>
    </row>
    <row r="57" spans="1:5" s="162" customFormat="1" ht="12" customHeight="1" thickBot="1">
      <c r="A57" s="14" t="s">
        <v>195</v>
      </c>
      <c r="B57" s="101" t="s">
        <v>200</v>
      </c>
      <c r="C57" s="155"/>
      <c r="D57" s="155"/>
      <c r="E57" s="97"/>
    </row>
    <row r="58" spans="1:5" s="162" customFormat="1" ht="12" customHeight="1" thickBot="1">
      <c r="A58" s="18" t="s">
        <v>117</v>
      </c>
      <c r="B58" s="19" t="s">
        <v>201</v>
      </c>
      <c r="C58" s="150">
        <f>SUM(C59:C61)</f>
        <v>0</v>
      </c>
      <c r="D58" s="150">
        <f>SUM(D59:D61)</f>
        <v>0</v>
      </c>
      <c r="E58" s="92">
        <f>SUM(E59:E61)</f>
        <v>0</v>
      </c>
    </row>
    <row r="59" spans="1:5" s="162" customFormat="1" ht="12" customHeight="1">
      <c r="A59" s="13" t="s">
        <v>58</v>
      </c>
      <c r="B59" s="163" t="s">
        <v>202</v>
      </c>
      <c r="C59" s="152"/>
      <c r="D59" s="152"/>
      <c r="E59" s="94"/>
    </row>
    <row r="60" spans="1:5" s="162" customFormat="1" ht="12" customHeight="1">
      <c r="A60" s="12" t="s">
        <v>59</v>
      </c>
      <c r="B60" s="164" t="s">
        <v>309</v>
      </c>
      <c r="C60" s="151"/>
      <c r="D60" s="151"/>
      <c r="E60" s="93"/>
    </row>
    <row r="61" spans="1:5" s="162" customFormat="1" ht="12" customHeight="1">
      <c r="A61" s="12" t="s">
        <v>205</v>
      </c>
      <c r="B61" s="164" t="s">
        <v>203</v>
      </c>
      <c r="C61" s="151"/>
      <c r="D61" s="151"/>
      <c r="E61" s="93"/>
    </row>
    <row r="62" spans="1:5" s="162" customFormat="1" ht="12" customHeight="1" thickBot="1">
      <c r="A62" s="14" t="s">
        <v>206</v>
      </c>
      <c r="B62" s="101" t="s">
        <v>204</v>
      </c>
      <c r="C62" s="153"/>
      <c r="D62" s="153"/>
      <c r="E62" s="95"/>
    </row>
    <row r="63" spans="1:5" s="162" customFormat="1" ht="12" customHeight="1" thickBot="1">
      <c r="A63" s="18" t="s">
        <v>11</v>
      </c>
      <c r="B63" s="99" t="s">
        <v>207</v>
      </c>
      <c r="C63" s="150">
        <f>SUM(C64:C66)</f>
        <v>0</v>
      </c>
      <c r="D63" s="150">
        <f>SUM(D64:D66)</f>
        <v>0</v>
      </c>
      <c r="E63" s="92">
        <f>SUM(E64:E66)</f>
        <v>0</v>
      </c>
    </row>
    <row r="64" spans="1:5" s="162" customFormat="1" ht="12" customHeight="1">
      <c r="A64" s="13" t="s">
        <v>118</v>
      </c>
      <c r="B64" s="163" t="s">
        <v>209</v>
      </c>
      <c r="C64" s="154"/>
      <c r="D64" s="154"/>
      <c r="E64" s="96"/>
    </row>
    <row r="65" spans="1:5" s="162" customFormat="1" ht="12" customHeight="1">
      <c r="A65" s="12" t="s">
        <v>119</v>
      </c>
      <c r="B65" s="164" t="s">
        <v>310</v>
      </c>
      <c r="C65" s="154"/>
      <c r="D65" s="154"/>
      <c r="E65" s="96"/>
    </row>
    <row r="66" spans="1:5" s="162" customFormat="1" ht="12" customHeight="1">
      <c r="A66" s="12" t="s">
        <v>142</v>
      </c>
      <c r="B66" s="164" t="s">
        <v>210</v>
      </c>
      <c r="C66" s="154"/>
      <c r="D66" s="154"/>
      <c r="E66" s="96"/>
    </row>
    <row r="67" spans="1:5" s="162" customFormat="1" ht="12" customHeight="1" thickBot="1">
      <c r="A67" s="14" t="s">
        <v>208</v>
      </c>
      <c r="B67" s="101" t="s">
        <v>211</v>
      </c>
      <c r="C67" s="154"/>
      <c r="D67" s="154"/>
      <c r="E67" s="96"/>
    </row>
    <row r="68" spans="1:5" s="162" customFormat="1" ht="12" customHeight="1" thickBot="1">
      <c r="A68" s="209" t="s">
        <v>356</v>
      </c>
      <c r="B68" s="19" t="s">
        <v>212</v>
      </c>
      <c r="C68" s="156">
        <f>+C11+C18+C25+C32+C40+C52+C58+C63</f>
        <v>0</v>
      </c>
      <c r="D68" s="156">
        <f>+D11+D18+D25+D32+D40+D52+D58+D63</f>
        <v>0</v>
      </c>
      <c r="E68" s="192">
        <f>+E11+E18+E25+E32+E40+E52+E58+E63</f>
        <v>0</v>
      </c>
    </row>
    <row r="69" spans="1:5" s="162" customFormat="1" ht="12" customHeight="1" thickBot="1">
      <c r="A69" s="195" t="s">
        <v>213</v>
      </c>
      <c r="B69" s="99" t="s">
        <v>214</v>
      </c>
      <c r="C69" s="150">
        <f>SUM(C70:C72)</f>
        <v>0</v>
      </c>
      <c r="D69" s="150">
        <f>SUM(D70:D72)</f>
        <v>0</v>
      </c>
      <c r="E69" s="92">
        <f>SUM(E70:E72)</f>
        <v>0</v>
      </c>
    </row>
    <row r="70" spans="1:5" s="162" customFormat="1" ht="12" customHeight="1">
      <c r="A70" s="13" t="s">
        <v>242</v>
      </c>
      <c r="B70" s="163" t="s">
        <v>215</v>
      </c>
      <c r="C70" s="154"/>
      <c r="D70" s="154"/>
      <c r="E70" s="96"/>
    </row>
    <row r="71" spans="1:5" s="162" customFormat="1" ht="12" customHeight="1">
      <c r="A71" s="12" t="s">
        <v>251</v>
      </c>
      <c r="B71" s="164" t="s">
        <v>216</v>
      </c>
      <c r="C71" s="154"/>
      <c r="D71" s="154"/>
      <c r="E71" s="96"/>
    </row>
    <row r="72" spans="1:5" s="162" customFormat="1" ht="12" customHeight="1" thickBot="1">
      <c r="A72" s="14" t="s">
        <v>252</v>
      </c>
      <c r="B72" s="205" t="s">
        <v>341</v>
      </c>
      <c r="C72" s="154"/>
      <c r="D72" s="154"/>
      <c r="E72" s="96"/>
    </row>
    <row r="73" spans="1:5" s="162" customFormat="1" ht="12" customHeight="1" thickBot="1">
      <c r="A73" s="195" t="s">
        <v>218</v>
      </c>
      <c r="B73" s="99" t="s">
        <v>219</v>
      </c>
      <c r="C73" s="150">
        <f>SUM(C74:C77)</f>
        <v>0</v>
      </c>
      <c r="D73" s="150">
        <f>SUM(D74:D77)</f>
        <v>0</v>
      </c>
      <c r="E73" s="92">
        <f>SUM(E74:E77)</f>
        <v>0</v>
      </c>
    </row>
    <row r="74" spans="1:5" s="162" customFormat="1" ht="12" customHeight="1">
      <c r="A74" s="13" t="s">
        <v>96</v>
      </c>
      <c r="B74" s="331" t="s">
        <v>220</v>
      </c>
      <c r="C74" s="154"/>
      <c r="D74" s="154"/>
      <c r="E74" s="96"/>
    </row>
    <row r="75" spans="1:5" s="162" customFormat="1" ht="12" customHeight="1">
      <c r="A75" s="12" t="s">
        <v>97</v>
      </c>
      <c r="B75" s="331" t="s">
        <v>468</v>
      </c>
      <c r="C75" s="154"/>
      <c r="D75" s="154"/>
      <c r="E75" s="96"/>
    </row>
    <row r="76" spans="1:5" s="162" customFormat="1" ht="12" customHeight="1">
      <c r="A76" s="12" t="s">
        <v>243</v>
      </c>
      <c r="B76" s="331" t="s">
        <v>221</v>
      </c>
      <c r="C76" s="154"/>
      <c r="D76" s="154"/>
      <c r="E76" s="96"/>
    </row>
    <row r="77" spans="1:5" s="162" customFormat="1" ht="12" customHeight="1" thickBot="1">
      <c r="A77" s="14" t="s">
        <v>244</v>
      </c>
      <c r="B77" s="332" t="s">
        <v>469</v>
      </c>
      <c r="C77" s="154"/>
      <c r="D77" s="154"/>
      <c r="E77" s="96"/>
    </row>
    <row r="78" spans="1:5" s="162" customFormat="1" ht="12" customHeight="1" thickBot="1">
      <c r="A78" s="195" t="s">
        <v>222</v>
      </c>
      <c r="B78" s="99" t="s">
        <v>223</v>
      </c>
      <c r="C78" s="150">
        <f>SUM(C79:C80)</f>
        <v>0</v>
      </c>
      <c r="D78" s="150">
        <f>SUM(D79:D80)</f>
        <v>0</v>
      </c>
      <c r="E78" s="92">
        <f>SUM(E79:E80)</f>
        <v>0</v>
      </c>
    </row>
    <row r="79" spans="1:5" s="162" customFormat="1" ht="12" customHeight="1">
      <c r="A79" s="13" t="s">
        <v>245</v>
      </c>
      <c r="B79" s="163" t="s">
        <v>224</v>
      </c>
      <c r="C79" s="154"/>
      <c r="D79" s="154"/>
      <c r="E79" s="96"/>
    </row>
    <row r="80" spans="1:5" s="162" customFormat="1" ht="12" customHeight="1" thickBot="1">
      <c r="A80" s="14" t="s">
        <v>246</v>
      </c>
      <c r="B80" s="101" t="s">
        <v>225</v>
      </c>
      <c r="C80" s="154"/>
      <c r="D80" s="154"/>
      <c r="E80" s="96"/>
    </row>
    <row r="81" spans="1:5" s="162" customFormat="1" ht="12" customHeight="1" thickBot="1">
      <c r="A81" s="195" t="s">
        <v>226</v>
      </c>
      <c r="B81" s="99" t="s">
        <v>227</v>
      </c>
      <c r="C81" s="150">
        <f>SUM(C82:C84)</f>
        <v>0</v>
      </c>
      <c r="D81" s="150">
        <f>SUM(D82:D84)</f>
        <v>0</v>
      </c>
      <c r="E81" s="92">
        <f>SUM(E82:E84)</f>
        <v>0</v>
      </c>
    </row>
    <row r="82" spans="1:5" s="162" customFormat="1" ht="12" customHeight="1">
      <c r="A82" s="13" t="s">
        <v>247</v>
      </c>
      <c r="B82" s="163" t="s">
        <v>228</v>
      </c>
      <c r="C82" s="154"/>
      <c r="D82" s="154"/>
      <c r="E82" s="96"/>
    </row>
    <row r="83" spans="1:5" s="162" customFormat="1" ht="12" customHeight="1">
      <c r="A83" s="12" t="s">
        <v>248</v>
      </c>
      <c r="B83" s="164" t="s">
        <v>229</v>
      </c>
      <c r="C83" s="154"/>
      <c r="D83" s="154"/>
      <c r="E83" s="96"/>
    </row>
    <row r="84" spans="1:5" s="162" customFormat="1" ht="12" customHeight="1" thickBot="1">
      <c r="A84" s="14" t="s">
        <v>249</v>
      </c>
      <c r="B84" s="101" t="s">
        <v>470</v>
      </c>
      <c r="C84" s="154"/>
      <c r="D84" s="154"/>
      <c r="E84" s="96"/>
    </row>
    <row r="85" spans="1:5" s="162" customFormat="1" ht="12" customHeight="1" thickBot="1">
      <c r="A85" s="195" t="s">
        <v>230</v>
      </c>
      <c r="B85" s="99" t="s">
        <v>250</v>
      </c>
      <c r="C85" s="150">
        <f>SUM(C86:C89)</f>
        <v>0</v>
      </c>
      <c r="D85" s="150">
        <f>SUM(D86:D89)</f>
        <v>0</v>
      </c>
      <c r="E85" s="92">
        <f>SUM(E86:E89)</f>
        <v>0</v>
      </c>
    </row>
    <row r="86" spans="1:5" s="162" customFormat="1" ht="12" customHeight="1">
      <c r="A86" s="167" t="s">
        <v>231</v>
      </c>
      <c r="B86" s="163" t="s">
        <v>232</v>
      </c>
      <c r="C86" s="154"/>
      <c r="D86" s="154"/>
      <c r="E86" s="96"/>
    </row>
    <row r="87" spans="1:5" s="162" customFormat="1" ht="12" customHeight="1">
      <c r="A87" s="168" t="s">
        <v>233</v>
      </c>
      <c r="B87" s="164" t="s">
        <v>234</v>
      </c>
      <c r="C87" s="154"/>
      <c r="D87" s="154"/>
      <c r="E87" s="96"/>
    </row>
    <row r="88" spans="1:5" s="162" customFormat="1" ht="12" customHeight="1">
      <c r="A88" s="168" t="s">
        <v>235</v>
      </c>
      <c r="B88" s="164" t="s">
        <v>236</v>
      </c>
      <c r="C88" s="154"/>
      <c r="D88" s="154"/>
      <c r="E88" s="96"/>
    </row>
    <row r="89" spans="1:5" s="162" customFormat="1" ht="12" customHeight="1" thickBot="1">
      <c r="A89" s="169" t="s">
        <v>237</v>
      </c>
      <c r="B89" s="101" t="s">
        <v>238</v>
      </c>
      <c r="C89" s="154"/>
      <c r="D89" s="154"/>
      <c r="E89" s="96"/>
    </row>
    <row r="90" spans="1:5" s="162" customFormat="1" ht="12" customHeight="1" thickBot="1">
      <c r="A90" s="195" t="s">
        <v>239</v>
      </c>
      <c r="B90" s="99" t="s">
        <v>355</v>
      </c>
      <c r="C90" s="197"/>
      <c r="D90" s="197"/>
      <c r="E90" s="198"/>
    </row>
    <row r="91" spans="1:5" s="162" customFormat="1" ht="13.5" customHeight="1" thickBot="1">
      <c r="A91" s="195" t="s">
        <v>241</v>
      </c>
      <c r="B91" s="99" t="s">
        <v>240</v>
      </c>
      <c r="C91" s="197"/>
      <c r="D91" s="197"/>
      <c r="E91" s="198"/>
    </row>
    <row r="92" spans="1:5" s="162" customFormat="1" ht="15.75" customHeight="1" thickBot="1">
      <c r="A92" s="195" t="s">
        <v>253</v>
      </c>
      <c r="B92" s="170" t="s">
        <v>358</v>
      </c>
      <c r="C92" s="156">
        <f>+C69+C73+C78+C81+C85+C91+C90</f>
        <v>0</v>
      </c>
      <c r="D92" s="156">
        <f>+D69+D73+D78+D81+D85+D91+D90</f>
        <v>0</v>
      </c>
      <c r="E92" s="192">
        <f>+E69+E73+E78+E81+E85+E91+E90</f>
        <v>0</v>
      </c>
    </row>
    <row r="93" spans="1:5" s="162" customFormat="1" ht="25.5" customHeight="1" thickBot="1">
      <c r="A93" s="196" t="s">
        <v>357</v>
      </c>
      <c r="B93" s="171" t="s">
        <v>359</v>
      </c>
      <c r="C93" s="156">
        <f>+C68+C92</f>
        <v>0</v>
      </c>
      <c r="D93" s="156">
        <f>+D68+D92</f>
        <v>0</v>
      </c>
      <c r="E93" s="192">
        <f>+E68+E92</f>
        <v>0</v>
      </c>
    </row>
    <row r="94" spans="1:3" s="162" customFormat="1" ht="15" customHeight="1">
      <c r="A94" s="3"/>
      <c r="B94" s="4"/>
      <c r="C94" s="103"/>
    </row>
    <row r="95" spans="1:5" ht="16.5" customHeight="1">
      <c r="A95" s="791" t="s">
        <v>32</v>
      </c>
      <c r="B95" s="791"/>
      <c r="C95" s="791"/>
      <c r="D95" s="791"/>
      <c r="E95" s="791"/>
    </row>
    <row r="96" spans="1:5" s="172" customFormat="1" ht="16.5" customHeight="1" thickBot="1">
      <c r="A96" s="793" t="s">
        <v>99</v>
      </c>
      <c r="B96" s="793"/>
      <c r="C96" s="60"/>
      <c r="E96" s="60" t="str">
        <f>E7</f>
        <v> Forintban!</v>
      </c>
    </row>
    <row r="97" spans="1:5" ht="15.75">
      <c r="A97" s="782" t="s">
        <v>48</v>
      </c>
      <c r="B97" s="784" t="s">
        <v>390</v>
      </c>
      <c r="C97" s="786" t="str">
        <f>+CONCATENATE(LEFT(Z_ÖSSZEFÜGGÉSEK!A6,4),". évi")</f>
        <v>2018. évi</v>
      </c>
      <c r="D97" s="787"/>
      <c r="E97" s="788"/>
    </row>
    <row r="98" spans="1:5" ht="24.75" thickBot="1">
      <c r="A98" s="783"/>
      <c r="B98" s="785"/>
      <c r="C98" s="226" t="s">
        <v>388</v>
      </c>
      <c r="D98" s="225" t="s">
        <v>389</v>
      </c>
      <c r="E98" s="333" t="str">
        <f>CONCATENATE(E9)</f>
        <v>2018. XII. 31.
teljesítés</v>
      </c>
    </row>
    <row r="99" spans="1:5" s="161" customFormat="1" ht="12" customHeight="1" thickBot="1">
      <c r="A99" s="25" t="s">
        <v>364</v>
      </c>
      <c r="B99" s="26" t="s">
        <v>365</v>
      </c>
      <c r="C99" s="26" t="s">
        <v>366</v>
      </c>
      <c r="D99" s="26" t="s">
        <v>368</v>
      </c>
      <c r="E99" s="237" t="s">
        <v>367</v>
      </c>
    </row>
    <row r="100" spans="1:5" ht="12" customHeight="1" thickBot="1">
      <c r="A100" s="20" t="s">
        <v>4</v>
      </c>
      <c r="B100" s="24" t="s">
        <v>317</v>
      </c>
      <c r="C100" s="149">
        <f>C101+C102+C103+C104+C105+C118</f>
        <v>0</v>
      </c>
      <c r="D100" s="149">
        <f>D101+D102+D103+D104+D105+D118</f>
        <v>0</v>
      </c>
      <c r="E100" s="212">
        <f>E101+E102+E103+E104+E105+E118</f>
        <v>0</v>
      </c>
    </row>
    <row r="101" spans="1:5" ht="12" customHeight="1">
      <c r="A101" s="15" t="s">
        <v>60</v>
      </c>
      <c r="B101" s="8" t="s">
        <v>33</v>
      </c>
      <c r="C101" s="219"/>
      <c r="D101" s="219"/>
      <c r="E101" s="213"/>
    </row>
    <row r="102" spans="1:5" ht="12" customHeight="1">
      <c r="A102" s="12" t="s">
        <v>61</v>
      </c>
      <c r="B102" s="6" t="s">
        <v>120</v>
      </c>
      <c r="C102" s="151"/>
      <c r="D102" s="151"/>
      <c r="E102" s="93"/>
    </row>
    <row r="103" spans="1:5" ht="12" customHeight="1">
      <c r="A103" s="12" t="s">
        <v>62</v>
      </c>
      <c r="B103" s="6" t="s">
        <v>88</v>
      </c>
      <c r="C103" s="153"/>
      <c r="D103" s="153"/>
      <c r="E103" s="95"/>
    </row>
    <row r="104" spans="1:5" ht="12" customHeight="1">
      <c r="A104" s="12" t="s">
        <v>63</v>
      </c>
      <c r="B104" s="9" t="s">
        <v>121</v>
      </c>
      <c r="C104" s="153"/>
      <c r="D104" s="153"/>
      <c r="E104" s="95"/>
    </row>
    <row r="105" spans="1:5" ht="12" customHeight="1">
      <c r="A105" s="12" t="s">
        <v>72</v>
      </c>
      <c r="B105" s="17" t="s">
        <v>122</v>
      </c>
      <c r="C105" s="153"/>
      <c r="D105" s="153"/>
      <c r="E105" s="95"/>
    </row>
    <row r="106" spans="1:5" ht="12" customHeight="1">
      <c r="A106" s="12" t="s">
        <v>64</v>
      </c>
      <c r="B106" s="6" t="s">
        <v>322</v>
      </c>
      <c r="C106" s="153"/>
      <c r="D106" s="153"/>
      <c r="E106" s="95"/>
    </row>
    <row r="107" spans="1:5" ht="12" customHeight="1">
      <c r="A107" s="12" t="s">
        <v>65</v>
      </c>
      <c r="B107" s="63" t="s">
        <v>321</v>
      </c>
      <c r="C107" s="153"/>
      <c r="D107" s="153"/>
      <c r="E107" s="95"/>
    </row>
    <row r="108" spans="1:5" ht="12" customHeight="1">
      <c r="A108" s="12" t="s">
        <v>73</v>
      </c>
      <c r="B108" s="63" t="s">
        <v>320</v>
      </c>
      <c r="C108" s="153"/>
      <c r="D108" s="153"/>
      <c r="E108" s="95"/>
    </row>
    <row r="109" spans="1:5" ht="12" customHeight="1">
      <c r="A109" s="12" t="s">
        <v>74</v>
      </c>
      <c r="B109" s="61" t="s">
        <v>256</v>
      </c>
      <c r="C109" s="153"/>
      <c r="D109" s="153"/>
      <c r="E109" s="95"/>
    </row>
    <row r="110" spans="1:5" ht="12" customHeight="1">
      <c r="A110" s="12" t="s">
        <v>75</v>
      </c>
      <c r="B110" s="62" t="s">
        <v>257</v>
      </c>
      <c r="C110" s="153"/>
      <c r="D110" s="153"/>
      <c r="E110" s="95"/>
    </row>
    <row r="111" spans="1:5" ht="12" customHeight="1">
      <c r="A111" s="12" t="s">
        <v>76</v>
      </c>
      <c r="B111" s="62" t="s">
        <v>258</v>
      </c>
      <c r="C111" s="153"/>
      <c r="D111" s="153"/>
      <c r="E111" s="95"/>
    </row>
    <row r="112" spans="1:5" ht="12" customHeight="1">
      <c r="A112" s="12" t="s">
        <v>78</v>
      </c>
      <c r="B112" s="61" t="s">
        <v>259</v>
      </c>
      <c r="C112" s="153"/>
      <c r="D112" s="153"/>
      <c r="E112" s="95"/>
    </row>
    <row r="113" spans="1:5" ht="12" customHeight="1">
      <c r="A113" s="12" t="s">
        <v>123</v>
      </c>
      <c r="B113" s="61" t="s">
        <v>260</v>
      </c>
      <c r="C113" s="153"/>
      <c r="D113" s="153"/>
      <c r="E113" s="95"/>
    </row>
    <row r="114" spans="1:5" ht="12" customHeight="1">
      <c r="A114" s="12" t="s">
        <v>254</v>
      </c>
      <c r="B114" s="62" t="s">
        <v>261</v>
      </c>
      <c r="C114" s="153"/>
      <c r="D114" s="153"/>
      <c r="E114" s="95"/>
    </row>
    <row r="115" spans="1:5" ht="12" customHeight="1">
      <c r="A115" s="11" t="s">
        <v>255</v>
      </c>
      <c r="B115" s="63" t="s">
        <v>262</v>
      </c>
      <c r="C115" s="153"/>
      <c r="D115" s="153"/>
      <c r="E115" s="95"/>
    </row>
    <row r="116" spans="1:5" ht="12" customHeight="1">
      <c r="A116" s="12" t="s">
        <v>318</v>
      </c>
      <c r="B116" s="63" t="s">
        <v>263</v>
      </c>
      <c r="C116" s="153"/>
      <c r="D116" s="153"/>
      <c r="E116" s="95"/>
    </row>
    <row r="117" spans="1:5" ht="12" customHeight="1">
      <c r="A117" s="14" t="s">
        <v>319</v>
      </c>
      <c r="B117" s="63" t="s">
        <v>264</v>
      </c>
      <c r="C117" s="153"/>
      <c r="D117" s="153"/>
      <c r="E117" s="95"/>
    </row>
    <row r="118" spans="1:5" ht="12" customHeight="1">
      <c r="A118" s="12" t="s">
        <v>323</v>
      </c>
      <c r="B118" s="9" t="s">
        <v>34</v>
      </c>
      <c r="C118" s="151"/>
      <c r="D118" s="151"/>
      <c r="E118" s="93"/>
    </row>
    <row r="119" spans="1:5" ht="12" customHeight="1">
      <c r="A119" s="12" t="s">
        <v>324</v>
      </c>
      <c r="B119" s="6" t="s">
        <v>326</v>
      </c>
      <c r="C119" s="151"/>
      <c r="D119" s="151"/>
      <c r="E119" s="93"/>
    </row>
    <row r="120" spans="1:5" ht="12" customHeight="1" thickBot="1">
      <c r="A120" s="16" t="s">
        <v>325</v>
      </c>
      <c r="B120" s="208" t="s">
        <v>327</v>
      </c>
      <c r="C120" s="220"/>
      <c r="D120" s="220"/>
      <c r="E120" s="214"/>
    </row>
    <row r="121" spans="1:5" ht="12" customHeight="1" thickBot="1">
      <c r="A121" s="206" t="s">
        <v>5</v>
      </c>
      <c r="B121" s="207" t="s">
        <v>265</v>
      </c>
      <c r="C121" s="221">
        <f>+C122+C124+C126</f>
        <v>0</v>
      </c>
      <c r="D121" s="150">
        <f>+D122+D124+D126</f>
        <v>0</v>
      </c>
      <c r="E121" s="215">
        <f>+E122+E124+E126</f>
        <v>0</v>
      </c>
    </row>
    <row r="122" spans="1:5" ht="12" customHeight="1">
      <c r="A122" s="13" t="s">
        <v>66</v>
      </c>
      <c r="B122" s="6" t="s">
        <v>141</v>
      </c>
      <c r="C122" s="152"/>
      <c r="D122" s="230"/>
      <c r="E122" s="94"/>
    </row>
    <row r="123" spans="1:5" ht="12" customHeight="1">
      <c r="A123" s="13" t="s">
        <v>67</v>
      </c>
      <c r="B123" s="10" t="s">
        <v>269</v>
      </c>
      <c r="C123" s="152"/>
      <c r="D123" s="230"/>
      <c r="E123" s="94"/>
    </row>
    <row r="124" spans="1:5" ht="12" customHeight="1">
      <c r="A124" s="13" t="s">
        <v>68</v>
      </c>
      <c r="B124" s="10" t="s">
        <v>124</v>
      </c>
      <c r="C124" s="151"/>
      <c r="D124" s="231"/>
      <c r="E124" s="93"/>
    </row>
    <row r="125" spans="1:5" ht="12" customHeight="1">
      <c r="A125" s="13" t="s">
        <v>69</v>
      </c>
      <c r="B125" s="10" t="s">
        <v>270</v>
      </c>
      <c r="C125" s="151"/>
      <c r="D125" s="231"/>
      <c r="E125" s="93"/>
    </row>
    <row r="126" spans="1:5" ht="12" customHeight="1">
      <c r="A126" s="13" t="s">
        <v>70</v>
      </c>
      <c r="B126" s="101" t="s">
        <v>143</v>
      </c>
      <c r="C126" s="151"/>
      <c r="D126" s="231"/>
      <c r="E126" s="93"/>
    </row>
    <row r="127" spans="1:5" ht="12" customHeight="1">
      <c r="A127" s="13" t="s">
        <v>77</v>
      </c>
      <c r="B127" s="100" t="s">
        <v>311</v>
      </c>
      <c r="C127" s="151"/>
      <c r="D127" s="231"/>
      <c r="E127" s="93"/>
    </row>
    <row r="128" spans="1:5" ht="12" customHeight="1">
      <c r="A128" s="13" t="s">
        <v>79</v>
      </c>
      <c r="B128" s="159" t="s">
        <v>275</v>
      </c>
      <c r="C128" s="151"/>
      <c r="D128" s="231"/>
      <c r="E128" s="93"/>
    </row>
    <row r="129" spans="1:5" ht="15.75">
      <c r="A129" s="13" t="s">
        <v>125</v>
      </c>
      <c r="B129" s="62" t="s">
        <v>258</v>
      </c>
      <c r="C129" s="151"/>
      <c r="D129" s="231"/>
      <c r="E129" s="93"/>
    </row>
    <row r="130" spans="1:5" ht="12" customHeight="1">
      <c r="A130" s="13" t="s">
        <v>126</v>
      </c>
      <c r="B130" s="62" t="s">
        <v>274</v>
      </c>
      <c r="C130" s="151"/>
      <c r="D130" s="231"/>
      <c r="E130" s="93"/>
    </row>
    <row r="131" spans="1:5" ht="12" customHeight="1">
      <c r="A131" s="13" t="s">
        <v>127</v>
      </c>
      <c r="B131" s="62" t="s">
        <v>273</v>
      </c>
      <c r="C131" s="151"/>
      <c r="D131" s="231"/>
      <c r="E131" s="93"/>
    </row>
    <row r="132" spans="1:5" ht="12" customHeight="1">
      <c r="A132" s="13" t="s">
        <v>266</v>
      </c>
      <c r="B132" s="62" t="s">
        <v>261</v>
      </c>
      <c r="C132" s="151"/>
      <c r="D132" s="231"/>
      <c r="E132" s="93"/>
    </row>
    <row r="133" spans="1:5" ht="12" customHeight="1">
      <c r="A133" s="13" t="s">
        <v>267</v>
      </c>
      <c r="B133" s="62" t="s">
        <v>272</v>
      </c>
      <c r="C133" s="151"/>
      <c r="D133" s="231"/>
      <c r="E133" s="93"/>
    </row>
    <row r="134" spans="1:5" ht="16.5" thickBot="1">
      <c r="A134" s="11" t="s">
        <v>268</v>
      </c>
      <c r="B134" s="62" t="s">
        <v>271</v>
      </c>
      <c r="C134" s="153"/>
      <c r="D134" s="232"/>
      <c r="E134" s="95"/>
    </row>
    <row r="135" spans="1:5" ht="12" customHeight="1" thickBot="1">
      <c r="A135" s="18" t="s">
        <v>6</v>
      </c>
      <c r="B135" s="58" t="s">
        <v>328</v>
      </c>
      <c r="C135" s="150">
        <f>+C100+C121</f>
        <v>0</v>
      </c>
      <c r="D135" s="229">
        <f>+D100+D121</f>
        <v>0</v>
      </c>
      <c r="E135" s="92">
        <f>+E100+E121</f>
        <v>0</v>
      </c>
    </row>
    <row r="136" spans="1:5" ht="12" customHeight="1" thickBot="1">
      <c r="A136" s="18" t="s">
        <v>7</v>
      </c>
      <c r="B136" s="58" t="s">
        <v>391</v>
      </c>
      <c r="C136" s="150">
        <f>+C137+C138+C139</f>
        <v>0</v>
      </c>
      <c r="D136" s="229">
        <f>+D137+D138+D139</f>
        <v>0</v>
      </c>
      <c r="E136" s="92">
        <f>+E137+E138+E139</f>
        <v>0</v>
      </c>
    </row>
    <row r="137" spans="1:5" ht="12" customHeight="1">
      <c r="A137" s="13" t="s">
        <v>174</v>
      </c>
      <c r="B137" s="10" t="s">
        <v>336</v>
      </c>
      <c r="C137" s="151"/>
      <c r="D137" s="231"/>
      <c r="E137" s="93"/>
    </row>
    <row r="138" spans="1:5" ht="12" customHeight="1">
      <c r="A138" s="13" t="s">
        <v>175</v>
      </c>
      <c r="B138" s="10" t="s">
        <v>337</v>
      </c>
      <c r="C138" s="151"/>
      <c r="D138" s="231"/>
      <c r="E138" s="93"/>
    </row>
    <row r="139" spans="1:5" ht="12" customHeight="1" thickBot="1">
      <c r="A139" s="11" t="s">
        <v>176</v>
      </c>
      <c r="B139" s="10" t="s">
        <v>338</v>
      </c>
      <c r="C139" s="151"/>
      <c r="D139" s="231"/>
      <c r="E139" s="93"/>
    </row>
    <row r="140" spans="1:5" ht="12" customHeight="1" thickBot="1">
      <c r="A140" s="18" t="s">
        <v>8</v>
      </c>
      <c r="B140" s="58" t="s">
        <v>330</v>
      </c>
      <c r="C140" s="150">
        <f>SUM(C141:C146)</f>
        <v>0</v>
      </c>
      <c r="D140" s="229">
        <f>SUM(D141:D146)</f>
        <v>0</v>
      </c>
      <c r="E140" s="92">
        <f>SUM(E141:E146)</f>
        <v>0</v>
      </c>
    </row>
    <row r="141" spans="1:5" ht="12" customHeight="1">
      <c r="A141" s="13" t="s">
        <v>53</v>
      </c>
      <c r="B141" s="7" t="s">
        <v>339</v>
      </c>
      <c r="C141" s="151"/>
      <c r="D141" s="231"/>
      <c r="E141" s="93"/>
    </row>
    <row r="142" spans="1:5" ht="12" customHeight="1">
      <c r="A142" s="13" t="s">
        <v>54</v>
      </c>
      <c r="B142" s="7" t="s">
        <v>331</v>
      </c>
      <c r="C142" s="151"/>
      <c r="D142" s="231"/>
      <c r="E142" s="93"/>
    </row>
    <row r="143" spans="1:5" ht="12" customHeight="1">
      <c r="A143" s="13" t="s">
        <v>55</v>
      </c>
      <c r="B143" s="7" t="s">
        <v>332</v>
      </c>
      <c r="C143" s="151"/>
      <c r="D143" s="231"/>
      <c r="E143" s="93"/>
    </row>
    <row r="144" spans="1:5" ht="12" customHeight="1">
      <c r="A144" s="13" t="s">
        <v>112</v>
      </c>
      <c r="B144" s="7" t="s">
        <v>333</v>
      </c>
      <c r="C144" s="151"/>
      <c r="D144" s="231"/>
      <c r="E144" s="93"/>
    </row>
    <row r="145" spans="1:5" ht="12" customHeight="1">
      <c r="A145" s="13" t="s">
        <v>113</v>
      </c>
      <c r="B145" s="7" t="s">
        <v>334</v>
      </c>
      <c r="C145" s="151"/>
      <c r="D145" s="231"/>
      <c r="E145" s="93"/>
    </row>
    <row r="146" spans="1:5" ht="12" customHeight="1" thickBot="1">
      <c r="A146" s="16" t="s">
        <v>114</v>
      </c>
      <c r="B146" s="343" t="s">
        <v>335</v>
      </c>
      <c r="C146" s="220"/>
      <c r="D146" s="292"/>
      <c r="E146" s="214"/>
    </row>
    <row r="147" spans="1:5" ht="12" customHeight="1" thickBot="1">
      <c r="A147" s="18" t="s">
        <v>9</v>
      </c>
      <c r="B147" s="58" t="s">
        <v>343</v>
      </c>
      <c r="C147" s="156">
        <f>+C148+C149+C150+C151</f>
        <v>0</v>
      </c>
      <c r="D147" s="233">
        <f>+D148+D149+D150+D151</f>
        <v>0</v>
      </c>
      <c r="E147" s="192">
        <f>+E148+E149+E150+E151</f>
        <v>0</v>
      </c>
    </row>
    <row r="148" spans="1:5" ht="12" customHeight="1">
      <c r="A148" s="13" t="s">
        <v>56</v>
      </c>
      <c r="B148" s="7" t="s">
        <v>276</v>
      </c>
      <c r="C148" s="151"/>
      <c r="D148" s="231"/>
      <c r="E148" s="93"/>
    </row>
    <row r="149" spans="1:5" ht="12" customHeight="1">
      <c r="A149" s="13" t="s">
        <v>57</v>
      </c>
      <c r="B149" s="7" t="s">
        <v>277</v>
      </c>
      <c r="C149" s="151"/>
      <c r="D149" s="231"/>
      <c r="E149" s="93"/>
    </row>
    <row r="150" spans="1:5" ht="12" customHeight="1">
      <c r="A150" s="13" t="s">
        <v>193</v>
      </c>
      <c r="B150" s="7" t="s">
        <v>344</v>
      </c>
      <c r="C150" s="151"/>
      <c r="D150" s="231"/>
      <c r="E150" s="93"/>
    </row>
    <row r="151" spans="1:5" ht="12" customHeight="1" thickBot="1">
      <c r="A151" s="11" t="s">
        <v>194</v>
      </c>
      <c r="B151" s="5" t="s">
        <v>293</v>
      </c>
      <c r="C151" s="151"/>
      <c r="D151" s="231"/>
      <c r="E151" s="93"/>
    </row>
    <row r="152" spans="1:5" ht="12" customHeight="1" thickBot="1">
      <c r="A152" s="18" t="s">
        <v>10</v>
      </c>
      <c r="B152" s="58" t="s">
        <v>345</v>
      </c>
      <c r="C152" s="222">
        <f>SUM(C153:C157)</f>
        <v>0</v>
      </c>
      <c r="D152" s="234">
        <f>SUM(D153:D157)</f>
        <v>0</v>
      </c>
      <c r="E152" s="216">
        <f>SUM(E153:E157)</f>
        <v>0</v>
      </c>
    </row>
    <row r="153" spans="1:5" ht="12" customHeight="1">
      <c r="A153" s="13" t="s">
        <v>58</v>
      </c>
      <c r="B153" s="7" t="s">
        <v>340</v>
      </c>
      <c r="C153" s="151"/>
      <c r="D153" s="231"/>
      <c r="E153" s="93"/>
    </row>
    <row r="154" spans="1:5" ht="12" customHeight="1">
      <c r="A154" s="13" t="s">
        <v>59</v>
      </c>
      <c r="B154" s="7" t="s">
        <v>347</v>
      </c>
      <c r="C154" s="151"/>
      <c r="D154" s="231"/>
      <c r="E154" s="93"/>
    </row>
    <row r="155" spans="1:5" ht="12" customHeight="1">
      <c r="A155" s="13" t="s">
        <v>205</v>
      </c>
      <c r="B155" s="7" t="s">
        <v>342</v>
      </c>
      <c r="C155" s="151"/>
      <c r="D155" s="231"/>
      <c r="E155" s="93"/>
    </row>
    <row r="156" spans="1:5" ht="12" customHeight="1">
      <c r="A156" s="13" t="s">
        <v>206</v>
      </c>
      <c r="B156" s="7" t="s">
        <v>348</v>
      </c>
      <c r="C156" s="151"/>
      <c r="D156" s="231"/>
      <c r="E156" s="93"/>
    </row>
    <row r="157" spans="1:5" ht="12" customHeight="1" thickBot="1">
      <c r="A157" s="13" t="s">
        <v>346</v>
      </c>
      <c r="B157" s="7" t="s">
        <v>349</v>
      </c>
      <c r="C157" s="151"/>
      <c r="D157" s="231"/>
      <c r="E157" s="93"/>
    </row>
    <row r="158" spans="1:5" ht="12" customHeight="1" thickBot="1">
      <c r="A158" s="18" t="s">
        <v>11</v>
      </c>
      <c r="B158" s="58" t="s">
        <v>350</v>
      </c>
      <c r="C158" s="223"/>
      <c r="D158" s="235"/>
      <c r="E158" s="217"/>
    </row>
    <row r="159" spans="1:5" ht="12" customHeight="1" thickBot="1">
      <c r="A159" s="18" t="s">
        <v>12</v>
      </c>
      <c r="B159" s="58" t="s">
        <v>351</v>
      </c>
      <c r="C159" s="223"/>
      <c r="D159" s="235"/>
      <c r="E159" s="217"/>
    </row>
    <row r="160" spans="1:9" ht="15" customHeight="1" thickBot="1">
      <c r="A160" s="18" t="s">
        <v>13</v>
      </c>
      <c r="B160" s="58" t="s">
        <v>353</v>
      </c>
      <c r="C160" s="224">
        <f>+C136+C140+C147+C152+C158+C159</f>
        <v>0</v>
      </c>
      <c r="D160" s="236">
        <f>+D136+D140+D147+D152+D158+D159</f>
        <v>0</v>
      </c>
      <c r="E160" s="218">
        <f>+E136+E140+E147+E152+E158+E159</f>
        <v>0</v>
      </c>
      <c r="F160" s="173"/>
      <c r="G160" s="174"/>
      <c r="H160" s="174"/>
      <c r="I160" s="174"/>
    </row>
    <row r="161" spans="1:5" s="162" customFormat="1" ht="12.75" customHeight="1" thickBot="1">
      <c r="A161" s="102" t="s">
        <v>14</v>
      </c>
      <c r="B161" s="137" t="s">
        <v>352</v>
      </c>
      <c r="C161" s="224">
        <f>+C135+C160</f>
        <v>0</v>
      </c>
      <c r="D161" s="236">
        <f>+D135+D160</f>
        <v>0</v>
      </c>
      <c r="E161" s="218">
        <f>+E135+E160</f>
        <v>0</v>
      </c>
    </row>
    <row r="162" spans="3:4" ht="15.75">
      <c r="C162" s="691">
        <f>C93-C161</f>
        <v>0</v>
      </c>
      <c r="D162" s="691">
        <f>D93-D161</f>
        <v>0</v>
      </c>
    </row>
    <row r="163" spans="1:5" ht="15.75">
      <c r="A163" s="789" t="s">
        <v>278</v>
      </c>
      <c r="B163" s="789"/>
      <c r="C163" s="789"/>
      <c r="D163" s="789"/>
      <c r="E163" s="789"/>
    </row>
    <row r="164" spans="1:5" ht="15" customHeight="1" thickBot="1">
      <c r="A164" s="781" t="s">
        <v>100</v>
      </c>
      <c r="B164" s="781"/>
      <c r="C164" s="104"/>
      <c r="E164" s="104" t="str">
        <f>E96</f>
        <v> Forintban!</v>
      </c>
    </row>
    <row r="165" spans="1:5" ht="25.5" customHeight="1" thickBot="1">
      <c r="A165" s="18">
        <v>1</v>
      </c>
      <c r="B165" s="23" t="s">
        <v>354</v>
      </c>
      <c r="C165" s="228">
        <f>+C68-C135</f>
        <v>0</v>
      </c>
      <c r="D165" s="150">
        <f>+D68-D135</f>
        <v>0</v>
      </c>
      <c r="E165" s="92">
        <f>+E68-E135</f>
        <v>0</v>
      </c>
    </row>
    <row r="166" spans="1:5" ht="32.25" customHeight="1" thickBot="1">
      <c r="A166" s="18" t="s">
        <v>5</v>
      </c>
      <c r="B166" s="23" t="s">
        <v>360</v>
      </c>
      <c r="C166" s="150">
        <f>+C92-C160</f>
        <v>0</v>
      </c>
      <c r="D166" s="150">
        <f>+D92-D160</f>
        <v>0</v>
      </c>
      <c r="E166" s="92">
        <f>+E92-E160</f>
        <v>0</v>
      </c>
    </row>
  </sheetData>
  <sheetProtection sheet="1"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30" workbookViewId="0" topLeftCell="A1">
      <selection activeCell="G28" sqref="G28:I28"/>
    </sheetView>
  </sheetViews>
  <sheetFormatPr defaultColWidth="9.00390625" defaultRowHeight="12.75"/>
  <cols>
    <col min="1" max="1" width="6.875" style="33" customWidth="1"/>
    <col min="2" max="2" width="48.00390625" style="70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9.75" customHeight="1">
      <c r="A1" s="367"/>
      <c r="B1" s="373" t="s">
        <v>104</v>
      </c>
      <c r="C1" s="374"/>
      <c r="D1" s="374"/>
      <c r="E1" s="374"/>
      <c r="F1" s="374"/>
      <c r="G1" s="374"/>
      <c r="H1" s="374"/>
      <c r="I1" s="374"/>
      <c r="J1" s="798" t="str">
        <f>CONCATENATE("2.1. melléklet ",Z_ALAPADATOK!A7," ",Z_ALAPADATOK!B7," ",Z_ALAPADATOK!C7," ",Z_ALAPADATOK!D7," ",Z_ALAPADATOK!E7," ",Z_ALAPADATOK!F7," ",Z_ALAPADATOK!G7," ",Z_ALAPADATOK!H7)</f>
        <v>2.1. melléklet a … / 2019. ( … ) önkormányzati rendelethez</v>
      </c>
    </row>
    <row r="2" spans="1:10" ht="14.25" thickBot="1">
      <c r="A2" s="367"/>
      <c r="B2" s="366"/>
      <c r="C2" s="367"/>
      <c r="D2" s="367"/>
      <c r="E2" s="367"/>
      <c r="F2" s="367"/>
      <c r="G2" s="375"/>
      <c r="H2" s="375"/>
      <c r="I2" s="375" t="str">
        <f>CONCATENATE('Z_1.4.sz.mell.'!E7)</f>
        <v> Forintban!</v>
      </c>
      <c r="J2" s="798"/>
    </row>
    <row r="3" spans="1:10" ht="18" customHeight="1" thickBot="1">
      <c r="A3" s="795" t="s">
        <v>48</v>
      </c>
      <c r="B3" s="376" t="s">
        <v>38</v>
      </c>
      <c r="C3" s="377"/>
      <c r="D3" s="378"/>
      <c r="E3" s="378"/>
      <c r="F3" s="376" t="s">
        <v>39</v>
      </c>
      <c r="G3" s="379"/>
      <c r="H3" s="380"/>
      <c r="I3" s="381"/>
      <c r="J3" s="798"/>
    </row>
    <row r="4" spans="1:10" s="111" customFormat="1" ht="35.25" customHeight="1" thickBot="1">
      <c r="A4" s="796"/>
      <c r="B4" s="369" t="s">
        <v>41</v>
      </c>
      <c r="C4" s="336" t="str">
        <f>+CONCATENATE('Z_1.1.sz.mell.'!C8," eredeti előirányzat")</f>
        <v>2018. évi eredeti előirányzat</v>
      </c>
      <c r="D4" s="334" t="str">
        <f>+CONCATENATE('Z_1.1.sz.mell.'!C8," módosított előirányzat")</f>
        <v>2018. évi módosított előirányzat</v>
      </c>
      <c r="E4" s="334" t="str">
        <f>CONCATENATE('Z_1.4.sz.mell.'!E9)</f>
        <v>2018. XII. 31.
teljesítés</v>
      </c>
      <c r="F4" s="369" t="s">
        <v>41</v>
      </c>
      <c r="G4" s="336" t="str">
        <f>+C4</f>
        <v>2018. évi eredeti előirányzat</v>
      </c>
      <c r="H4" s="336" t="str">
        <f>+D4</f>
        <v>2018. évi módosított előirányzat</v>
      </c>
      <c r="I4" s="335" t="str">
        <f>+E4</f>
        <v>2018. XII. 31.
teljesítés</v>
      </c>
      <c r="J4" s="798"/>
    </row>
    <row r="5" spans="1:10" s="112" customFormat="1" ht="12" customHeight="1" thickBot="1">
      <c r="A5" s="382" t="s">
        <v>364</v>
      </c>
      <c r="B5" s="383" t="s">
        <v>365</v>
      </c>
      <c r="C5" s="384" t="s">
        <v>366</v>
      </c>
      <c r="D5" s="387" t="s">
        <v>368</v>
      </c>
      <c r="E5" s="387" t="s">
        <v>367</v>
      </c>
      <c r="F5" s="383" t="s">
        <v>392</v>
      </c>
      <c r="G5" s="384" t="s">
        <v>370</v>
      </c>
      <c r="H5" s="384" t="s">
        <v>371</v>
      </c>
      <c r="I5" s="388" t="s">
        <v>393</v>
      </c>
      <c r="J5" s="798"/>
    </row>
    <row r="6" spans="1:10" ht="12.75" customHeight="1">
      <c r="A6" s="113" t="s">
        <v>4</v>
      </c>
      <c r="B6" s="114" t="s">
        <v>279</v>
      </c>
      <c r="C6" s="105">
        <v>20595085</v>
      </c>
      <c r="D6" s="105">
        <v>21892469</v>
      </c>
      <c r="E6" s="105">
        <v>21892469</v>
      </c>
      <c r="F6" s="114" t="s">
        <v>42</v>
      </c>
      <c r="G6" s="219">
        <v>14543124</v>
      </c>
      <c r="H6" s="219">
        <v>16123124</v>
      </c>
      <c r="I6" s="213">
        <v>14871915</v>
      </c>
      <c r="J6" s="798"/>
    </row>
    <row r="7" spans="1:10" ht="12.75" customHeight="1">
      <c r="A7" s="115" t="s">
        <v>5</v>
      </c>
      <c r="B7" s="116" t="s">
        <v>280</v>
      </c>
      <c r="C7" s="106">
        <v>3287619</v>
      </c>
      <c r="D7" s="106">
        <v>10592027</v>
      </c>
      <c r="E7" s="106">
        <v>10592027</v>
      </c>
      <c r="F7" s="116" t="s">
        <v>120</v>
      </c>
      <c r="G7" s="151">
        <v>2648273</v>
      </c>
      <c r="H7" s="151">
        <v>2898273</v>
      </c>
      <c r="I7" s="93">
        <v>2557530</v>
      </c>
      <c r="J7" s="798"/>
    </row>
    <row r="8" spans="1:10" ht="12.75" customHeight="1">
      <c r="A8" s="115" t="s">
        <v>6</v>
      </c>
      <c r="B8" s="116" t="s">
        <v>298</v>
      </c>
      <c r="C8" s="106">
        <v>1</v>
      </c>
      <c r="D8" s="106"/>
      <c r="E8" s="106"/>
      <c r="F8" s="116" t="s">
        <v>145</v>
      </c>
      <c r="G8" s="153">
        <v>11800829</v>
      </c>
      <c r="H8" s="153">
        <v>29638455</v>
      </c>
      <c r="I8" s="95">
        <v>19739914</v>
      </c>
      <c r="J8" s="798"/>
    </row>
    <row r="9" spans="1:10" ht="12.75" customHeight="1">
      <c r="A9" s="115" t="s">
        <v>7</v>
      </c>
      <c r="B9" s="116" t="s">
        <v>111</v>
      </c>
      <c r="C9" s="106">
        <v>2784320</v>
      </c>
      <c r="D9" s="106">
        <v>2784320</v>
      </c>
      <c r="E9" s="106">
        <v>2099020</v>
      </c>
      <c r="F9" s="116" t="s">
        <v>121</v>
      </c>
      <c r="G9" s="153">
        <v>1276000</v>
      </c>
      <c r="H9" s="153">
        <v>1593000</v>
      </c>
      <c r="I9" s="95">
        <v>1489700</v>
      </c>
      <c r="J9" s="798"/>
    </row>
    <row r="10" spans="1:10" ht="12.75" customHeight="1">
      <c r="A10" s="115" t="s">
        <v>8</v>
      </c>
      <c r="B10" s="117" t="s">
        <v>304</v>
      </c>
      <c r="C10" s="106">
        <v>3089840</v>
      </c>
      <c r="D10" s="106">
        <v>4527069</v>
      </c>
      <c r="E10" s="106">
        <v>3662534</v>
      </c>
      <c r="F10" s="116" t="s">
        <v>122</v>
      </c>
      <c r="G10" s="153">
        <v>1441312</v>
      </c>
      <c r="H10" s="153">
        <v>1525638</v>
      </c>
      <c r="I10" s="95">
        <v>520132</v>
      </c>
      <c r="J10" s="798"/>
    </row>
    <row r="11" spans="1:10" ht="12.75" customHeight="1">
      <c r="A11" s="115" t="s">
        <v>9</v>
      </c>
      <c r="B11" s="116" t="s">
        <v>281</v>
      </c>
      <c r="C11" s="107"/>
      <c r="D11" s="107"/>
      <c r="E11" s="107"/>
      <c r="F11" s="116" t="s">
        <v>34</v>
      </c>
      <c r="G11" s="151">
        <v>2680003</v>
      </c>
      <c r="H11" s="151">
        <v>37380</v>
      </c>
      <c r="I11" s="93">
        <v>0</v>
      </c>
      <c r="J11" s="798"/>
    </row>
    <row r="12" spans="1:10" ht="12.75" customHeight="1">
      <c r="A12" s="115" t="s">
        <v>10</v>
      </c>
      <c r="B12" s="116" t="s">
        <v>361</v>
      </c>
      <c r="C12" s="106">
        <v>1</v>
      </c>
      <c r="D12" s="106"/>
      <c r="E12" s="106"/>
      <c r="F12" s="30"/>
      <c r="G12" s="106"/>
      <c r="H12" s="106"/>
      <c r="I12" s="239"/>
      <c r="J12" s="798"/>
    </row>
    <row r="13" spans="1:10" ht="12.75" customHeight="1">
      <c r="A13" s="115" t="s">
        <v>11</v>
      </c>
      <c r="B13" s="30"/>
      <c r="C13" s="106"/>
      <c r="D13" s="106"/>
      <c r="E13" s="106"/>
      <c r="F13" s="30"/>
      <c r="G13" s="106"/>
      <c r="H13" s="106"/>
      <c r="I13" s="239"/>
      <c r="J13" s="798"/>
    </row>
    <row r="14" spans="1:10" ht="12.75" customHeight="1">
      <c r="A14" s="115" t="s">
        <v>12</v>
      </c>
      <c r="B14" s="175"/>
      <c r="C14" s="107"/>
      <c r="D14" s="107"/>
      <c r="E14" s="107"/>
      <c r="F14" s="30"/>
      <c r="G14" s="106"/>
      <c r="H14" s="106"/>
      <c r="I14" s="239"/>
      <c r="J14" s="798"/>
    </row>
    <row r="15" spans="1:10" ht="12.75" customHeight="1">
      <c r="A15" s="115" t="s">
        <v>13</v>
      </c>
      <c r="B15" s="30"/>
      <c r="C15" s="106"/>
      <c r="D15" s="106"/>
      <c r="E15" s="106"/>
      <c r="F15" s="30"/>
      <c r="G15" s="106"/>
      <c r="H15" s="106"/>
      <c r="I15" s="239"/>
      <c r="J15" s="798"/>
    </row>
    <row r="16" spans="1:10" ht="12.75" customHeight="1">
      <c r="A16" s="115" t="s">
        <v>14</v>
      </c>
      <c r="B16" s="30"/>
      <c r="C16" s="106"/>
      <c r="D16" s="106"/>
      <c r="E16" s="106"/>
      <c r="F16" s="30"/>
      <c r="G16" s="106"/>
      <c r="H16" s="106"/>
      <c r="I16" s="239"/>
      <c r="J16" s="798"/>
    </row>
    <row r="17" spans="1:10" ht="12.75" customHeight="1" thickBot="1">
      <c r="A17" s="115" t="s">
        <v>15</v>
      </c>
      <c r="B17" s="35"/>
      <c r="C17" s="108"/>
      <c r="D17" s="108"/>
      <c r="E17" s="108"/>
      <c r="F17" s="30"/>
      <c r="G17" s="108"/>
      <c r="H17" s="108"/>
      <c r="I17" s="240"/>
      <c r="J17" s="798"/>
    </row>
    <row r="18" spans="1:10" ht="21.75" thickBot="1">
      <c r="A18" s="118" t="s">
        <v>16</v>
      </c>
      <c r="B18" s="59" t="s">
        <v>362</v>
      </c>
      <c r="C18" s="109">
        <f>C6+C7+C9+C10+C11+C13+C14+C15+C16+C17</f>
        <v>29756864</v>
      </c>
      <c r="D18" s="109">
        <f>D6+D7+D9+D10+D11+D13+D14+D15+D16+D17</f>
        <v>39795885</v>
      </c>
      <c r="E18" s="109">
        <f>E6+E7+E9+E10+E11+E13+E14+E15+E16+E17</f>
        <v>38246050</v>
      </c>
      <c r="F18" s="59" t="s">
        <v>284</v>
      </c>
      <c r="G18" s="109">
        <f>SUM(G6:G17)</f>
        <v>34389541</v>
      </c>
      <c r="H18" s="109">
        <f>SUM(H6:H17)</f>
        <v>51815870</v>
      </c>
      <c r="I18" s="135">
        <f>SUM(I6:I17)</f>
        <v>39179191</v>
      </c>
      <c r="J18" s="798"/>
    </row>
    <row r="19" spans="1:10" ht="12.75" customHeight="1">
      <c r="A19" s="119" t="s">
        <v>17</v>
      </c>
      <c r="B19" s="120" t="s">
        <v>865</v>
      </c>
      <c r="C19" s="210">
        <f>+C20+C21+C22+C23</f>
        <v>102812759</v>
      </c>
      <c r="D19" s="210">
        <f>+D20+D21+D22+D23</f>
        <v>104087966</v>
      </c>
      <c r="E19" s="210">
        <f>+E20+E21+E22+E23</f>
        <v>104087966</v>
      </c>
      <c r="F19" s="121" t="s">
        <v>128</v>
      </c>
      <c r="G19" s="110"/>
      <c r="H19" s="110"/>
      <c r="I19" s="241"/>
      <c r="J19" s="798"/>
    </row>
    <row r="20" spans="1:10" ht="12.75" customHeight="1">
      <c r="A20" s="122" t="s">
        <v>18</v>
      </c>
      <c r="B20" s="121" t="s">
        <v>139</v>
      </c>
      <c r="C20" s="154">
        <v>102812759</v>
      </c>
      <c r="D20" s="154">
        <v>103228221</v>
      </c>
      <c r="E20" s="96">
        <v>103228221</v>
      </c>
      <c r="F20" s="121" t="s">
        <v>283</v>
      </c>
      <c r="G20" s="49"/>
      <c r="H20" s="49"/>
      <c r="I20" s="242"/>
      <c r="J20" s="798"/>
    </row>
    <row r="21" spans="1:10" ht="12.75" customHeight="1">
      <c r="A21" s="122" t="s">
        <v>19</v>
      </c>
      <c r="B21" s="121" t="s">
        <v>140</v>
      </c>
      <c r="C21" s="49"/>
      <c r="D21" s="49"/>
      <c r="E21" s="49"/>
      <c r="F21" s="121" t="s">
        <v>102</v>
      </c>
      <c r="G21" s="49"/>
      <c r="H21" s="49"/>
      <c r="I21" s="242"/>
      <c r="J21" s="798"/>
    </row>
    <row r="22" spans="1:10" ht="12.75" customHeight="1">
      <c r="A22" s="122" t="s">
        <v>20</v>
      </c>
      <c r="B22" s="121" t="s">
        <v>144</v>
      </c>
      <c r="C22" s="49"/>
      <c r="D22" s="49"/>
      <c r="E22" s="49"/>
      <c r="F22" s="121" t="s">
        <v>103</v>
      </c>
      <c r="G22" s="49"/>
      <c r="H22" s="49"/>
      <c r="I22" s="242"/>
      <c r="J22" s="798"/>
    </row>
    <row r="23" spans="1:10" ht="12.75" customHeight="1">
      <c r="A23" s="122" t="s">
        <v>21</v>
      </c>
      <c r="B23" s="121" t="s">
        <v>870</v>
      </c>
      <c r="C23" s="154">
        <v>0</v>
      </c>
      <c r="D23" s="154">
        <v>859745</v>
      </c>
      <c r="E23" s="96">
        <v>859745</v>
      </c>
      <c r="F23" s="120" t="s">
        <v>146</v>
      </c>
      <c r="G23" s="49"/>
      <c r="H23" s="49"/>
      <c r="I23" s="242"/>
      <c r="J23" s="798"/>
    </row>
    <row r="24" spans="1:10" ht="12.75" customHeight="1">
      <c r="A24" s="115" t="s">
        <v>22</v>
      </c>
      <c r="B24" s="121" t="s">
        <v>282</v>
      </c>
      <c r="C24" s="49"/>
      <c r="D24" s="49"/>
      <c r="E24" s="49"/>
      <c r="F24" s="121" t="s">
        <v>129</v>
      </c>
      <c r="G24" s="49"/>
      <c r="H24" s="49"/>
      <c r="I24" s="242"/>
      <c r="J24" s="798"/>
    </row>
    <row r="25" spans="1:10" ht="12.75" customHeight="1">
      <c r="A25" s="115" t="s">
        <v>23</v>
      </c>
      <c r="B25" s="121" t="s">
        <v>864</v>
      </c>
      <c r="C25" s="123"/>
      <c r="D25" s="123"/>
      <c r="E25" s="123"/>
      <c r="F25" s="114" t="s">
        <v>344</v>
      </c>
      <c r="G25" s="49"/>
      <c r="H25" s="49"/>
      <c r="I25" s="242"/>
      <c r="J25" s="798"/>
    </row>
    <row r="26" spans="1:10" ht="12.75" customHeight="1">
      <c r="A26" s="146" t="s">
        <v>24</v>
      </c>
      <c r="B26" s="120" t="s">
        <v>154</v>
      </c>
      <c r="C26" s="110"/>
      <c r="D26" s="110"/>
      <c r="E26" s="110"/>
      <c r="F26" s="116" t="s">
        <v>350</v>
      </c>
      <c r="G26" s="110"/>
      <c r="H26" s="110"/>
      <c r="I26" s="241"/>
      <c r="J26" s="798"/>
    </row>
    <row r="27" spans="1:10" ht="12.75" customHeight="1">
      <c r="A27" s="115" t="s">
        <v>25</v>
      </c>
      <c r="B27" s="121" t="s">
        <v>355</v>
      </c>
      <c r="C27" s="49"/>
      <c r="D27" s="49"/>
      <c r="E27" s="49"/>
      <c r="F27" s="116" t="s">
        <v>351</v>
      </c>
      <c r="G27" s="49"/>
      <c r="H27" s="49"/>
      <c r="I27" s="242"/>
      <c r="J27" s="798"/>
    </row>
    <row r="28" spans="1:10" ht="12.75" customHeight="1" thickBot="1">
      <c r="A28" s="146" t="s">
        <v>26</v>
      </c>
      <c r="B28" s="120" t="s">
        <v>240</v>
      </c>
      <c r="C28" s="110"/>
      <c r="D28" s="110"/>
      <c r="E28" s="110"/>
      <c r="F28" s="177" t="s">
        <v>869</v>
      </c>
      <c r="G28" s="151">
        <v>823803</v>
      </c>
      <c r="H28" s="231">
        <v>823803</v>
      </c>
      <c r="I28" s="93">
        <v>823803</v>
      </c>
      <c r="J28" s="798"/>
    </row>
    <row r="29" spans="1:10" ht="24" customHeight="1" thickBot="1">
      <c r="A29" s="118" t="s">
        <v>27</v>
      </c>
      <c r="B29" s="59" t="s">
        <v>867</v>
      </c>
      <c r="C29" s="109">
        <f>+C19+C25</f>
        <v>102812759</v>
      </c>
      <c r="D29" s="109">
        <f>+D19+D25</f>
        <v>104087966</v>
      </c>
      <c r="E29" s="238">
        <f>+E19+E25</f>
        <v>104087966</v>
      </c>
      <c r="F29" s="59" t="s">
        <v>866</v>
      </c>
      <c r="G29" s="109">
        <f>SUM(G19:G28)</f>
        <v>823803</v>
      </c>
      <c r="H29" s="109">
        <f>SUM(H19:H28)</f>
        <v>823803</v>
      </c>
      <c r="I29" s="135">
        <f>SUM(I19:I28)</f>
        <v>823803</v>
      </c>
      <c r="J29" s="798"/>
    </row>
    <row r="30" spans="1:10" ht="13.5" thickBot="1">
      <c r="A30" s="118" t="s">
        <v>28</v>
      </c>
      <c r="B30" s="124" t="s">
        <v>363</v>
      </c>
      <c r="C30" s="298">
        <f>+C18+C29</f>
        <v>132569623</v>
      </c>
      <c r="D30" s="298">
        <f>+D18+D29</f>
        <v>143883851</v>
      </c>
      <c r="E30" s="299">
        <f>+E18+E29</f>
        <v>142334016</v>
      </c>
      <c r="F30" s="124"/>
      <c r="G30" s="298">
        <f>+G18+G29</f>
        <v>35213344</v>
      </c>
      <c r="H30" s="298">
        <f>+H18+H29</f>
        <v>52639673</v>
      </c>
      <c r="I30" s="299">
        <f>+I18+I29</f>
        <v>40002994</v>
      </c>
      <c r="J30" s="798"/>
    </row>
    <row r="31" spans="1:10" ht="13.5" thickBot="1">
      <c r="A31" s="118" t="s">
        <v>29</v>
      </c>
      <c r="B31" s="124" t="s">
        <v>106</v>
      </c>
      <c r="C31" s="298">
        <f>IF(C18-G18&lt;0,G18-C18,"-")</f>
        <v>4632677</v>
      </c>
      <c r="D31" s="298">
        <f>IF(D18-H18&lt;0,H18-D18,"-")</f>
        <v>12019985</v>
      </c>
      <c r="E31" s="299">
        <f>IF(E18-I18&lt;0,I18-E18,"-")</f>
        <v>933141</v>
      </c>
      <c r="F31" s="124" t="s">
        <v>107</v>
      </c>
      <c r="G31" s="298" t="str">
        <f>IF(C18-G18&gt;0,C18-G18,"-")</f>
        <v>-</v>
      </c>
      <c r="H31" s="298" t="str">
        <f>IF(D18-H18&gt;0,D18-H18,"-")</f>
        <v>-</v>
      </c>
      <c r="I31" s="299" t="str">
        <f>IF(E18-I18&gt;0,E18-I18,"-")</f>
        <v>-</v>
      </c>
      <c r="J31" s="798"/>
    </row>
    <row r="32" spans="1:10" ht="13.5" thickBot="1">
      <c r="A32" s="118" t="s">
        <v>30</v>
      </c>
      <c r="B32" s="124" t="s">
        <v>466</v>
      </c>
      <c r="C32" s="298" t="str">
        <f>IF(C30-G30&lt;0,G30-C30,"-")</f>
        <v>-</v>
      </c>
      <c r="D32" s="298" t="str">
        <f>IF(D30-H30&lt;0,H30-D30,"-")</f>
        <v>-</v>
      </c>
      <c r="E32" s="298" t="str">
        <f>IF(E30-I30&lt;0,I30-E30,"-")</f>
        <v>-</v>
      </c>
      <c r="F32" s="124" t="s">
        <v>467</v>
      </c>
      <c r="G32" s="298">
        <f>IF(C30-G30&gt;0,C30-G30,"-")</f>
        <v>97356279</v>
      </c>
      <c r="H32" s="298">
        <f>IF(D30-H30&gt;0,D30-H30,"-")</f>
        <v>91244178</v>
      </c>
      <c r="I32" s="298">
        <f>IF(E30-I30&gt;0,E30-I30,"-")</f>
        <v>102331022</v>
      </c>
      <c r="J32" s="798"/>
    </row>
    <row r="33" spans="2:10" ht="18.75">
      <c r="B33" s="797"/>
      <c r="C33" s="797"/>
      <c r="D33" s="797"/>
      <c r="E33" s="797"/>
      <c r="F33" s="797"/>
      <c r="J33" s="798"/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A1">
      <selection activeCell="G8" sqref="G8:H8"/>
    </sheetView>
  </sheetViews>
  <sheetFormatPr defaultColWidth="9.00390625" defaultRowHeight="12.75"/>
  <cols>
    <col min="1" max="1" width="6.875" style="33" customWidth="1"/>
    <col min="2" max="2" width="49.875" style="70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1.5">
      <c r="A1" s="367"/>
      <c r="B1" s="373" t="s">
        <v>105</v>
      </c>
      <c r="C1" s="374"/>
      <c r="D1" s="374"/>
      <c r="E1" s="374"/>
      <c r="F1" s="374"/>
      <c r="G1" s="374"/>
      <c r="H1" s="374"/>
      <c r="I1" s="374"/>
      <c r="J1" s="798" t="str">
        <f>CONCATENATE("2.2. melléklet ",Z_ALAPADATOK!A7," ",Z_ALAPADATOK!B7," ",Z_ALAPADATOK!C7," ",Z_ALAPADATOK!D7," ",Z_ALAPADATOK!E7," ",Z_ALAPADATOK!F7," ",Z_ALAPADATOK!G7," ",Z_ALAPADATOK!H7)</f>
        <v>2.2. melléklet a … / 2019. ( … ) önkormányzati rendelethez</v>
      </c>
    </row>
    <row r="2" spans="1:10" ht="14.25" thickBot="1">
      <c r="A2" s="367"/>
      <c r="B2" s="366"/>
      <c r="C2" s="367"/>
      <c r="D2" s="367"/>
      <c r="E2" s="367"/>
      <c r="F2" s="367"/>
      <c r="G2" s="375"/>
      <c r="H2" s="375"/>
      <c r="I2" s="375" t="str">
        <f>'Z_2.1.sz.mell'!I2</f>
        <v> Forintban!</v>
      </c>
      <c r="J2" s="798"/>
    </row>
    <row r="3" spans="1:10" ht="13.5" customHeight="1" thickBot="1">
      <c r="A3" s="795" t="s">
        <v>48</v>
      </c>
      <c r="B3" s="376" t="s">
        <v>38</v>
      </c>
      <c r="C3" s="377"/>
      <c r="D3" s="378"/>
      <c r="E3" s="378"/>
      <c r="F3" s="376" t="s">
        <v>39</v>
      </c>
      <c r="G3" s="379"/>
      <c r="H3" s="380"/>
      <c r="I3" s="381"/>
      <c r="J3" s="798"/>
    </row>
    <row r="4" spans="1:10" s="111" customFormat="1" ht="36.75" thickBot="1">
      <c r="A4" s="796"/>
      <c r="B4" s="369" t="s">
        <v>41</v>
      </c>
      <c r="C4" s="336" t="str">
        <f>+CONCATENATE('Z_1.1.sz.mell.'!C8," eredeti előirányzat")</f>
        <v>2018. évi eredeti előirányzat</v>
      </c>
      <c r="D4" s="334" t="str">
        <f>+CONCATENATE('Z_1.1.sz.mell.'!C8," módosított előirányzat")</f>
        <v>2018. évi módosított előirányzat</v>
      </c>
      <c r="E4" s="334" t="str">
        <f>CONCATENATE('Z_2.1.sz.mell'!E4)</f>
        <v>2018. XII. 31.
teljesítés</v>
      </c>
      <c r="F4" s="369" t="s">
        <v>41</v>
      </c>
      <c r="G4" s="336" t="str">
        <f>+C4</f>
        <v>2018. évi eredeti előirányzat</v>
      </c>
      <c r="H4" s="336" t="str">
        <f>+D4</f>
        <v>2018. évi módosított előirányzat</v>
      </c>
      <c r="I4" s="335" t="str">
        <f>+E4</f>
        <v>2018. XII. 31.
teljesítés</v>
      </c>
      <c r="J4" s="798"/>
    </row>
    <row r="5" spans="1:10" s="111" customFormat="1" ht="13.5" thickBot="1">
      <c r="A5" s="382" t="s">
        <v>364</v>
      </c>
      <c r="B5" s="383" t="s">
        <v>365</v>
      </c>
      <c r="C5" s="384" t="s">
        <v>366</v>
      </c>
      <c r="D5" s="384" t="s">
        <v>368</v>
      </c>
      <c r="E5" s="384" t="s">
        <v>367</v>
      </c>
      <c r="F5" s="383" t="s">
        <v>369</v>
      </c>
      <c r="G5" s="384" t="s">
        <v>370</v>
      </c>
      <c r="H5" s="385" t="s">
        <v>371</v>
      </c>
      <c r="I5" s="386" t="s">
        <v>393</v>
      </c>
      <c r="J5" s="798"/>
    </row>
    <row r="6" spans="1:10" ht="12.75" customHeight="1">
      <c r="A6" s="113" t="s">
        <v>4</v>
      </c>
      <c r="B6" s="114" t="s">
        <v>285</v>
      </c>
      <c r="C6" s="152"/>
      <c r="D6" s="152">
        <v>4722020</v>
      </c>
      <c r="E6" s="94">
        <v>4722020</v>
      </c>
      <c r="F6" s="114" t="s">
        <v>141</v>
      </c>
      <c r="G6" s="105"/>
      <c r="H6" s="247"/>
      <c r="I6" s="134"/>
      <c r="J6" s="798"/>
    </row>
    <row r="7" spans="1:10" ht="12.75">
      <c r="A7" s="115" t="s">
        <v>5</v>
      </c>
      <c r="B7" s="116" t="s">
        <v>286</v>
      </c>
      <c r="C7" s="106"/>
      <c r="D7" s="106"/>
      <c r="E7" s="106"/>
      <c r="F7" s="116" t="s">
        <v>291</v>
      </c>
      <c r="G7" s="106"/>
      <c r="H7" s="106"/>
      <c r="I7" s="239"/>
      <c r="J7" s="798"/>
    </row>
    <row r="8" spans="1:10" ht="12.75" customHeight="1">
      <c r="A8" s="115" t="s">
        <v>6</v>
      </c>
      <c r="B8" s="116" t="s">
        <v>0</v>
      </c>
      <c r="C8" s="106"/>
      <c r="D8" s="106"/>
      <c r="E8" s="106"/>
      <c r="F8" s="116" t="s">
        <v>124</v>
      </c>
      <c r="G8" s="151">
        <v>97356279</v>
      </c>
      <c r="H8" s="231">
        <v>97356279</v>
      </c>
      <c r="I8" s="239"/>
      <c r="J8" s="798"/>
    </row>
    <row r="9" spans="1:10" ht="12.75" customHeight="1">
      <c r="A9" s="115" t="s">
        <v>7</v>
      </c>
      <c r="B9" s="116" t="s">
        <v>287</v>
      </c>
      <c r="C9" s="106"/>
      <c r="D9" s="106"/>
      <c r="E9" s="106"/>
      <c r="F9" s="116" t="s">
        <v>292</v>
      </c>
      <c r="G9" s="106"/>
      <c r="H9" s="106"/>
      <c r="I9" s="239"/>
      <c r="J9" s="798"/>
    </row>
    <row r="10" spans="1:10" ht="12.75" customHeight="1">
      <c r="A10" s="115" t="s">
        <v>8</v>
      </c>
      <c r="B10" s="116" t="s">
        <v>288</v>
      </c>
      <c r="C10" s="106"/>
      <c r="D10" s="106"/>
      <c r="E10" s="106"/>
      <c r="F10" s="116" t="s">
        <v>143</v>
      </c>
      <c r="G10" s="106"/>
      <c r="H10" s="106"/>
      <c r="I10" s="239"/>
      <c r="J10" s="798"/>
    </row>
    <row r="11" spans="1:10" ht="12.75" customHeight="1">
      <c r="A11" s="115" t="s">
        <v>9</v>
      </c>
      <c r="B11" s="116" t="s">
        <v>289</v>
      </c>
      <c r="C11" s="151"/>
      <c r="D11" s="151">
        <v>1390081</v>
      </c>
      <c r="E11" s="93">
        <v>1390081</v>
      </c>
      <c r="F11" s="178"/>
      <c r="G11" s="106"/>
      <c r="H11" s="106"/>
      <c r="I11" s="239"/>
      <c r="J11" s="798"/>
    </row>
    <row r="12" spans="1:10" ht="12.75" customHeight="1">
      <c r="A12" s="115" t="s">
        <v>10</v>
      </c>
      <c r="B12" s="30"/>
      <c r="C12" s="106"/>
      <c r="D12" s="106"/>
      <c r="E12" s="106"/>
      <c r="F12" s="178"/>
      <c r="G12" s="106"/>
      <c r="H12" s="106"/>
      <c r="I12" s="239"/>
      <c r="J12" s="798"/>
    </row>
    <row r="13" spans="1:10" ht="12.75" customHeight="1">
      <c r="A13" s="115" t="s">
        <v>11</v>
      </c>
      <c r="B13" s="30"/>
      <c r="C13" s="106"/>
      <c r="D13" s="106"/>
      <c r="E13" s="106"/>
      <c r="F13" s="179"/>
      <c r="G13" s="106"/>
      <c r="H13" s="106"/>
      <c r="I13" s="239"/>
      <c r="J13" s="798"/>
    </row>
    <row r="14" spans="1:10" ht="12.75" customHeight="1">
      <c r="A14" s="115" t="s">
        <v>12</v>
      </c>
      <c r="B14" s="176"/>
      <c r="C14" s="107"/>
      <c r="D14" s="107"/>
      <c r="E14" s="107"/>
      <c r="F14" s="178"/>
      <c r="G14" s="106"/>
      <c r="H14" s="106"/>
      <c r="I14" s="239"/>
      <c r="J14" s="798"/>
    </row>
    <row r="15" spans="1:10" ht="12.75">
      <c r="A15" s="115" t="s">
        <v>13</v>
      </c>
      <c r="B15" s="30"/>
      <c r="C15" s="107"/>
      <c r="D15" s="107"/>
      <c r="E15" s="107"/>
      <c r="F15" s="178"/>
      <c r="G15" s="106"/>
      <c r="H15" s="106"/>
      <c r="I15" s="239"/>
      <c r="J15" s="798"/>
    </row>
    <row r="16" spans="1:10" ht="12.75" customHeight="1" thickBot="1">
      <c r="A16" s="146" t="s">
        <v>14</v>
      </c>
      <c r="B16" s="177"/>
      <c r="C16" s="148"/>
      <c r="D16" s="148"/>
      <c r="E16" s="148"/>
      <c r="F16" s="147" t="s">
        <v>34</v>
      </c>
      <c r="G16" s="245"/>
      <c r="H16" s="245"/>
      <c r="I16" s="243"/>
      <c r="J16" s="798"/>
    </row>
    <row r="17" spans="1:10" ht="15.75" customHeight="1" thickBot="1">
      <c r="A17" s="118" t="s">
        <v>15</v>
      </c>
      <c r="B17" s="59" t="s">
        <v>299</v>
      </c>
      <c r="C17" s="109">
        <f>+C6+C8+C9+C11+C12+C13+C14+C15+C16</f>
        <v>0</v>
      </c>
      <c r="D17" s="109">
        <f>+D6+D8+D9+D11+D12+D13+D14+D15+D16</f>
        <v>6112101</v>
      </c>
      <c r="E17" s="109">
        <f>+E6+E8+E9+E11+E12+E13+E14+E15+E16</f>
        <v>6112101</v>
      </c>
      <c r="F17" s="59" t="s">
        <v>300</v>
      </c>
      <c r="G17" s="109">
        <f>+G6+G8+G10+G11+G12+G13+G14+G15+G16</f>
        <v>97356279</v>
      </c>
      <c r="H17" s="109">
        <f>+H6+H8+H10+H11+H12+H13+H14+H15+H16</f>
        <v>97356279</v>
      </c>
      <c r="I17" s="135">
        <f>+I6+I8+I10+I11+I12+I13+I14+I15+I16</f>
        <v>0</v>
      </c>
      <c r="J17" s="798"/>
    </row>
    <row r="18" spans="1:10" ht="12.75" customHeight="1">
      <c r="A18" s="113" t="s">
        <v>16</v>
      </c>
      <c r="B18" s="126" t="s">
        <v>158</v>
      </c>
      <c r="C18" s="133">
        <f>+C19+C20+C21+C22+C23</f>
        <v>0</v>
      </c>
      <c r="D18" s="133">
        <f>+D19+D20+D21+D22+D23</f>
        <v>0</v>
      </c>
      <c r="E18" s="133">
        <f>+E19+E20+E21+E22+E23</f>
        <v>0</v>
      </c>
      <c r="F18" s="121" t="s">
        <v>128</v>
      </c>
      <c r="G18" s="246"/>
      <c r="H18" s="246"/>
      <c r="I18" s="244"/>
      <c r="J18" s="798"/>
    </row>
    <row r="19" spans="1:10" ht="12.75" customHeight="1">
      <c r="A19" s="115" t="s">
        <v>17</v>
      </c>
      <c r="B19" s="127" t="s">
        <v>147</v>
      </c>
      <c r="C19" s="49"/>
      <c r="D19" s="49"/>
      <c r="E19" s="49"/>
      <c r="F19" s="121" t="s">
        <v>131</v>
      </c>
      <c r="G19" s="49"/>
      <c r="H19" s="49"/>
      <c r="I19" s="242"/>
      <c r="J19" s="798"/>
    </row>
    <row r="20" spans="1:10" ht="12.75" customHeight="1">
      <c r="A20" s="113" t="s">
        <v>18</v>
      </c>
      <c r="B20" s="127" t="s">
        <v>148</v>
      </c>
      <c r="C20" s="49"/>
      <c r="D20" s="49"/>
      <c r="E20" s="49"/>
      <c r="F20" s="121" t="s">
        <v>102</v>
      </c>
      <c r="G20" s="49"/>
      <c r="H20" s="49"/>
      <c r="I20" s="242"/>
      <c r="J20" s="798"/>
    </row>
    <row r="21" spans="1:10" ht="12.75" customHeight="1">
      <c r="A21" s="115" t="s">
        <v>19</v>
      </c>
      <c r="B21" s="127" t="s">
        <v>149</v>
      </c>
      <c r="C21" s="49"/>
      <c r="D21" s="49"/>
      <c r="E21" s="49"/>
      <c r="F21" s="121" t="s">
        <v>103</v>
      </c>
      <c r="G21" s="49"/>
      <c r="H21" s="49"/>
      <c r="I21" s="242"/>
      <c r="J21" s="798"/>
    </row>
    <row r="22" spans="1:10" ht="12.75" customHeight="1">
      <c r="A22" s="113" t="s">
        <v>20</v>
      </c>
      <c r="B22" s="127" t="s">
        <v>150</v>
      </c>
      <c r="C22" s="49"/>
      <c r="D22" s="49"/>
      <c r="E22" s="49"/>
      <c r="F22" s="120" t="s">
        <v>146</v>
      </c>
      <c r="G22" s="49"/>
      <c r="H22" s="49"/>
      <c r="I22" s="242"/>
      <c r="J22" s="798"/>
    </row>
    <row r="23" spans="1:10" ht="12.75" customHeight="1">
      <c r="A23" s="115" t="s">
        <v>21</v>
      </c>
      <c r="B23" s="128" t="s">
        <v>151</v>
      </c>
      <c r="C23" s="49"/>
      <c r="D23" s="49"/>
      <c r="E23" s="49"/>
      <c r="F23" s="121" t="s">
        <v>132</v>
      </c>
      <c r="G23" s="49"/>
      <c r="H23" s="49"/>
      <c r="I23" s="242"/>
      <c r="J23" s="798"/>
    </row>
    <row r="24" spans="1:10" ht="12.75" customHeight="1">
      <c r="A24" s="113" t="s">
        <v>22</v>
      </c>
      <c r="B24" s="129" t="s">
        <v>152</v>
      </c>
      <c r="C24" s="123">
        <f>+C25+C26+C27+C28+C29</f>
        <v>0</v>
      </c>
      <c r="D24" s="123">
        <f>+D25+D26+D27+D28+D29</f>
        <v>0</v>
      </c>
      <c r="E24" s="123">
        <f>+E25+E26+E27+E28+E29</f>
        <v>0</v>
      </c>
      <c r="F24" s="130" t="s">
        <v>130</v>
      </c>
      <c r="G24" s="49"/>
      <c r="H24" s="49"/>
      <c r="I24" s="242"/>
      <c r="J24" s="798"/>
    </row>
    <row r="25" spans="1:10" ht="12.75" customHeight="1">
      <c r="A25" s="115" t="s">
        <v>23</v>
      </c>
      <c r="B25" s="128" t="s">
        <v>153</v>
      </c>
      <c r="C25" s="49"/>
      <c r="D25" s="49"/>
      <c r="E25" s="49"/>
      <c r="F25" s="130" t="s">
        <v>293</v>
      </c>
      <c r="G25" s="49"/>
      <c r="H25" s="49"/>
      <c r="I25" s="242"/>
      <c r="J25" s="798"/>
    </row>
    <row r="26" spans="1:10" ht="12.75" customHeight="1">
      <c r="A26" s="113" t="s">
        <v>24</v>
      </c>
      <c r="B26" s="128" t="s">
        <v>154</v>
      </c>
      <c r="C26" s="49"/>
      <c r="D26" s="49"/>
      <c r="E26" s="49"/>
      <c r="F26" s="125"/>
      <c r="G26" s="49"/>
      <c r="H26" s="49"/>
      <c r="I26" s="242"/>
      <c r="J26" s="798"/>
    </row>
    <row r="27" spans="1:10" ht="12.75" customHeight="1">
      <c r="A27" s="115" t="s">
        <v>25</v>
      </c>
      <c r="B27" s="127" t="s">
        <v>155</v>
      </c>
      <c r="C27" s="49"/>
      <c r="D27" s="49"/>
      <c r="E27" s="49"/>
      <c r="F27" s="57"/>
      <c r="G27" s="49"/>
      <c r="H27" s="49"/>
      <c r="I27" s="242"/>
      <c r="J27" s="798"/>
    </row>
    <row r="28" spans="1:10" ht="12.75" customHeight="1">
      <c r="A28" s="113" t="s">
        <v>26</v>
      </c>
      <c r="B28" s="131" t="s">
        <v>156</v>
      </c>
      <c r="C28" s="49"/>
      <c r="D28" s="49"/>
      <c r="E28" s="49"/>
      <c r="F28" s="30"/>
      <c r="G28" s="49"/>
      <c r="H28" s="49"/>
      <c r="I28" s="242"/>
      <c r="J28" s="798"/>
    </row>
    <row r="29" spans="1:10" ht="12.75" customHeight="1" thickBot="1">
      <c r="A29" s="115" t="s">
        <v>27</v>
      </c>
      <c r="B29" s="132" t="s">
        <v>157</v>
      </c>
      <c r="C29" s="49"/>
      <c r="D29" s="49"/>
      <c r="E29" s="49"/>
      <c r="F29" s="57"/>
      <c r="G29" s="49"/>
      <c r="H29" s="49"/>
      <c r="I29" s="242"/>
      <c r="J29" s="798"/>
    </row>
    <row r="30" spans="1:10" ht="21.75" customHeight="1" thickBot="1">
      <c r="A30" s="118" t="s">
        <v>28</v>
      </c>
      <c r="B30" s="59" t="s">
        <v>290</v>
      </c>
      <c r="C30" s="109">
        <f>+C18+C24</f>
        <v>0</v>
      </c>
      <c r="D30" s="109">
        <f>+D18+D24</f>
        <v>0</v>
      </c>
      <c r="E30" s="109">
        <f>+E18+E24</f>
        <v>0</v>
      </c>
      <c r="F30" s="59" t="s">
        <v>294</v>
      </c>
      <c r="G30" s="109">
        <f>SUM(G18:G29)</f>
        <v>0</v>
      </c>
      <c r="H30" s="109">
        <f>SUM(H18:H29)</f>
        <v>0</v>
      </c>
      <c r="I30" s="135">
        <f>SUM(I18:I29)</f>
        <v>0</v>
      </c>
      <c r="J30" s="798"/>
    </row>
    <row r="31" spans="1:10" ht="13.5" thickBot="1">
      <c r="A31" s="118" t="s">
        <v>29</v>
      </c>
      <c r="B31" s="124" t="s">
        <v>295</v>
      </c>
      <c r="C31" s="298">
        <f>+C17+C30</f>
        <v>0</v>
      </c>
      <c r="D31" s="298">
        <f>+D17+D30</f>
        <v>6112101</v>
      </c>
      <c r="E31" s="299">
        <f>+E17+E30</f>
        <v>6112101</v>
      </c>
      <c r="F31" s="124" t="s">
        <v>296</v>
      </c>
      <c r="G31" s="298">
        <f>+G17+G30</f>
        <v>97356279</v>
      </c>
      <c r="H31" s="298">
        <f>+H17+H30</f>
        <v>97356279</v>
      </c>
      <c r="I31" s="299">
        <f>+I17+I30</f>
        <v>0</v>
      </c>
      <c r="J31" s="798"/>
    </row>
    <row r="32" spans="1:10" ht="13.5" thickBot="1">
      <c r="A32" s="118" t="s">
        <v>30</v>
      </c>
      <c r="B32" s="124" t="s">
        <v>106</v>
      </c>
      <c r="C32" s="298">
        <f>IF(C17-G17&lt;0,G17-C17,"-")</f>
        <v>97356279</v>
      </c>
      <c r="D32" s="298">
        <f>IF(D17-H17&lt;0,H17-D17,"-")</f>
        <v>91244178</v>
      </c>
      <c r="E32" s="299" t="str">
        <f>IF(E17-I17&lt;0,I17-E17,"-")</f>
        <v>-</v>
      </c>
      <c r="F32" s="124" t="s">
        <v>107</v>
      </c>
      <c r="G32" s="298" t="str">
        <f>IF(C17-G17&gt;0,C17-G17,"-")</f>
        <v>-</v>
      </c>
      <c r="H32" s="298" t="str">
        <f>IF(D17-H17&gt;0,D17-H17,"-")</f>
        <v>-</v>
      </c>
      <c r="I32" s="299">
        <f>IF(E17-I17&gt;0,E17-I17,"-")</f>
        <v>6112101</v>
      </c>
      <c r="J32" s="798"/>
    </row>
    <row r="33" spans="1:10" ht="13.5" thickBot="1">
      <c r="A33" s="118" t="s">
        <v>31</v>
      </c>
      <c r="B33" s="124" t="s">
        <v>466</v>
      </c>
      <c r="C33" s="298">
        <f>IF(C31-G31&lt;0,G31-C31,"-")</f>
        <v>97356279</v>
      </c>
      <c r="D33" s="298">
        <f>IF(D31-H31&lt;0,H31-D31,"-")</f>
        <v>91244178</v>
      </c>
      <c r="E33" s="298" t="str">
        <f>IF(E31-I31&lt;0,I31-E31,"-")</f>
        <v>-</v>
      </c>
      <c r="F33" s="124" t="s">
        <v>467</v>
      </c>
      <c r="G33" s="298" t="str">
        <f>IF(C31-G31&gt;0,C31-G31,"-")</f>
        <v>-</v>
      </c>
      <c r="H33" s="298" t="str">
        <f>IF(D31-H31&gt;0,D31-H31,"-")</f>
        <v>-</v>
      </c>
      <c r="I33" s="298">
        <f>IF(E31-I31&gt;0,E31-I31,"-")</f>
        <v>6112101</v>
      </c>
      <c r="J33" s="798"/>
    </row>
  </sheetData>
  <sheetProtection sheet="1"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Csilla</cp:lastModifiedBy>
  <cp:lastPrinted>2019-05-23T07:13:05Z</cp:lastPrinted>
  <dcterms:created xsi:type="dcterms:W3CDTF">1999-10-30T10:30:45Z</dcterms:created>
  <dcterms:modified xsi:type="dcterms:W3CDTF">2019-05-28T14:03:29Z</dcterms:modified>
  <cp:category/>
  <cp:version/>
  <cp:contentType/>
  <cp:contentStatus/>
</cp:coreProperties>
</file>