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ownloads\"/>
    </mc:Choice>
  </mc:AlternateContent>
  <xr:revisionPtr revIDLastSave="0" documentId="13_ncr:1_{ED32D37B-1542-46DD-BB9D-0334312CF9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Részletező_Önk" sheetId="37" r:id="rId10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3" l="1"/>
  <c r="D18" i="13"/>
  <c r="G26" i="13"/>
  <c r="H49" i="12"/>
  <c r="H35" i="12"/>
  <c r="D27" i="13" s="1"/>
  <c r="D26" i="13" s="1"/>
  <c r="H28" i="12"/>
  <c r="H27" i="12"/>
  <c r="D19" i="13" s="1"/>
  <c r="H25" i="12"/>
  <c r="D17" i="13" s="1"/>
  <c r="H24" i="12"/>
  <c r="H22" i="12"/>
  <c r="H21" i="12"/>
  <c r="D13" i="13" s="1"/>
  <c r="H20" i="12"/>
  <c r="H19" i="12" s="1"/>
  <c r="H18" i="12"/>
  <c r="H17" i="12"/>
  <c r="H16" i="12"/>
  <c r="H15" i="12"/>
  <c r="H14" i="12"/>
  <c r="H13" i="12"/>
  <c r="H12" i="12"/>
  <c r="H11" i="12"/>
  <c r="H10" i="12" s="1"/>
  <c r="G45" i="11"/>
  <c r="G47" i="11" s="1"/>
  <c r="G42" i="11"/>
  <c r="H47" i="12" s="1"/>
  <c r="G27" i="11"/>
  <c r="G28" i="11" s="1"/>
  <c r="G23" i="11"/>
  <c r="G14" i="11"/>
  <c r="G12" i="11"/>
  <c r="G11" i="11"/>
  <c r="D10" i="13" s="1"/>
  <c r="D23" i="10"/>
  <c r="D19" i="10"/>
  <c r="D10" i="10"/>
  <c r="D39" i="10"/>
  <c r="E66" i="7"/>
  <c r="E71" i="7"/>
  <c r="E69" i="7"/>
  <c r="E65" i="7"/>
  <c r="E47" i="7"/>
  <c r="E59" i="7" s="1"/>
  <c r="E11" i="7"/>
  <c r="E112" i="7"/>
  <c r="E109" i="7"/>
  <c r="E99" i="7"/>
  <c r="E100" i="7" s="1"/>
  <c r="E84" i="7"/>
  <c r="G41" i="11" s="1"/>
  <c r="H46" i="12" s="1"/>
  <c r="E79" i="7"/>
  <c r="E78" i="7"/>
  <c r="E77" i="7"/>
  <c r="E76" i="7"/>
  <c r="E75" i="7"/>
  <c r="E74" i="7"/>
  <c r="E70" i="7"/>
  <c r="E68" i="7"/>
  <c r="E64" i="7"/>
  <c r="E63" i="7"/>
  <c r="E62" i="7"/>
  <c r="E30" i="7"/>
  <c r="E14" i="7"/>
  <c r="D24" i="6"/>
  <c r="D31" i="6"/>
  <c r="D18" i="4"/>
  <c r="G35" i="11" l="1"/>
  <c r="H40" i="12" s="1"/>
  <c r="G12" i="13" s="1"/>
  <c r="E113" i="7"/>
  <c r="H23" i="12"/>
  <c r="H50" i="12"/>
  <c r="G22" i="13" s="1"/>
  <c r="G21" i="13"/>
  <c r="D12" i="13"/>
  <c r="D11" i="13" s="1"/>
  <c r="D16" i="13"/>
  <c r="H31" i="12"/>
  <c r="D24" i="10"/>
  <c r="E80" i="7"/>
  <c r="G37" i="11" s="1"/>
  <c r="H42" i="12" s="1"/>
  <c r="G15" i="13" s="1"/>
  <c r="E72" i="7"/>
  <c r="G36" i="11" s="1"/>
  <c r="H41" i="12" s="1"/>
  <c r="G14" i="13" s="1"/>
  <c r="D19" i="4"/>
  <c r="C19" i="4"/>
  <c r="G11" i="3"/>
  <c r="F11" i="3"/>
  <c r="E85" i="7" s="1"/>
  <c r="G40" i="11" s="1"/>
  <c r="H45" i="12" s="1"/>
  <c r="H48" i="12" s="1"/>
  <c r="G20" i="13" s="1"/>
  <c r="D11" i="3"/>
  <c r="C10" i="6"/>
  <c r="C74" i="7"/>
  <c r="D69" i="7"/>
  <c r="D71" i="7"/>
  <c r="D70" i="7"/>
  <c r="D68" i="7"/>
  <c r="D63" i="7"/>
  <c r="D37" i="37" s="1"/>
  <c r="C63" i="7"/>
  <c r="C54" i="7"/>
  <c r="C50" i="7"/>
  <c r="C48" i="7"/>
  <c r="D38" i="7"/>
  <c r="D33" i="7"/>
  <c r="C33" i="7"/>
  <c r="C18" i="7"/>
  <c r="D22" i="13" l="1"/>
  <c r="D24" i="13" s="1"/>
  <c r="D46" i="10"/>
  <c r="G13" i="11" s="1"/>
  <c r="H34" i="12"/>
  <c r="D48" i="10"/>
  <c r="H32" i="12"/>
  <c r="G15" i="11"/>
  <c r="G43" i="11"/>
  <c r="E87" i="7"/>
  <c r="H51" i="12"/>
  <c r="G24" i="13"/>
  <c r="E11" i="3"/>
  <c r="D85" i="7" s="1"/>
  <c r="C11" i="3"/>
  <c r="Y43" i="37"/>
  <c r="K52" i="37"/>
  <c r="G16" i="11" l="1"/>
  <c r="G30" i="11" s="1"/>
  <c r="H33" i="12"/>
  <c r="H36" i="12" s="1"/>
  <c r="D15" i="13"/>
  <c r="D21" i="13" s="1"/>
  <c r="D25" i="13" s="1"/>
  <c r="D28" i="13" s="1"/>
  <c r="U46" i="37"/>
  <c r="U42" i="37" s="1"/>
  <c r="U30" i="37"/>
  <c r="U27" i="37"/>
  <c r="U19" i="37"/>
  <c r="U16" i="37"/>
  <c r="U12" i="37"/>
  <c r="U7" i="37"/>
  <c r="R46" i="37"/>
  <c r="R42" i="37" s="1"/>
  <c r="R30" i="37"/>
  <c r="R27" i="37"/>
  <c r="R19" i="37"/>
  <c r="R16" i="37"/>
  <c r="R12" i="37"/>
  <c r="R7" i="37"/>
  <c r="N46" i="37"/>
  <c r="N42" i="37" s="1"/>
  <c r="N30" i="37"/>
  <c r="N27" i="37"/>
  <c r="N19" i="37"/>
  <c r="N16" i="37"/>
  <c r="N7" i="37"/>
  <c r="M27" i="37"/>
  <c r="M46" i="37"/>
  <c r="M42" i="37" s="1"/>
  <c r="M30" i="37"/>
  <c r="M19" i="37"/>
  <c r="M16" i="37"/>
  <c r="M7" i="37"/>
  <c r="D18" i="7" s="1"/>
  <c r="G35" i="12"/>
  <c r="D86" i="7"/>
  <c r="C24" i="10"/>
  <c r="C62" i="7"/>
  <c r="U11" i="37" l="1"/>
  <c r="R11" i="37"/>
  <c r="R10" i="37"/>
  <c r="N11" i="37"/>
  <c r="D50" i="7" s="1"/>
  <c r="M11" i="37"/>
  <c r="O16" i="37"/>
  <c r="K30" i="37"/>
  <c r="K27" i="37"/>
  <c r="P7" i="37"/>
  <c r="F45" i="11"/>
  <c r="G50" i="12" s="1"/>
  <c r="F22" i="13" s="1"/>
  <c r="S42" i="37"/>
  <c r="W45" i="37"/>
  <c r="S6" i="37"/>
  <c r="V6" i="37"/>
  <c r="W43" i="37"/>
  <c r="Q42" i="37"/>
  <c r="V42" i="37"/>
  <c r="Q30" i="37"/>
  <c r="Q19" i="37"/>
  <c r="Q16" i="37"/>
  <c r="Q27" i="37"/>
  <c r="Q7" i="37"/>
  <c r="Q10" i="37" s="1"/>
  <c r="F11" i="11"/>
  <c r="D66" i="7"/>
  <c r="P46" i="37"/>
  <c r="P42" i="37" s="1"/>
  <c r="D79" i="7"/>
  <c r="D78" i="7"/>
  <c r="D77" i="7"/>
  <c r="C52" i="7"/>
  <c r="C51" i="7"/>
  <c r="C49" i="7"/>
  <c r="C47" i="7"/>
  <c r="C46" i="7"/>
  <c r="D30" i="7"/>
  <c r="C36" i="7"/>
  <c r="C35" i="7"/>
  <c r="C34" i="7"/>
  <c r="C32" i="7"/>
  <c r="C31" i="7"/>
  <c r="W9" i="37"/>
  <c r="W13" i="37"/>
  <c r="W14" i="37"/>
  <c r="W15" i="37"/>
  <c r="W17" i="37"/>
  <c r="W18" i="37"/>
  <c r="W20" i="37"/>
  <c r="W21" i="37"/>
  <c r="W22" i="37"/>
  <c r="W23" i="37"/>
  <c r="W24" i="37"/>
  <c r="W25" i="37"/>
  <c r="W26" i="37"/>
  <c r="W28" i="37"/>
  <c r="W29" i="37"/>
  <c r="W31" i="37"/>
  <c r="W32" i="37"/>
  <c r="W33" i="37"/>
  <c r="W34" i="37"/>
  <c r="W35" i="37"/>
  <c r="W38" i="37"/>
  <c r="W39" i="37"/>
  <c r="W40" i="37"/>
  <c r="W41" i="37"/>
  <c r="W44" i="37"/>
  <c r="W47" i="37"/>
  <c r="W48" i="37"/>
  <c r="W49" i="37"/>
  <c r="W50" i="37"/>
  <c r="W51" i="37"/>
  <c r="W52" i="37"/>
  <c r="W53" i="37"/>
  <c r="W54" i="37"/>
  <c r="W55" i="37"/>
  <c r="W56" i="37"/>
  <c r="W57" i="37"/>
  <c r="W58" i="37"/>
  <c r="W59" i="37"/>
  <c r="W60" i="37"/>
  <c r="W4" i="37"/>
  <c r="W5" i="37"/>
  <c r="F22" i="7"/>
  <c r="C22" i="7"/>
  <c r="C20" i="7"/>
  <c r="F19" i="7"/>
  <c r="C19" i="7"/>
  <c r="F17" i="7"/>
  <c r="C17" i="7"/>
  <c r="C16" i="7"/>
  <c r="F15" i="7"/>
  <c r="C15" i="7"/>
  <c r="F14" i="7"/>
  <c r="F24" i="7"/>
  <c r="F13" i="7"/>
  <c r="F11" i="7"/>
  <c r="T27" i="37"/>
  <c r="P30" i="37"/>
  <c r="T30" i="37"/>
  <c r="P27" i="37"/>
  <c r="P19" i="37"/>
  <c r="T19" i="37"/>
  <c r="P16" i="37"/>
  <c r="T16" i="37"/>
  <c r="P12" i="37"/>
  <c r="T12" i="37"/>
  <c r="T7" i="37"/>
  <c r="M6" i="37" l="1"/>
  <c r="D48" i="7"/>
  <c r="R6" i="37"/>
  <c r="D54" i="7"/>
  <c r="N6" i="37"/>
  <c r="U6" i="37"/>
  <c r="D56" i="7"/>
  <c r="D22" i="7"/>
  <c r="D36" i="7"/>
  <c r="D20" i="7"/>
  <c r="W36" i="37"/>
  <c r="Q11" i="37"/>
  <c r="P11" i="37"/>
  <c r="T11" i="37"/>
  <c r="T6" i="37" l="1"/>
  <c r="D55" i="7"/>
  <c r="P6" i="37"/>
  <c r="D52" i="7"/>
  <c r="I46" i="37"/>
  <c r="I42" i="37" s="1"/>
  <c r="J46" i="37"/>
  <c r="J42" i="37" s="1"/>
  <c r="K46" i="37"/>
  <c r="K42" i="37" s="1"/>
  <c r="L46" i="37"/>
  <c r="L42" i="37" s="1"/>
  <c r="O46" i="37"/>
  <c r="O42" i="37" s="1"/>
  <c r="I30" i="37"/>
  <c r="J30" i="37"/>
  <c r="L30" i="37"/>
  <c r="O30" i="37"/>
  <c r="I27" i="37"/>
  <c r="J27" i="37"/>
  <c r="L27" i="37"/>
  <c r="O27" i="37"/>
  <c r="I19" i="37"/>
  <c r="J19" i="37"/>
  <c r="K19" i="37"/>
  <c r="L19" i="37"/>
  <c r="O19" i="37"/>
  <c r="I16" i="37"/>
  <c r="J16" i="37"/>
  <c r="K16" i="37"/>
  <c r="L16" i="37"/>
  <c r="I12" i="37"/>
  <c r="J12" i="37"/>
  <c r="K12" i="37"/>
  <c r="O12" i="37"/>
  <c r="I7" i="37"/>
  <c r="L7" i="37"/>
  <c r="H7" i="37"/>
  <c r="H10" i="37" s="1"/>
  <c r="E46" i="37"/>
  <c r="E42" i="37" s="1"/>
  <c r="F46" i="37"/>
  <c r="F42" i="37" s="1"/>
  <c r="G46" i="37"/>
  <c r="G42" i="37" s="1"/>
  <c r="H46" i="37"/>
  <c r="H42" i="37" s="1"/>
  <c r="D46" i="37"/>
  <c r="D42" i="37" s="1"/>
  <c r="E30" i="37"/>
  <c r="F30" i="37"/>
  <c r="G30" i="37"/>
  <c r="H30" i="37"/>
  <c r="D30" i="37"/>
  <c r="E27" i="37"/>
  <c r="F27" i="37"/>
  <c r="G27" i="37"/>
  <c r="H27" i="37"/>
  <c r="D27" i="37"/>
  <c r="E19" i="37"/>
  <c r="F19" i="37"/>
  <c r="G19" i="37"/>
  <c r="H19" i="37"/>
  <c r="D19" i="37"/>
  <c r="E16" i="37"/>
  <c r="F16" i="37"/>
  <c r="G16" i="37"/>
  <c r="H16" i="37"/>
  <c r="E12" i="37"/>
  <c r="F12" i="37"/>
  <c r="G12" i="37"/>
  <c r="H12" i="37"/>
  <c r="D16" i="37"/>
  <c r="D12" i="37"/>
  <c r="E7" i="37"/>
  <c r="F7" i="37"/>
  <c r="G7" i="37"/>
  <c r="T46" i="37"/>
  <c r="T42" i="37" s="1"/>
  <c r="F10" i="37" l="1"/>
  <c r="E29" i="7" s="1"/>
  <c r="E40" i="7" s="1"/>
  <c r="G34" i="11" s="1"/>
  <c r="H39" i="12" s="1"/>
  <c r="G11" i="13" s="1"/>
  <c r="E13" i="7"/>
  <c r="E23" i="7" s="1"/>
  <c r="E25" i="7" s="1"/>
  <c r="L10" i="37"/>
  <c r="D34" i="7" s="1"/>
  <c r="D17" i="7"/>
  <c r="W27" i="37"/>
  <c r="W16" i="37"/>
  <c r="W30" i="37"/>
  <c r="W19" i="37"/>
  <c r="W12" i="37"/>
  <c r="D24" i="7"/>
  <c r="W42" i="37"/>
  <c r="W46" i="37"/>
  <c r="E10" i="37"/>
  <c r="D29" i="7" s="1"/>
  <c r="D13" i="7"/>
  <c r="I10" i="37"/>
  <c r="D14" i="7"/>
  <c r="G11" i="37"/>
  <c r="F11" i="37"/>
  <c r="F6" i="37" s="1"/>
  <c r="O11" i="37"/>
  <c r="D51" i="7" s="1"/>
  <c r="I11" i="37"/>
  <c r="E11" i="37"/>
  <c r="K11" i="37"/>
  <c r="D47" i="7" s="1"/>
  <c r="L11" i="37"/>
  <c r="J11" i="37"/>
  <c r="D46" i="7" s="1"/>
  <c r="H11" i="37"/>
  <c r="H6" i="37" s="1"/>
  <c r="G10" i="37"/>
  <c r="D11" i="37"/>
  <c r="W11" i="37" s="1"/>
  <c r="D7" i="37"/>
  <c r="G33" i="11" l="1"/>
  <c r="E88" i="7"/>
  <c r="E116" i="7" s="1"/>
  <c r="G6" i="37"/>
  <c r="L6" i="37"/>
  <c r="D49" i="7"/>
  <c r="D39" i="7"/>
  <c r="I6" i="37"/>
  <c r="D45" i="7"/>
  <c r="D58" i="7"/>
  <c r="E6" i="37"/>
  <c r="D43" i="7"/>
  <c r="D42" i="7"/>
  <c r="O7" i="37"/>
  <c r="D19" i="7" s="1"/>
  <c r="K7" i="37"/>
  <c r="D11" i="7"/>
  <c r="J10" i="37"/>
  <c r="D15" i="7"/>
  <c r="G38" i="11" l="1"/>
  <c r="G48" i="11" s="1"/>
  <c r="H38" i="12"/>
  <c r="O10" i="37"/>
  <c r="D35" i="7" s="1"/>
  <c r="W8" i="37"/>
  <c r="D32" i="7"/>
  <c r="D16" i="7"/>
  <c r="J6" i="37"/>
  <c r="D31" i="7"/>
  <c r="D6" i="37"/>
  <c r="D27" i="7"/>
  <c r="G10" i="13" l="1"/>
  <c r="G19" i="13" s="1"/>
  <c r="H44" i="12"/>
  <c r="H53" i="12" s="1"/>
  <c r="K6" i="37"/>
  <c r="O6" i="37"/>
  <c r="D23" i="7"/>
  <c r="D25" i="7" s="1"/>
  <c r="W7" i="37"/>
  <c r="G49" i="12"/>
  <c r="F21" i="13" s="1"/>
  <c r="G17" i="12"/>
  <c r="C10" i="5"/>
  <c r="C39" i="10"/>
  <c r="G25" i="13" l="1"/>
  <c r="G28" i="13"/>
  <c r="H11" i="3"/>
  <c r="D40" i="7"/>
  <c r="W10" i="37"/>
  <c r="E10" i="5"/>
  <c r="G11" i="12"/>
  <c r="H10" i="5" l="1"/>
  <c r="D84" i="7"/>
  <c r="D87" i="7" s="1"/>
  <c r="C22" i="13"/>
  <c r="C46" i="10"/>
  <c r="G34" i="12"/>
  <c r="F13" i="11" l="1"/>
  <c r="C48" i="10"/>
  <c r="C20" i="13"/>
  <c r="G25" i="12"/>
  <c r="C27" i="13" l="1"/>
  <c r="C26" i="13" s="1"/>
  <c r="G28" i="12"/>
  <c r="C17" i="13" s="1"/>
  <c r="G27" i="12"/>
  <c r="C19" i="13" s="1"/>
  <c r="C18" i="13"/>
  <c r="G24" i="12"/>
  <c r="C16" i="13" s="1"/>
  <c r="G22" i="12"/>
  <c r="G21" i="12"/>
  <c r="C13" i="13" s="1"/>
  <c r="G20" i="12"/>
  <c r="G18" i="12"/>
  <c r="G16" i="12"/>
  <c r="G15" i="12"/>
  <c r="G14" i="12"/>
  <c r="G13" i="12"/>
  <c r="G12" i="12"/>
  <c r="F27" i="11"/>
  <c r="F14" i="11"/>
  <c r="F12" i="11"/>
  <c r="C10" i="13"/>
  <c r="C12" i="13" l="1"/>
  <c r="C11" i="13" s="1"/>
  <c r="D74" i="7"/>
  <c r="D65" i="7"/>
  <c r="D64" i="7"/>
  <c r="C24" i="13" l="1"/>
  <c r="G23" i="12"/>
  <c r="G19" i="12"/>
  <c r="F28" i="11"/>
  <c r="F23" i="11"/>
  <c r="D112" i="7"/>
  <c r="D109" i="7"/>
  <c r="D99" i="7"/>
  <c r="D100" i="7" s="1"/>
  <c r="D59" i="7"/>
  <c r="F34" i="11"/>
  <c r="G39" i="12" s="1"/>
  <c r="F33" i="11"/>
  <c r="G38" i="12" s="1"/>
  <c r="F35" i="11" l="1"/>
  <c r="G40" i="12" s="1"/>
  <c r="F12" i="13" s="1"/>
  <c r="F40" i="11"/>
  <c r="G45" i="12" s="1"/>
  <c r="D113" i="7"/>
  <c r="G32" i="12"/>
  <c r="F15" i="11"/>
  <c r="F16" i="11" s="1"/>
  <c r="F30" i="11" s="1"/>
  <c r="C15" i="13" l="1"/>
  <c r="C21" i="13" s="1"/>
  <c r="C25" i="13" s="1"/>
  <c r="C28" i="13" s="1"/>
  <c r="G33" i="12"/>
  <c r="D62" i="7" l="1"/>
  <c r="D72" i="7" s="1"/>
  <c r="F97" i="7" l="1"/>
  <c r="F23" i="7"/>
  <c r="F116" i="7" s="1"/>
  <c r="F42" i="11"/>
  <c r="G47" i="12" s="1"/>
  <c r="F11" i="13" l="1"/>
  <c r="F41" i="11"/>
  <c r="F99" i="7"/>
  <c r="F109" i="7" s="1"/>
  <c r="G46" i="12" l="1"/>
  <c r="G48" i="12" s="1"/>
  <c r="F20" i="13" s="1"/>
  <c r="C24" i="6"/>
  <c r="F10" i="13"/>
  <c r="F43" i="11"/>
  <c r="F112" i="7"/>
  <c r="W37" i="37" l="1"/>
  <c r="Q6" i="37"/>
  <c r="F26" i="13"/>
  <c r="G10" i="12"/>
  <c r="G31" i="12" s="1"/>
  <c r="G36" i="12" s="1"/>
  <c r="W6" i="37" l="1"/>
  <c r="W62" i="37" s="1"/>
  <c r="F36" i="11"/>
  <c r="G41" i="12" l="1"/>
  <c r="F14" i="13" l="1"/>
  <c r="F47" i="11"/>
  <c r="G51" i="12" l="1"/>
  <c r="F24" i="13"/>
  <c r="D76" i="7" l="1"/>
  <c r="C31" i="6"/>
  <c r="D75" i="7"/>
  <c r="D80" i="7" l="1"/>
  <c r="D88" i="7" s="1"/>
  <c r="D116" i="7" s="1"/>
  <c r="F37" i="11" l="1"/>
  <c r="G42" i="12" l="1"/>
  <c r="F38" i="11"/>
  <c r="F48" i="11" s="1"/>
  <c r="F15" i="13" l="1"/>
  <c r="F19" i="13" s="1"/>
  <c r="G44" i="12"/>
  <c r="G53" i="12" s="1"/>
  <c r="F28" i="13" l="1"/>
  <c r="F2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>1101:4.533.270,-
121:7.846.100,-</t>
        </r>
      </text>
    </comment>
    <comment ref="D37" authorId="0" shapeId="0" xr:uid="{00000000-0006-0000-0900-000002000000}">
      <text>
        <r>
          <rPr>
            <b/>
            <sz val="9"/>
            <color indexed="81"/>
            <rFont val="Tahoma"/>
            <family val="2"/>
            <charset val="238"/>
          </rPr>
          <t>ovi</t>
        </r>
      </text>
    </comment>
    <comment ref="F37" authorId="0" shapeId="0" xr:uid="{00000000-0006-0000-09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tartalék
</t>
        </r>
      </text>
    </comment>
    <comment ref="F43" authorId="0" shapeId="0" xr:uid="{00000000-0006-0000-0900-000004000000}">
      <text>
        <r>
          <rPr>
            <b/>
            <sz val="9"/>
            <color indexed="81"/>
            <rFont val="Tahoma"/>
            <charset val="1"/>
          </rPr>
          <t xml:space="preserve">közút:1.191.750,-
egyéb:5.000.000,-
lakott:280.500,-
kieg.:5.106.775,-
ovi:46.169.283,-
</t>
        </r>
      </text>
    </comment>
  </commentList>
</comments>
</file>

<file path=xl/sharedStrings.xml><?xml version="1.0" encoding="utf-8"?>
<sst xmlns="http://schemas.openxmlformats.org/spreadsheetml/2006/main" count="596" uniqueCount="480">
  <si>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</si>
  <si>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</si>
  <si>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</si>
  <si>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</si>
  <si>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</si>
  <si>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</si>
  <si>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</si>
  <si>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</si>
  <si>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</si>
  <si>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</si>
  <si>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</si>
  <si>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</si>
  <si>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</si>
  <si>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</si>
  <si>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</si>
  <si>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</si>
  <si>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</si>
  <si>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</si>
  <si>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</si>
  <si>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</si>
  <si>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</si>
  <si>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</si>
  <si>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</si>
  <si>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</si>
  <si>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</si>
  <si>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</si>
  <si>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</si>
  <si>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</si>
  <si>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</si>
  <si>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Szociális étkeztetés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</si>
  <si>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</si>
  <si>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</si>
  <si>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</si>
  <si>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</si>
  <si>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</si>
  <si>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</si>
  <si>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</si>
  <si>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</si>
  <si>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</si>
  <si>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</si>
  <si>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</si>
  <si>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</si>
  <si>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</si>
  <si>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</si>
  <si>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</si>
  <si>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</si>
  <si>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</si>
  <si>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</si>
  <si>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</si>
  <si>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</si>
  <si>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</si>
  <si>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</si>
  <si>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</si>
  <si>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</si>
  <si>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</si>
  <si>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</si>
  <si>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</si>
  <si>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</si>
  <si>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</si>
  <si>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</si>
  <si>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</si>
  <si>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</si>
  <si>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</si>
  <si>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</si>
  <si>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</si>
  <si>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</si>
  <si>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</si>
  <si>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</si>
  <si>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</si>
  <si>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</si>
  <si>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</si>
  <si>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</si>
  <si>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</si>
  <si>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</si>
  <si>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</si>
  <si>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</si>
  <si>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</si>
  <si>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</si>
  <si>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</si>
  <si>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</si>
  <si>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</si>
  <si>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</si>
  <si>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</si>
  <si>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</si>
  <si>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</si>
  <si>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</si>
  <si>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</si>
  <si>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</si>
  <si>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</si>
  <si>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</si>
  <si>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</si>
  <si>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</si>
  <si>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</si>
  <si>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</si>
  <si>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</si>
  <si>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</si>
  <si>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</si>
  <si>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</si>
  <si>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</si>
  <si>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</si>
  <si>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</si>
  <si>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</si>
  <si>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</si>
  <si>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</si>
  <si>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</si>
  <si>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</si>
  <si>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</si>
  <si>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</si>
  <si>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</si>
  <si>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</si>
  <si>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</si>
  <si>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</si>
  <si>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</si>
  <si>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</si>
  <si>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</si>
  <si>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</si>
  <si>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</si>
  <si>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</si>
  <si>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</si>
  <si>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</si>
  <si>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</si>
  <si>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</si>
  <si>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</si>
  <si>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</si>
  <si>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</si>
  <si>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</si>
  <si>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</si>
  <si>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</si>
  <si>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</si>
  <si>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</si>
  <si>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</si>
  <si>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</si>
  <si>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</si>
  <si>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</si>
  <si>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</si>
  <si>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</si>
  <si>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</si>
  <si>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</si>
  <si>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</si>
  <si>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</si>
  <si>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</si>
  <si>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</si>
  <si>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</si>
  <si>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</si>
  <si>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</si>
  <si>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</si>
  <si>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</si>
  <si>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</si>
  <si>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</si>
  <si>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</si>
  <si>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</si>
  <si>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</si>
  <si>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</si>
  <si>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</si>
  <si>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</si>
  <si>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</si>
  <si>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</si>
  <si>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</si>
  <si>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</si>
  <si>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</si>
  <si>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</si>
  <si>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</si>
  <si>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</si>
  <si>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</si>
  <si>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</si>
  <si>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</si>
  <si>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</si>
  <si>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</si>
  <si>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</si>
  <si>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</si>
  <si>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</si>
  <si>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</si>
  <si>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</si>
  <si>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</si>
  <si>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</si>
  <si>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</si>
  <si>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</si>
  <si>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</si>
  <si>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</si>
  <si>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</si>
  <si>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</si>
  <si>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</si>
  <si>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</si>
  <si>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</si>
  <si>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</si>
  <si>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</si>
  <si>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</si>
  <si>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</si>
  <si>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</si>
  <si>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</si>
  <si>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</si>
  <si>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</si>
  <si>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</si>
  <si>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</si>
  <si>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</si>
  <si>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</si>
  <si>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</si>
  <si>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Komáromi Vízitársulat - tagdíj </t>
  </si>
  <si>
    <t xml:space="preserve">Tata és Környéke Turisztikai Egyesület - tagdíj 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</si>
  <si>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</si>
  <si>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</si>
  <si>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</si>
  <si>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</si>
  <si>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</si>
  <si>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</si>
  <si>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</si>
  <si>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</si>
  <si>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</si>
  <si>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</si>
  <si>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</si>
  <si>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</si>
  <si>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</si>
  <si>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</si>
  <si>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</si>
  <si>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</si>
  <si>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</si>
  <si>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</si>
  <si>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</si>
  <si>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</si>
  <si>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</si>
  <si>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</si>
  <si>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</si>
  <si>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</si>
  <si>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</si>
  <si>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</si>
  <si>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</si>
  <si>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</si>
  <si>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>Polgármesteri illetmény támogatása</t>
  </si>
  <si>
    <t xml:space="preserve">Bérleti díj  </t>
  </si>
  <si>
    <t>Közvetített szolgáltatások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</si>
  <si>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</si>
  <si>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</si>
  <si>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</si>
  <si>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</si>
  <si>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</si>
  <si>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</si>
  <si>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</si>
  <si>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</si>
  <si>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</si>
  <si>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</si>
  <si>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</si>
  <si>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</si>
  <si>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</si>
  <si>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Működési célú pénzeszközátvétel - társ.telep.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</si>
  <si>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</si>
  <si>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</si>
  <si>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</si>
  <si>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</si>
  <si>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</si>
  <si>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</si>
  <si>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</si>
  <si>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</si>
  <si>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</si>
  <si>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</si>
  <si>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</si>
  <si>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</si>
  <si>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</si>
  <si>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</si>
  <si>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</si>
  <si>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</si>
  <si>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</si>
  <si>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</si>
  <si>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</si>
  <si>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</si>
  <si>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</si>
  <si>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</si>
  <si>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</si>
  <si>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</si>
  <si>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</si>
  <si>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</si>
  <si>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</si>
  <si>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</si>
  <si>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</si>
  <si>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</si>
  <si>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</si>
  <si>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</si>
  <si>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</si>
  <si>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</si>
  <si>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</si>
  <si>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</si>
  <si>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</si>
  <si>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</si>
  <si>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</si>
  <si>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</si>
  <si>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</si>
  <si>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</si>
  <si>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</si>
  <si>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</si>
  <si>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</si>
  <si>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</si>
  <si>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</si>
  <si>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</si>
  <si>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</si>
  <si>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</si>
  <si>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</si>
  <si>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</si>
  <si>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</si>
  <si>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</si>
  <si>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</si>
  <si>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</si>
  <si>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</si>
  <si>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</si>
  <si>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</si>
  <si>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</si>
  <si>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</si>
  <si>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</si>
  <si>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</si>
  <si>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</si>
  <si>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</si>
  <si>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</si>
  <si>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</si>
  <si>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</si>
  <si>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</si>
  <si>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</si>
  <si>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</si>
  <si>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</si>
  <si>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</si>
  <si>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</si>
  <si>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</si>
  <si>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</si>
  <si>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</si>
  <si>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</si>
  <si>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</si>
  <si>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</si>
  <si>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</si>
  <si>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</si>
  <si>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</si>
  <si>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</si>
  <si>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</si>
  <si>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</si>
  <si>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</si>
  <si>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</si>
  <si>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</si>
  <si>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</si>
  <si>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</si>
  <si>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</si>
  <si>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</si>
  <si>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</si>
  <si>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</si>
  <si>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</si>
  <si>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</si>
  <si>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</si>
  <si>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</si>
  <si>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</si>
  <si>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</si>
  <si>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</si>
  <si>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</si>
  <si>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</si>
  <si>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</si>
  <si>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</si>
  <si>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</si>
  <si>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</si>
  <si>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</si>
  <si>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</si>
  <si>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</si>
  <si>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</si>
  <si>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</si>
  <si>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</si>
  <si>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</si>
  <si>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</si>
  <si>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</si>
  <si>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</si>
  <si>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</si>
  <si>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</si>
  <si>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</si>
  <si>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</si>
  <si>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</si>
  <si>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</si>
  <si>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</si>
  <si>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</si>
  <si>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</si>
  <si>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</si>
  <si>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</si>
  <si>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</si>
  <si>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</si>
  <si>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</si>
  <si>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</si>
  <si>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</si>
  <si>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</si>
  <si>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</si>
  <si>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</si>
  <si>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</si>
  <si>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</si>
  <si>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</si>
  <si>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</si>
  <si>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</si>
  <si>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</si>
  <si>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</si>
  <si>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</si>
  <si>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</si>
  <si>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</si>
  <si>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</si>
  <si>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</si>
  <si>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</si>
  <si>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</si>
  <si>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 xml:space="preserve">Szociális étkeztetés szociális konyhán </t>
  </si>
  <si>
    <t>107051</t>
  </si>
  <si>
    <t>107060</t>
  </si>
  <si>
    <t>900020</t>
  </si>
  <si>
    <t>Önkormányzatok funkcióra nem sorolható bevételei államháztartáson kívülről</t>
  </si>
  <si>
    <t>együttes kiadásai és bevételei 2019. évben</t>
  </si>
  <si>
    <t>BEVÉTELEK   2019.</t>
  </si>
  <si>
    <t>2019. évi kiadásai és foglalkoztatotti létszáma feladatonként</t>
  </si>
  <si>
    <t>Az önkormányzat 2019. évi felújítási előirányzatai célonként</t>
  </si>
  <si>
    <t>Az önkormányzat 2019. évi felhalmozási kiadásai feladatonként</t>
  </si>
  <si>
    <t>nemleges</t>
  </si>
  <si>
    <t>KÖH hozzájárulás_2019. évi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</si>
  <si>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</si>
  <si>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</si>
  <si>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</si>
  <si>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Állami támogatás </t>
  </si>
  <si>
    <t xml:space="preserve">Közös Hivatal pénzmaradványával korrigálva </t>
  </si>
  <si>
    <t>Háziorvosi alapellátás</t>
  </si>
  <si>
    <t>072111</t>
  </si>
  <si>
    <t xml:space="preserve">Főépítész </t>
  </si>
  <si>
    <t xml:space="preserve">Sprint Futóklub </t>
  </si>
  <si>
    <t>Nyugdíjasklub</t>
  </si>
  <si>
    <t xml:space="preserve">Egyéb pénzbeli ellátás  </t>
  </si>
  <si>
    <t>Lakott terület</t>
  </si>
  <si>
    <t xml:space="preserve">Család és nővédelmi egészségügyi gondozás </t>
  </si>
  <si>
    <t>074031</t>
  </si>
  <si>
    <t>Sportlétesítmények, edzőtáborok működtetése és fejlesztése</t>
  </si>
  <si>
    <t>081030</t>
  </si>
  <si>
    <t xml:space="preserve">Gyermekétkeztetés köznevelési intézményben </t>
  </si>
  <si>
    <t xml:space="preserve">Falugondnoki, tanyagondnoki szolgáltatás </t>
  </si>
  <si>
    <t>107055</t>
  </si>
  <si>
    <t xml:space="preserve">Gyermekétkeztetés </t>
  </si>
  <si>
    <t xml:space="preserve">Rászoruló gyermekek szünidei étkeztetése </t>
  </si>
  <si>
    <t>Étkezési térítési díj (gyermek étkezés)</t>
  </si>
  <si>
    <t xml:space="preserve">TOP-1.4.1-15 óvoda pályázat </t>
  </si>
  <si>
    <t xml:space="preserve">Zártkert pályázat </t>
  </si>
  <si>
    <t xml:space="preserve">Külterületi út </t>
  </si>
  <si>
    <t xml:space="preserve">Bakonysárkányi Német Nemzetiségi Önkormányzat </t>
  </si>
  <si>
    <t xml:space="preserve">Máltai Szeretetszolgálat </t>
  </si>
  <si>
    <t xml:space="preserve">Bakonysárkányi Sport Egyesület </t>
  </si>
  <si>
    <t>Irodalmi Klub</t>
  </si>
  <si>
    <t>Polgárőr Egyesület</t>
  </si>
  <si>
    <t>Katolikus egyház</t>
  </si>
  <si>
    <t xml:space="preserve">Szociális tüzifa </t>
  </si>
  <si>
    <t>Falugondnoki, tanyagondnoki szolgáltatás</t>
  </si>
  <si>
    <t xml:space="preserve">Egyesületek támogatása </t>
  </si>
  <si>
    <t xml:space="preserve">Egyházak, szeretet szolgálat támogatása </t>
  </si>
  <si>
    <t xml:space="preserve">Óvoda működési támogatása + IFT </t>
  </si>
  <si>
    <t>Gyermekétkeztetés</t>
  </si>
  <si>
    <t>Bakonysárkány Község Önkormányzata 2019. évi mérlege</t>
  </si>
  <si>
    <t>Bakonysárkány Község Önkormányzata</t>
  </si>
  <si>
    <t>Bakonysárkány Község Önkormányzat kiadási és bevételei 2019. évben</t>
  </si>
  <si>
    <t xml:space="preserve">Bakonysárkány Község Önkormányzatának </t>
  </si>
  <si>
    <t xml:space="preserve">Módosított tervezett bevétel </t>
  </si>
  <si>
    <t>E</t>
  </si>
  <si>
    <t>F</t>
  </si>
  <si>
    <t>G</t>
  </si>
  <si>
    <t>Módosított tervezett kiadás</t>
  </si>
  <si>
    <t>Módosított önrész</t>
  </si>
  <si>
    <t xml:space="preserve">Akvarell festmények </t>
  </si>
  <si>
    <t>Informatikai eszközök</t>
  </si>
  <si>
    <t>Fűnyíró, fűszegélynyíró-közfoglalkoztatás</t>
  </si>
  <si>
    <t>Sátor és kellékei-Bethlen pályázatból, művelődés</t>
  </si>
  <si>
    <t>Ételszállító badella-étkeztetés</t>
  </si>
  <si>
    <t>Tűzőgép,iratmegsemmisítő,telefon-hivatal</t>
  </si>
  <si>
    <t>Grillo 200 Bee Fly,sószóró,permetező-községgazdálkodás</t>
  </si>
  <si>
    <t>Grundfos Magna szivattyú-művelődés</t>
  </si>
  <si>
    <t>WRO pálya-művelődés</t>
  </si>
  <si>
    <t>Módosított előirányzat</t>
  </si>
  <si>
    <t>Császári Közös Önkormányzati Hivatal</t>
  </si>
  <si>
    <t>Óvodai nevelés, ellátás működtetési feladatai</t>
  </si>
  <si>
    <t>Önkormányzati vagyonnal való gazdálkodással kapcs.fel.</t>
  </si>
  <si>
    <t>Közutak, hidak, alagutak üzemeltetése, fenntartása</t>
  </si>
  <si>
    <t>Egyéb szociális pénzbeli és természetbeni ellátások</t>
  </si>
  <si>
    <t xml:space="preserve">Módosított előirányzat </t>
  </si>
  <si>
    <t>Közutak fenntartása</t>
  </si>
  <si>
    <t>1. melléklet a 5/2020. (VII. 17.) önkormányzati rendelethez</t>
  </si>
  <si>
    <t>2. melléklet az 5/2020. (VII. 17.) önkormányzati rendelethez</t>
  </si>
  <si>
    <t>3. melléklet az 5/2020. (VII. 17.) önkormányzati rendelethez</t>
  </si>
  <si>
    <t>4. melléklet az 5/2020. (VII. 17.)  önkormányzati rendelethez</t>
  </si>
  <si>
    <t>5. melléklet az 5/2020. (VII. 17.) önkormányzati rendelethez</t>
  </si>
  <si>
    <t>6. melléklet az 5/2020. (VII. 17.) önkormányzati rendelethez</t>
  </si>
  <si>
    <t>7. melléklet az 5/2020. (VII. 17.) önkormányzati rendelethez</t>
  </si>
  <si>
    <t>8. melléklet az 5/2020. (VII. 17.) önkormányzati rendelethez</t>
  </si>
  <si>
    <t>9. melléklet az 5/2020. (VII.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</si>
</sst>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#,##0&quot; Ft&quot;"/>
    <numFmt numFmtId="168" formatCode="_-* #,##0\ _F_t_-;\-* #,##0\ _F_t_-;_-* \-??\ _F_t_-;_-@_-"/>
    <numFmt numFmtId="169" formatCode="#,##0\ &quot;Ft&quot;"/>
    <numFmt numFmtId="170" formatCode="_-* #,##0\ _F_t_-;\-* #,##0\ _F_t_-;_-* &quot;-&quot;??\ _F_t_-;_-@_-"/>
    <numFmt numFmtId="171" formatCode="_-* #,##0&quot; Ft&quot;_-;\-* #,##0&quot; Ft&quot;_-;_-* \-??&quot; Ft&quot;_-;_-@_-"/>
    <numFmt numFmtId="172" formatCode="_-* #,##0.000\ _F_t_-;\-* #,##0.000\ _F_t_-;_-* &quot;-&quot;???\ _F_t_-;_-@_-"/>
    <numFmt numFmtId="173" formatCode="#,##0.000"/>
  </numFmts>
  <fonts count="3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i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509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4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7" fontId="0" fillId="0" borderId="0" xfId="0" applyNumberFormat="1"/>
    <xf numFmtId="0" fontId="7" fillId="0" borderId="0" xfId="0" applyFont="1"/>
    <xf numFmtId="167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7" fontId="3" fillId="0" borderId="0" xfId="0" applyNumberFormat="1" applyFont="1" applyFill="1" applyBorder="1"/>
    <xf numFmtId="0" fontId="0" fillId="0" borderId="0" xfId="0" applyBorder="1"/>
    <xf numFmtId="167" fontId="0" fillId="0" borderId="0" xfId="0" applyNumberForma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6" fontId="17" fillId="0" borderId="0" xfId="2" applyNumberFormat="1" applyFont="1" applyBorder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6" fontId="0" fillId="0" borderId="0" xfId="0" applyNumberFormat="1"/>
    <xf numFmtId="0" fontId="19" fillId="0" borderId="0" xfId="0" applyFont="1" applyBorder="1" applyAlignment="1">
      <alignment horizontal="center"/>
    </xf>
    <xf numFmtId="171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28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6" xfId="0" applyFont="1" applyFill="1" applyBorder="1"/>
    <xf numFmtId="0" fontId="1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2" xfId="0" applyFont="1" applyBorder="1" applyAlignment="1"/>
    <xf numFmtId="0" fontId="14" fillId="0" borderId="12" xfId="0" applyFont="1" applyBorder="1" applyAlignment="1"/>
    <xf numFmtId="0" fontId="14" fillId="0" borderId="1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69" fontId="14" fillId="0" borderId="4" xfId="0" applyNumberFormat="1" applyFont="1" applyBorder="1"/>
    <xf numFmtId="0" fontId="14" fillId="0" borderId="0" xfId="0" applyFont="1" applyBorder="1"/>
    <xf numFmtId="0" fontId="13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/>
    </xf>
    <xf numFmtId="166" fontId="18" fillId="0" borderId="0" xfId="0" applyNumberFormat="1" applyFont="1" applyBorder="1" applyAlignment="1">
      <alignment horizontal="center"/>
    </xf>
    <xf numFmtId="166" fontId="0" fillId="0" borderId="0" xfId="0" applyNumberFormat="1" applyFont="1" applyBorder="1" applyAlignment="1">
      <alignment horizontal="right"/>
    </xf>
    <xf numFmtId="170" fontId="0" fillId="0" borderId="0" xfId="0" applyNumberFormat="1"/>
    <xf numFmtId="170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70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6" fontId="11" fillId="0" borderId="16" xfId="0" applyNumberFormat="1" applyFont="1" applyBorder="1"/>
    <xf numFmtId="0" fontId="13" fillId="0" borderId="37" xfId="0" applyFont="1" applyBorder="1"/>
    <xf numFmtId="0" fontId="13" fillId="0" borderId="33" xfId="0" applyFont="1" applyBorder="1"/>
    <xf numFmtId="0" fontId="2" fillId="0" borderId="16" xfId="0" applyFont="1" applyBorder="1"/>
    <xf numFmtId="166" fontId="2" fillId="0" borderId="16" xfId="0" applyNumberFormat="1" applyFont="1" applyBorder="1"/>
    <xf numFmtId="0" fontId="13" fillId="0" borderId="16" xfId="0" applyFont="1" applyBorder="1"/>
    <xf numFmtId="0" fontId="13" fillId="0" borderId="16" xfId="0" applyFont="1" applyBorder="1" applyAlignment="1">
      <alignment horizontal="right"/>
    </xf>
    <xf numFmtId="166" fontId="13" fillId="0" borderId="16" xfId="0" applyNumberFormat="1" applyFont="1" applyBorder="1"/>
    <xf numFmtId="0" fontId="2" fillId="4" borderId="16" xfId="0" applyFont="1" applyFill="1" applyBorder="1" applyAlignment="1">
      <alignment wrapText="1"/>
    </xf>
    <xf numFmtId="166" fontId="2" fillId="4" borderId="16" xfId="0" applyNumberFormat="1" applyFont="1" applyFill="1" applyBorder="1"/>
    <xf numFmtId="0" fontId="23" fillId="0" borderId="16" xfId="0" applyFont="1" applyBorder="1"/>
    <xf numFmtId="0" fontId="2" fillId="0" borderId="16" xfId="0" applyFont="1" applyBorder="1" applyAlignment="1">
      <alignment wrapText="1"/>
    </xf>
    <xf numFmtId="0" fontId="11" fillId="0" borderId="16" xfId="0" applyFont="1" applyFill="1" applyBorder="1"/>
    <xf numFmtId="0" fontId="11" fillId="0" borderId="16" xfId="0" applyFont="1" applyBorder="1"/>
    <xf numFmtId="0" fontId="21" fillId="0" borderId="16" xfId="0" applyFont="1" applyFill="1" applyBorder="1"/>
    <xf numFmtId="0" fontId="2" fillId="4" borderId="16" xfId="0" applyFont="1" applyFill="1" applyBorder="1"/>
    <xf numFmtId="0" fontId="11" fillId="0" borderId="29" xfId="0" applyFont="1" applyBorder="1"/>
    <xf numFmtId="166" fontId="11" fillId="0" borderId="29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3" fontId="13" fillId="0" borderId="4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0" xfId="0" applyFont="1" applyBorder="1" applyAlignment="1">
      <alignment horizontal="center"/>
    </xf>
    <xf numFmtId="166" fontId="5" fillId="0" borderId="10" xfId="2" applyNumberFormat="1" applyFont="1" applyBorder="1"/>
    <xf numFmtId="0" fontId="5" fillId="0" borderId="0" xfId="0" applyFont="1" applyFill="1" applyBorder="1"/>
    <xf numFmtId="0" fontId="5" fillId="0" borderId="10" xfId="0" applyFont="1" applyFill="1" applyBorder="1" applyAlignment="1">
      <alignment horizontal="center"/>
    </xf>
    <xf numFmtId="0" fontId="4" fillId="3" borderId="19" xfId="0" applyFont="1" applyFill="1" applyBorder="1"/>
    <xf numFmtId="166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6" fontId="5" fillId="0" borderId="10" xfId="2" applyNumberFormat="1" applyFont="1" applyFill="1" applyBorder="1"/>
    <xf numFmtId="0" fontId="4" fillId="5" borderId="19" xfId="0" applyFont="1" applyFill="1" applyBorder="1"/>
    <xf numFmtId="166" fontId="5" fillId="5" borderId="4" xfId="0" applyNumberFormat="1" applyFont="1" applyFill="1" applyBorder="1"/>
    <xf numFmtId="0" fontId="4" fillId="3" borderId="4" xfId="0" applyFont="1" applyFill="1" applyBorder="1"/>
    <xf numFmtId="0" fontId="4" fillId="3" borderId="23" xfId="0" applyFont="1" applyFill="1" applyBorder="1"/>
    <xf numFmtId="0" fontId="5" fillId="3" borderId="23" xfId="0" applyFont="1" applyFill="1" applyBorder="1"/>
    <xf numFmtId="166" fontId="4" fillId="3" borderId="8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4" xfId="0" applyFont="1" applyFill="1" applyBorder="1"/>
    <xf numFmtId="166" fontId="4" fillId="3" borderId="1" xfId="2" applyNumberFormat="1" applyFont="1" applyFill="1" applyBorder="1"/>
    <xf numFmtId="0" fontId="4" fillId="3" borderId="19" xfId="0" applyFont="1" applyFill="1" applyBorder="1" applyAlignment="1">
      <alignment horizontal="left" indent="2"/>
    </xf>
    <xf numFmtId="0" fontId="4" fillId="2" borderId="17" xfId="0" applyFont="1" applyFill="1" applyBorder="1"/>
    <xf numFmtId="166" fontId="4" fillId="2" borderId="5" xfId="0" applyNumberFormat="1" applyFont="1" applyFill="1" applyBorder="1"/>
    <xf numFmtId="0" fontId="5" fillId="0" borderId="25" xfId="0" applyFont="1" applyFill="1" applyBorder="1" applyAlignment="1">
      <alignment horizontal="center"/>
    </xf>
    <xf numFmtId="0" fontId="13" fillId="0" borderId="35" xfId="0" applyFont="1" applyBorder="1"/>
    <xf numFmtId="0" fontId="4" fillId="0" borderId="25" xfId="0" applyFont="1" applyBorder="1" applyAlignment="1">
      <alignment horizontal="center"/>
    </xf>
    <xf numFmtId="166" fontId="4" fillId="3" borderId="4" xfId="2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20" xfId="0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Fill="1" applyBorder="1"/>
    <xf numFmtId="0" fontId="5" fillId="0" borderId="14" xfId="0" applyFont="1" applyFill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0" fontId="13" fillId="0" borderId="33" xfId="0" applyFont="1" applyBorder="1" applyAlignment="1">
      <alignment horizontal="center"/>
    </xf>
    <xf numFmtId="0" fontId="14" fillId="0" borderId="16" xfId="0" applyFont="1" applyFill="1" applyBorder="1"/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1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" xfId="0" applyFont="1" applyBorder="1"/>
    <xf numFmtId="164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0" fillId="0" borderId="20" xfId="0" applyBorder="1" applyAlignment="1">
      <alignment horizontal="center"/>
    </xf>
    <xf numFmtId="166" fontId="5" fillId="0" borderId="4" xfId="2" applyNumberFormat="1" applyFont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14" fillId="0" borderId="47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0" fillId="0" borderId="0" xfId="0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49" xfId="0" applyFont="1" applyBorder="1"/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6" xfId="0" applyFont="1" applyBorder="1" applyAlignment="1">
      <alignment vertical="top" wrapText="1"/>
    </xf>
    <xf numFmtId="0" fontId="13" fillId="0" borderId="8" xfId="0" applyFont="1" applyBorder="1"/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8" xfId="0" applyFont="1" applyFill="1" applyBorder="1"/>
    <xf numFmtId="3" fontId="15" fillId="0" borderId="8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10" fillId="0" borderId="2" xfId="0" applyFont="1" applyBorder="1" applyAlignment="1">
      <alignment horizontal="center"/>
    </xf>
    <xf numFmtId="166" fontId="5" fillId="0" borderId="10" xfId="2" quotePrefix="1" applyNumberFormat="1" applyFont="1" applyBorder="1"/>
    <xf numFmtId="0" fontId="8" fillId="0" borderId="50" xfId="0" applyFont="1" applyBorder="1" applyAlignment="1">
      <alignment horizontal="center"/>
    </xf>
    <xf numFmtId="164" fontId="9" fillId="0" borderId="1" xfId="0" applyNumberFormat="1" applyFont="1" applyBorder="1"/>
    <xf numFmtId="170" fontId="3" fillId="5" borderId="3" xfId="0" applyNumberFormat="1" applyFont="1" applyFill="1" applyBorder="1"/>
    <xf numFmtId="166" fontId="2" fillId="0" borderId="16" xfId="0" applyNumberFormat="1" applyFont="1" applyFill="1" applyBorder="1"/>
    <xf numFmtId="0" fontId="13" fillId="0" borderId="51" xfId="0" applyFont="1" applyBorder="1" applyAlignment="1">
      <alignment horizontal="center" vertical="top" wrapText="1"/>
    </xf>
    <xf numFmtId="0" fontId="13" fillId="0" borderId="50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1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10" xfId="0" applyFont="1" applyFill="1" applyBorder="1"/>
    <xf numFmtId="0" fontId="4" fillId="0" borderId="4" xfId="0" applyFont="1" applyFill="1" applyBorder="1"/>
    <xf numFmtId="0" fontId="13" fillId="0" borderId="0" xfId="0" applyFont="1" applyFill="1"/>
    <xf numFmtId="0" fontId="0" fillId="0" borderId="0" xfId="0" applyFill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0" fillId="0" borderId="50" xfId="0" applyBorder="1" applyAlignment="1">
      <alignment horizontal="center" vertical="center"/>
    </xf>
    <xf numFmtId="164" fontId="0" fillId="0" borderId="4" xfId="0" applyNumberFormat="1" applyBorder="1"/>
    <xf numFmtId="164" fontId="0" fillId="0" borderId="4" xfId="0" applyNumberForma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8" fontId="13" fillId="0" borderId="55" xfId="2" applyNumberFormat="1" applyFont="1" applyFill="1" applyBorder="1" applyAlignment="1" applyProtection="1">
      <alignment horizontal="right"/>
    </xf>
    <xf numFmtId="168" fontId="14" fillId="0" borderId="55" xfId="2" applyNumberFormat="1" applyFont="1" applyFill="1" applyBorder="1" applyAlignment="1" applyProtection="1">
      <alignment horizontal="right"/>
    </xf>
    <xf numFmtId="0" fontId="14" fillId="0" borderId="55" xfId="0" applyFont="1" applyBorder="1" applyAlignment="1">
      <alignment horizontal="center" vertical="center" wrapText="1"/>
    </xf>
    <xf numFmtId="168" fontId="15" fillId="4" borderId="55" xfId="2" applyNumberFormat="1" applyFont="1" applyFill="1" applyBorder="1" applyAlignment="1" applyProtection="1">
      <alignment horizontal="right"/>
    </xf>
    <xf numFmtId="0" fontId="14" fillId="0" borderId="58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168" fontId="14" fillId="0" borderId="55" xfId="0" applyNumberFormat="1" applyFont="1" applyBorder="1"/>
    <xf numFmtId="0" fontId="14" fillId="0" borderId="33" xfId="0" applyFont="1" applyBorder="1" applyAlignment="1">
      <alignment horizontal="center"/>
    </xf>
    <xf numFmtId="168" fontId="15" fillId="0" borderId="55" xfId="2" applyNumberFormat="1" applyFont="1" applyFill="1" applyBorder="1" applyAlignment="1" applyProtection="1">
      <alignment horizontal="right"/>
    </xf>
    <xf numFmtId="168" fontId="14" fillId="0" borderId="55" xfId="2" applyNumberFormat="1" applyFont="1" applyFill="1" applyBorder="1" applyAlignment="1" applyProtection="1"/>
    <xf numFmtId="0" fontId="13" fillId="0" borderId="55" xfId="0" applyFont="1" applyBorder="1"/>
    <xf numFmtId="0" fontId="15" fillId="0" borderId="14" xfId="0" applyFont="1" applyBorder="1" applyAlignment="1">
      <alignment horizontal="center"/>
    </xf>
    <xf numFmtId="0" fontId="13" fillId="0" borderId="51" xfId="0" applyFont="1" applyBorder="1"/>
    <xf numFmtId="0" fontId="13" fillId="0" borderId="50" xfId="0" applyFont="1" applyBorder="1"/>
    <xf numFmtId="0" fontId="2" fillId="0" borderId="52" xfId="0" applyFont="1" applyBorder="1" applyAlignment="1">
      <alignment horizontal="center"/>
    </xf>
    <xf numFmtId="170" fontId="2" fillId="0" borderId="3" xfId="2" applyNumberFormat="1" applyFont="1" applyBorder="1" applyAlignment="1">
      <alignment horizontal="right"/>
    </xf>
    <xf numFmtId="170" fontId="13" fillId="0" borderId="3" xfId="2" applyNumberFormat="1" applyFont="1" applyBorder="1" applyAlignment="1">
      <alignment horizontal="right"/>
    </xf>
    <xf numFmtId="170" fontId="2" fillId="0" borderId="3" xfId="0" applyNumberFormat="1" applyFont="1" applyBorder="1"/>
    <xf numFmtId="170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70" fontId="3" fillId="0" borderId="3" xfId="0" applyNumberFormat="1" applyFont="1" applyFill="1" applyBorder="1"/>
    <xf numFmtId="0" fontId="2" fillId="0" borderId="54" xfId="0" applyFont="1" applyBorder="1" applyAlignment="1">
      <alignment horizontal="center" vertical="center" wrapText="1"/>
    </xf>
    <xf numFmtId="166" fontId="13" fillId="0" borderId="55" xfId="0" applyNumberFormat="1" applyFont="1" applyFill="1" applyBorder="1"/>
    <xf numFmtId="166" fontId="13" fillId="0" borderId="55" xfId="0" applyNumberFormat="1" applyFont="1" applyBorder="1"/>
    <xf numFmtId="166" fontId="23" fillId="0" borderId="55" xfId="0" applyNumberFormat="1" applyFont="1" applyBorder="1"/>
    <xf numFmtId="166" fontId="11" fillId="0" borderId="55" xfId="0" applyNumberFormat="1" applyFont="1" applyBorder="1"/>
    <xf numFmtId="166" fontId="11" fillId="0" borderId="55" xfId="0" applyNumberFormat="1" applyFont="1" applyFill="1" applyBorder="1"/>
    <xf numFmtId="166" fontId="13" fillId="4" borderId="55" xfId="0" applyNumberFormat="1" applyFont="1" applyFill="1" applyBorder="1"/>
    <xf numFmtId="166" fontId="21" fillId="0" borderId="55" xfId="0" applyNumberFormat="1" applyFont="1" applyFill="1" applyBorder="1"/>
    <xf numFmtId="166" fontId="11" fillId="0" borderId="56" xfId="0" applyNumberFormat="1" applyFont="1" applyBorder="1"/>
    <xf numFmtId="0" fontId="0" fillId="0" borderId="0" xfId="0" applyAlignment="1"/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0" fontId="27" fillId="6" borderId="4" xfId="0" applyFont="1" applyFill="1" applyBorder="1" applyAlignment="1">
      <alignment vertical="center"/>
    </xf>
    <xf numFmtId="172" fontId="27" fillId="6" borderId="4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172" fontId="26" fillId="0" borderId="4" xfId="0" applyNumberFormat="1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72" fontId="25" fillId="0" borderId="4" xfId="0" applyNumberFormat="1" applyFont="1" applyFill="1" applyBorder="1" applyAlignment="1">
      <alignment vertical="center"/>
    </xf>
    <xf numFmtId="0" fontId="25" fillId="0" borderId="4" xfId="0" applyFont="1" applyBorder="1" applyAlignment="1">
      <alignment vertical="center"/>
    </xf>
    <xf numFmtId="172" fontId="25" fillId="0" borderId="4" xfId="0" applyNumberFormat="1" applyFont="1" applyBorder="1" applyAlignment="1">
      <alignment vertical="center"/>
    </xf>
    <xf numFmtId="172" fontId="0" fillId="0" borderId="0" xfId="0" applyNumberFormat="1"/>
    <xf numFmtId="172" fontId="28" fillId="0" borderId="4" xfId="0" applyNumberFormat="1" applyFont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72" fontId="25" fillId="0" borderId="0" xfId="0" applyNumberFormat="1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73" fontId="26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25" fillId="0" borderId="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/>
    <xf numFmtId="0" fontId="25" fillId="0" borderId="21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left"/>
    </xf>
    <xf numFmtId="164" fontId="13" fillId="0" borderId="3" xfId="0" applyNumberFormat="1" applyFont="1" applyBorder="1"/>
    <xf numFmtId="164" fontId="13" fillId="0" borderId="3" xfId="0" applyNumberFormat="1" applyFont="1" applyBorder="1" applyAlignment="1"/>
    <xf numFmtId="164" fontId="15" fillId="0" borderId="3" xfId="0" applyNumberFormat="1" applyFont="1" applyBorder="1"/>
    <xf numFmtId="164" fontId="15" fillId="0" borderId="3" xfId="0" applyNumberFormat="1" applyFont="1" applyFill="1" applyBorder="1"/>
    <xf numFmtId="164" fontId="14" fillId="0" borderId="11" xfId="0" applyNumberFormat="1" applyFont="1" applyBorder="1"/>
    <xf numFmtId="164" fontId="14" fillId="0" borderId="3" xfId="0" applyNumberFormat="1" applyFont="1" applyFill="1" applyBorder="1"/>
    <xf numFmtId="164" fontId="14" fillId="0" borderId="3" xfId="0" applyNumberFormat="1" applyFont="1" applyFill="1" applyBorder="1" applyAlignment="1">
      <alignment horizontal="left"/>
    </xf>
    <xf numFmtId="49" fontId="25" fillId="0" borderId="8" xfId="0" applyNumberFormat="1" applyFont="1" applyBorder="1" applyAlignment="1">
      <alignment horizontal="center" vertical="center" wrapText="1"/>
    </xf>
    <xf numFmtId="172" fontId="0" fillId="0" borderId="0" xfId="0" applyNumberFormat="1" applyFill="1"/>
    <xf numFmtId="164" fontId="2" fillId="0" borderId="3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0" fontId="0" fillId="0" borderId="0" xfId="0" applyAlignment="1"/>
    <xf numFmtId="0" fontId="25" fillId="0" borderId="4" xfId="0" applyFont="1" applyBorder="1" applyAlignment="1">
      <alignment horizontal="center" vertical="center" wrapText="1"/>
    </xf>
    <xf numFmtId="3" fontId="0" fillId="0" borderId="0" xfId="0" applyNumberFormat="1"/>
    <xf numFmtId="0" fontId="3" fillId="0" borderId="3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3" fillId="0" borderId="6" xfId="0" applyFont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164" fontId="13" fillId="0" borderId="8" xfId="0" applyNumberFormat="1" applyFont="1" applyBorder="1" applyAlignment="1">
      <alignment vertical="center" wrapText="1"/>
    </xf>
    <xf numFmtId="164" fontId="0" fillId="0" borderId="8" xfId="0" applyNumberFormat="1" applyBorder="1"/>
    <xf numFmtId="49" fontId="5" fillId="0" borderId="0" xfId="0" applyNumberFormat="1" applyFont="1" applyFill="1" applyBorder="1" applyAlignment="1">
      <alignment wrapText="1"/>
    </xf>
    <xf numFmtId="0" fontId="13" fillId="0" borderId="0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0" fillId="0" borderId="20" xfId="0" applyBorder="1" applyAlignment="1"/>
    <xf numFmtId="0" fontId="11" fillId="0" borderId="0" xfId="0" applyFont="1" applyBorder="1" applyAlignment="1">
      <alignment horizontal="center"/>
    </xf>
    <xf numFmtId="0" fontId="31" fillId="0" borderId="0" xfId="0" applyFont="1" applyAlignment="1">
      <alignment horizontal="right"/>
    </xf>
    <xf numFmtId="164" fontId="13" fillId="0" borderId="4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2" fillId="0" borderId="0" xfId="0" applyFont="1" applyAlignment="1">
      <alignment horizontal="right"/>
    </xf>
    <xf numFmtId="0" fontId="10" fillId="0" borderId="14" xfId="0" applyFont="1" applyBorder="1" applyAlignment="1">
      <alignment horizontal="center"/>
    </xf>
    <xf numFmtId="0" fontId="14" fillId="0" borderId="50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3" fillId="0" borderId="3" xfId="0" applyNumberFormat="1" applyFont="1" applyFill="1" applyBorder="1"/>
    <xf numFmtId="3" fontId="14" fillId="0" borderId="3" xfId="0" applyNumberFormat="1" applyFont="1" applyFill="1" applyBorder="1"/>
    <xf numFmtId="3" fontId="15" fillId="0" borderId="3" xfId="0" applyNumberFormat="1" applyFont="1" applyFill="1" applyBorder="1"/>
    <xf numFmtId="3" fontId="15" fillId="0" borderId="62" xfId="0" applyNumberFormat="1" applyFont="1" applyFill="1" applyBorder="1"/>
    <xf numFmtId="3" fontId="14" fillId="0" borderId="11" xfId="0" applyNumberFormat="1" applyFont="1" applyFill="1" applyBorder="1"/>
    <xf numFmtId="166" fontId="4" fillId="2" borderId="63" xfId="0" applyNumberFormat="1" applyFont="1" applyFill="1" applyBorder="1"/>
    <xf numFmtId="0" fontId="5" fillId="0" borderId="5" xfId="0" applyFont="1" applyFill="1" applyBorder="1" applyAlignment="1">
      <alignment horizontal="center"/>
    </xf>
    <xf numFmtId="0" fontId="33" fillId="0" borderId="22" xfId="0" applyFont="1" applyBorder="1" applyAlignment="1"/>
    <xf numFmtId="0" fontId="14" fillId="0" borderId="64" xfId="0" applyFont="1" applyBorder="1" applyAlignment="1">
      <alignment horizontal="center"/>
    </xf>
    <xf numFmtId="0" fontId="14" fillId="0" borderId="32" xfId="0" applyFont="1" applyBorder="1" applyAlignment="1">
      <alignment horizontal="center" wrapText="1"/>
    </xf>
    <xf numFmtId="164" fontId="14" fillId="0" borderId="32" xfId="0" applyNumberFormat="1" applyFont="1" applyBorder="1" applyAlignment="1">
      <alignment horizontal="left"/>
    </xf>
    <xf numFmtId="164" fontId="13" fillId="0" borderId="32" xfId="0" applyNumberFormat="1" applyFont="1" applyBorder="1"/>
    <xf numFmtId="164" fontId="13" fillId="0" borderId="32" xfId="0" applyNumberFormat="1" applyFont="1" applyBorder="1" applyAlignment="1"/>
    <xf numFmtId="164" fontId="15" fillId="0" borderId="32" xfId="0" applyNumberFormat="1" applyFont="1" applyBorder="1"/>
    <xf numFmtId="164" fontId="15" fillId="0" borderId="32" xfId="0" applyNumberFormat="1" applyFont="1" applyFill="1" applyBorder="1"/>
    <xf numFmtId="164" fontId="14" fillId="0" borderId="32" xfId="0" applyNumberFormat="1" applyFont="1" applyFill="1" applyBorder="1"/>
    <xf numFmtId="164" fontId="14" fillId="0" borderId="32" xfId="0" applyNumberFormat="1" applyFont="1" applyFill="1" applyBorder="1" applyAlignment="1">
      <alignment horizontal="left"/>
    </xf>
    <xf numFmtId="164" fontId="14" fillId="0" borderId="65" xfId="0" applyNumberFormat="1" applyFont="1" applyBorder="1"/>
    <xf numFmtId="0" fontId="34" fillId="0" borderId="0" xfId="0" applyFont="1" applyBorder="1"/>
    <xf numFmtId="0" fontId="14" fillId="0" borderId="66" xfId="0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168" fontId="13" fillId="0" borderId="27" xfId="2" applyNumberFormat="1" applyFont="1" applyFill="1" applyBorder="1" applyAlignment="1" applyProtection="1">
      <alignment horizontal="right"/>
    </xf>
    <xf numFmtId="168" fontId="15" fillId="4" borderId="27" xfId="2" applyNumberFormat="1" applyFont="1" applyFill="1" applyBorder="1" applyAlignment="1" applyProtection="1">
      <alignment horizontal="right"/>
    </xf>
    <xf numFmtId="168" fontId="14" fillId="0" borderId="27" xfId="0" applyNumberFormat="1" applyFont="1" applyBorder="1"/>
    <xf numFmtId="168" fontId="15" fillId="0" borderId="27" xfId="2" applyNumberFormat="1" applyFont="1" applyFill="1" applyBorder="1" applyAlignment="1" applyProtection="1">
      <alignment horizontal="right"/>
    </xf>
    <xf numFmtId="168" fontId="14" fillId="0" borderId="27" xfId="2" applyNumberFormat="1" applyFont="1" applyFill="1" applyBorder="1" applyAlignment="1" applyProtection="1">
      <alignment horizontal="right"/>
    </xf>
    <xf numFmtId="168" fontId="14" fillId="0" borderId="27" xfId="2" applyNumberFormat="1" applyFont="1" applyFill="1" applyBorder="1" applyAlignment="1" applyProtection="1"/>
    <xf numFmtId="0" fontId="13" fillId="0" borderId="27" xfId="0" applyFont="1" applyBorder="1"/>
    <xf numFmtId="168" fontId="14" fillId="0" borderId="65" xfId="2" applyNumberFormat="1" applyFont="1" applyFill="1" applyBorder="1" applyAlignment="1" applyProtection="1">
      <alignment horizontal="right"/>
    </xf>
    <xf numFmtId="0" fontId="13" fillId="0" borderId="57" xfId="0" applyFont="1" applyFill="1" applyBorder="1" applyAlignment="1">
      <alignment horizontal="left"/>
    </xf>
    <xf numFmtId="168" fontId="14" fillId="0" borderId="69" xfId="2" applyNumberFormat="1" applyFont="1" applyFill="1" applyBorder="1" applyAlignment="1" applyProtection="1">
      <alignment horizontal="right"/>
    </xf>
    <xf numFmtId="0" fontId="2" fillId="0" borderId="64" xfId="0" applyFont="1" applyBorder="1" applyAlignment="1">
      <alignment horizontal="center"/>
    </xf>
    <xf numFmtId="170" fontId="2" fillId="0" borderId="32" xfId="2" applyNumberFormat="1" applyFont="1" applyBorder="1" applyAlignment="1">
      <alignment horizontal="right"/>
    </xf>
    <xf numFmtId="170" fontId="13" fillId="0" borderId="32" xfId="2" applyNumberFormat="1" applyFont="1" applyBorder="1" applyAlignment="1">
      <alignment horizontal="right"/>
    </xf>
    <xf numFmtId="170" fontId="2" fillId="0" borderId="32" xfId="0" applyNumberFormat="1" applyFont="1" applyBorder="1"/>
    <xf numFmtId="170" fontId="3" fillId="5" borderId="32" xfId="0" applyNumberFormat="1" applyFont="1" applyFill="1" applyBorder="1"/>
    <xf numFmtId="170" fontId="2" fillId="5" borderId="32" xfId="0" applyNumberFormat="1" applyFont="1" applyFill="1" applyBorder="1"/>
    <xf numFmtId="0" fontId="2" fillId="0" borderId="32" xfId="0" applyFont="1" applyBorder="1" applyAlignment="1">
      <alignment horizontal="center"/>
    </xf>
    <xf numFmtId="170" fontId="3" fillId="0" borderId="32" xfId="0" applyNumberFormat="1" applyFont="1" applyFill="1" applyBorder="1"/>
    <xf numFmtId="170" fontId="3" fillId="0" borderId="32" xfId="0" applyNumberFormat="1" applyFont="1" applyBorder="1"/>
    <xf numFmtId="164" fontId="2" fillId="0" borderId="32" xfId="0" applyNumberFormat="1" applyFont="1" applyFill="1" applyBorder="1" applyAlignment="1">
      <alignment horizontal="center"/>
    </xf>
    <xf numFmtId="164" fontId="2" fillId="0" borderId="65" xfId="0" applyNumberFormat="1" applyFont="1" applyFill="1" applyBorder="1" applyAlignment="1">
      <alignment horizontal="center"/>
    </xf>
    <xf numFmtId="0" fontId="22" fillId="0" borderId="0" xfId="0" applyFont="1" applyAlignment="1">
      <alignment horizontal="right"/>
    </xf>
    <xf numFmtId="0" fontId="2" fillId="0" borderId="66" xfId="0" applyFont="1" applyBorder="1" applyAlignment="1">
      <alignment horizontal="center"/>
    </xf>
    <xf numFmtId="0" fontId="2" fillId="0" borderId="68" xfId="0" applyFont="1" applyBorder="1" applyAlignment="1">
      <alignment horizontal="center" vertical="center" wrapText="1"/>
    </xf>
    <xf numFmtId="166" fontId="13" fillId="0" borderId="27" xfId="0" applyNumberFormat="1" applyFont="1" applyFill="1" applyBorder="1"/>
    <xf numFmtId="166" fontId="13" fillId="0" borderId="27" xfId="0" applyNumberFormat="1" applyFont="1" applyBorder="1"/>
    <xf numFmtId="166" fontId="23" fillId="0" borderId="27" xfId="0" applyNumberFormat="1" applyFont="1" applyBorder="1"/>
    <xf numFmtId="166" fontId="11" fillId="0" borderId="27" xfId="0" applyNumberFormat="1" applyFont="1" applyBorder="1"/>
    <xf numFmtId="166" fontId="11" fillId="0" borderId="27" xfId="0" applyNumberFormat="1" applyFont="1" applyFill="1" applyBorder="1"/>
    <xf numFmtId="166" fontId="13" fillId="4" borderId="27" xfId="0" applyNumberFormat="1" applyFont="1" applyFill="1" applyBorder="1"/>
    <xf numFmtId="166" fontId="21" fillId="0" borderId="27" xfId="0" applyNumberFormat="1" applyFont="1" applyFill="1" applyBorder="1"/>
    <xf numFmtId="166" fontId="11" fillId="0" borderId="70" xfId="0" applyNumberFormat="1" applyFont="1" applyBorder="1"/>
    <xf numFmtId="0" fontId="7" fillId="0" borderId="55" xfId="0" applyFont="1" applyBorder="1"/>
    <xf numFmtId="0" fontId="11" fillId="0" borderId="27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2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13" fillId="0" borderId="4" xfId="0" applyFont="1" applyFill="1" applyBorder="1" applyAlignment="1"/>
    <xf numFmtId="0" fontId="13" fillId="0" borderId="4" xfId="0" applyFont="1" applyBorder="1" applyAlignment="1"/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/>
    </xf>
    <xf numFmtId="0" fontId="2" fillId="0" borderId="50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/>
    <xf numFmtId="0" fontId="13" fillId="0" borderId="16" xfId="0" applyFont="1" applyBorder="1" applyAlignment="1"/>
    <xf numFmtId="0" fontId="13" fillId="4" borderId="27" xfId="0" applyFont="1" applyFill="1" applyBorder="1" applyAlignment="1"/>
    <xf numFmtId="0" fontId="13" fillId="0" borderId="30" xfId="0" applyFont="1" applyBorder="1" applyAlignment="1"/>
    <xf numFmtId="0" fontId="13" fillId="0" borderId="18" xfId="0" applyFont="1" applyBorder="1" applyAlignment="1"/>
    <xf numFmtId="0" fontId="14" fillId="0" borderId="47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/>
    </xf>
    <xf numFmtId="0" fontId="0" fillId="0" borderId="67" xfId="0" applyBorder="1" applyAlignment="1"/>
    <xf numFmtId="0" fontId="0" fillId="0" borderId="68" xfId="0" applyBorder="1" applyAlignment="1"/>
    <xf numFmtId="0" fontId="14" fillId="0" borderId="16" xfId="0" applyFont="1" applyBorder="1" applyAlignment="1">
      <alignment horizontal="left"/>
    </xf>
    <xf numFmtId="0" fontId="13" fillId="0" borderId="16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left"/>
    </xf>
    <xf numFmtId="0" fontId="13" fillId="4" borderId="16" xfId="0" applyFont="1" applyFill="1" applyBorder="1" applyAlignment="1">
      <alignment horizontal="left"/>
    </xf>
    <xf numFmtId="0" fontId="0" fillId="0" borderId="68" xfId="0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7" xfId="0" applyFont="1" applyFill="1" applyBorder="1" applyAlignment="1"/>
    <xf numFmtId="0" fontId="14" fillId="0" borderId="27" xfId="0" applyFont="1" applyBorder="1" applyAlignment="1"/>
    <xf numFmtId="0" fontId="14" fillId="0" borderId="53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0" fillId="0" borderId="57" xfId="0" applyBorder="1" applyAlignment="1"/>
    <xf numFmtId="0" fontId="0" fillId="0" borderId="54" xfId="0" applyBorder="1" applyAlignment="1"/>
    <xf numFmtId="0" fontId="0" fillId="0" borderId="54" xfId="0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3" fillId="0" borderId="33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5" fillId="0" borderId="3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/>
    </xf>
    <xf numFmtId="0" fontId="5" fillId="0" borderId="32" xfId="0" applyFont="1" applyBorder="1" applyAlignment="1"/>
    <xf numFmtId="0" fontId="0" fillId="0" borderId="20" xfId="0" applyBorder="1" applyAlignment="1"/>
    <xf numFmtId="0" fontId="5" fillId="0" borderId="3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4" fillId="0" borderId="4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3" xfId="0" applyFont="1" applyBorder="1" applyAlignment="1">
      <alignment wrapText="1"/>
    </xf>
    <xf numFmtId="0" fontId="13" fillId="0" borderId="22" xfId="0" applyFont="1" applyBorder="1" applyAlignment="1">
      <alignment wrapText="1"/>
    </xf>
    <xf numFmtId="0" fontId="5" fillId="0" borderId="32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</cellXfs>
  <cellStyles count="4">
    <cellStyle name="Ezres" xfId="2" builtinId="3"/>
    <cellStyle name="Normál" xfId="0" builtinId="0"/>
    <cellStyle name="Normál 2" xfId="1" xr:uid="{00000000-0005-0000-0000-000002000000}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50"/>
  <sheetViews>
    <sheetView tabSelected="1" workbookViewId="0">
      <selection activeCell="A2" sqref="A2"/>
    </sheetView>
  </sheetViews>
  <sheetFormatPr defaultRowHeight="15"/>
  <cols>
    <col min="1" max="1" width="8.42578125" customWidth="1"/>
    <col min="2" max="2" width="40.7109375" customWidth="1"/>
    <col min="3" max="3" width="13.28515625" style="175" customWidth="1"/>
    <col min="4" max="4" width="13.28515625" style="182" customWidth="1"/>
    <col min="5" max="5" width="34.28515625" style="175" customWidth="1"/>
    <col min="6" max="6" width="13.28515625" customWidth="1"/>
    <col min="7" max="7" width="13.28515625" style="182" customWidth="1"/>
    <col min="8" max="8" width="13.42578125" style="175" customWidth="1"/>
    <col min="9" max="9" width="13.42578125" customWidth="1"/>
    <col min="12" max="12" width="10.42578125" bestFit="1" customWidth="1"/>
  </cols>
  <sheetData>
    <row r="1" spans="1:14">
      <c r="A1" s="399" t="s">
        <v>471</v>
      </c>
      <c r="B1" s="399"/>
      <c r="C1" s="399"/>
      <c r="D1" s="399"/>
      <c r="E1" s="399"/>
      <c r="F1" s="399"/>
      <c r="G1" s="400"/>
      <c r="H1" s="188"/>
      <c r="I1" s="188"/>
    </row>
    <row r="2" spans="1:14">
      <c r="A2" s="56"/>
      <c r="B2" s="56"/>
      <c r="C2" s="56"/>
      <c r="D2" s="56"/>
      <c r="E2" s="56"/>
      <c r="F2" s="56"/>
      <c r="G2" s="56"/>
      <c r="H2" s="56"/>
      <c r="I2" s="56"/>
    </row>
    <row r="3" spans="1:14">
      <c r="A3" s="56"/>
      <c r="B3" s="56"/>
      <c r="C3" s="56"/>
      <c r="D3" s="56"/>
      <c r="E3" s="56"/>
      <c r="F3" s="56"/>
      <c r="G3" s="56"/>
      <c r="H3" s="56"/>
      <c r="I3" s="56"/>
    </row>
    <row r="4" spans="1:14">
      <c r="A4" s="56"/>
      <c r="B4" s="56"/>
      <c r="C4" s="56"/>
      <c r="D4" s="56"/>
      <c r="E4" s="56"/>
      <c r="F4" s="56"/>
      <c r="G4" s="56"/>
      <c r="H4" s="56"/>
      <c r="I4" s="56"/>
    </row>
    <row r="5" spans="1:14">
      <c r="A5" s="401" t="s">
        <v>444</v>
      </c>
      <c r="B5" s="402"/>
      <c r="C5" s="402"/>
      <c r="D5" s="402"/>
      <c r="E5" s="402"/>
      <c r="F5" s="402"/>
      <c r="G5" s="402"/>
      <c r="H5" s="191"/>
      <c r="I5" s="188"/>
      <c r="J5" s="23"/>
      <c r="K5" s="23"/>
      <c r="L5" s="23"/>
      <c r="M5" s="23"/>
      <c r="N5" s="23"/>
    </row>
    <row r="6" spans="1:14" ht="16.5" thickBot="1">
      <c r="A6" s="56"/>
      <c r="B6" s="84"/>
      <c r="C6" s="84"/>
      <c r="D6" s="84"/>
      <c r="E6" s="84"/>
      <c r="F6" s="85"/>
      <c r="G6" s="384" t="s">
        <v>18</v>
      </c>
      <c r="H6" s="163"/>
      <c r="I6" s="85"/>
      <c r="J6" s="23"/>
      <c r="K6" s="23"/>
      <c r="L6" s="23"/>
      <c r="M6" s="23"/>
      <c r="N6" s="23"/>
    </row>
    <row r="7" spans="1:14">
      <c r="A7" s="87"/>
      <c r="B7" s="55" t="s">
        <v>7</v>
      </c>
      <c r="C7" s="55" t="s">
        <v>8</v>
      </c>
      <c r="D7" s="55" t="s">
        <v>9</v>
      </c>
      <c r="E7" s="291" t="s">
        <v>242</v>
      </c>
      <c r="F7" s="385" t="s">
        <v>449</v>
      </c>
      <c r="G7" s="292" t="s">
        <v>450</v>
      </c>
      <c r="H7" s="23"/>
      <c r="I7" s="45"/>
      <c r="J7" s="23"/>
      <c r="K7" s="23"/>
    </row>
    <row r="8" spans="1:14" s="175" customFormat="1" ht="32.25" customHeight="1">
      <c r="A8" s="185"/>
      <c r="B8" s="186"/>
      <c r="C8" s="187" t="s">
        <v>180</v>
      </c>
      <c r="D8" s="187" t="s">
        <v>463</v>
      </c>
      <c r="E8" s="186"/>
      <c r="F8" s="386" t="s">
        <v>180</v>
      </c>
      <c r="G8" s="252" t="s">
        <v>463</v>
      </c>
      <c r="H8" s="23"/>
      <c r="I8" s="45"/>
      <c r="J8" s="23"/>
      <c r="K8" s="23"/>
    </row>
    <row r="9" spans="1:14" ht="15.75">
      <c r="A9" s="88" t="s">
        <v>13</v>
      </c>
      <c r="B9" s="396" t="s">
        <v>142</v>
      </c>
      <c r="C9" s="397"/>
      <c r="D9" s="333"/>
      <c r="E9" s="396" t="s">
        <v>143</v>
      </c>
      <c r="F9" s="398"/>
      <c r="G9" s="395"/>
      <c r="H9" s="37"/>
      <c r="I9" s="23"/>
      <c r="J9" s="23"/>
      <c r="K9" s="23"/>
    </row>
    <row r="10" spans="1:14">
      <c r="A10" s="71">
        <v>1</v>
      </c>
      <c r="B10" s="89" t="s">
        <v>144</v>
      </c>
      <c r="C10" s="90">
        <f>'3.számú melléklet'!F11</f>
        <v>21393</v>
      </c>
      <c r="D10" s="90">
        <f>'3.számú melléklet'!G11</f>
        <v>21393</v>
      </c>
      <c r="E10" s="91" t="s">
        <v>145</v>
      </c>
      <c r="F10" s="387">
        <f>'2.számú melléklet'!G38</f>
        <v>19433.569</v>
      </c>
      <c r="G10" s="253">
        <f>'2.számú melléklet'!H38</f>
        <v>35652</v>
      </c>
      <c r="H10" s="37"/>
      <c r="I10" s="23"/>
      <c r="J10" s="23"/>
      <c r="K10" s="23"/>
    </row>
    <row r="11" spans="1:14">
      <c r="A11" s="71">
        <v>2</v>
      </c>
      <c r="B11" s="89" t="s">
        <v>146</v>
      </c>
      <c r="C11" s="90">
        <f>(C12+C13)</f>
        <v>17900</v>
      </c>
      <c r="D11" s="90">
        <f>(D12+D13)</f>
        <v>17900</v>
      </c>
      <c r="E11" s="91" t="s">
        <v>147</v>
      </c>
      <c r="F11" s="387">
        <f>'2.számú melléklet'!G39</f>
        <v>3486.078</v>
      </c>
      <c r="G11" s="253">
        <f>'2.számú melléklet'!H39</f>
        <v>5511</v>
      </c>
      <c r="H11" s="37"/>
      <c r="I11" s="45"/>
      <c r="J11" s="23"/>
      <c r="K11" s="23"/>
    </row>
    <row r="12" spans="1:14">
      <c r="A12" s="71">
        <v>3</v>
      </c>
      <c r="B12" s="92" t="s">
        <v>118</v>
      </c>
      <c r="C12" s="93">
        <f>('2.számú melléklet'!G20+'2.számú melléklet'!G22)</f>
        <v>15400</v>
      </c>
      <c r="D12" s="93">
        <f>('2.számú melléklet'!H20+'2.számú melléklet'!H22)</f>
        <v>15400</v>
      </c>
      <c r="E12" s="91" t="s">
        <v>148</v>
      </c>
      <c r="F12" s="387">
        <f>'2.számú melléklet'!G40-1</f>
        <v>38310</v>
      </c>
      <c r="G12" s="253">
        <f>'2.számú melléklet'!H40-1</f>
        <v>63609</v>
      </c>
      <c r="H12" s="23"/>
      <c r="I12" s="23"/>
      <c r="J12" s="23"/>
      <c r="K12" s="23"/>
    </row>
    <row r="13" spans="1:14">
      <c r="A13" s="71">
        <v>4</v>
      </c>
      <c r="B13" s="92" t="s">
        <v>149</v>
      </c>
      <c r="C13" s="93">
        <f>'2.számú melléklet'!G21</f>
        <v>2500</v>
      </c>
      <c r="D13" s="93">
        <f>'2.számú melléklet'!H21</f>
        <v>2500</v>
      </c>
      <c r="E13" s="91"/>
      <c r="F13" s="388"/>
      <c r="G13" s="254"/>
      <c r="H13" s="45"/>
      <c r="I13" s="45"/>
      <c r="J13" s="45"/>
      <c r="K13" s="23"/>
    </row>
    <row r="14" spans="1:14">
      <c r="A14" s="71">
        <v>5</v>
      </c>
      <c r="B14" s="94"/>
      <c r="C14" s="95"/>
      <c r="D14" s="95"/>
      <c r="E14" s="91" t="s">
        <v>151</v>
      </c>
      <c r="F14" s="388">
        <f>'2.számú melléklet'!G41</f>
        <v>55232.841</v>
      </c>
      <c r="G14" s="254">
        <f>'2.számú melléklet'!H41</f>
        <v>61137.841</v>
      </c>
      <c r="H14" s="47"/>
      <c r="I14" s="47"/>
      <c r="J14" s="47"/>
      <c r="K14" s="23"/>
    </row>
    <row r="15" spans="1:14">
      <c r="A15" s="71">
        <v>6</v>
      </c>
      <c r="B15" s="94" t="s">
        <v>150</v>
      </c>
      <c r="C15" s="90">
        <f>'2.számú melléklet'!G32</f>
        <v>83743</v>
      </c>
      <c r="D15" s="90">
        <f>'2.számú melléklet'!H32</f>
        <v>85790</v>
      </c>
      <c r="E15" s="91" t="s">
        <v>152</v>
      </c>
      <c r="F15" s="388">
        <f>'2.számú melléklet'!G42</f>
        <v>5736</v>
      </c>
      <c r="G15" s="254">
        <f>'2.számú melléklet'!H42</f>
        <v>5736</v>
      </c>
      <c r="H15" s="74"/>
      <c r="I15" s="47"/>
      <c r="J15" s="47"/>
      <c r="K15" s="23"/>
    </row>
    <row r="16" spans="1:14">
      <c r="A16" s="71">
        <v>7</v>
      </c>
      <c r="B16" s="89" t="s">
        <v>153</v>
      </c>
      <c r="C16" s="207">
        <f>'2.számú melléklet'!G24</f>
        <v>3178</v>
      </c>
      <c r="D16" s="207">
        <f>'2.számú melléklet'!H24</f>
        <v>3178</v>
      </c>
      <c r="E16" s="96"/>
      <c r="F16" s="389"/>
      <c r="G16" s="255"/>
      <c r="H16" s="75"/>
      <c r="I16" s="46"/>
      <c r="J16" s="39"/>
      <c r="K16" s="23"/>
    </row>
    <row r="17" spans="1:16">
      <c r="A17" s="71">
        <v>8</v>
      </c>
      <c r="B17" s="89" t="s">
        <v>154</v>
      </c>
      <c r="C17" s="90">
        <f>'2.számú melléklet'!G25+'2.számú melléklet'!G28</f>
        <v>0</v>
      </c>
      <c r="D17" s="90">
        <f>'2.számú melléklet'!H25+'2.számú melléklet'!H28</f>
        <v>0</v>
      </c>
      <c r="E17" s="91"/>
      <c r="F17" s="388"/>
      <c r="G17" s="254"/>
      <c r="H17" s="48"/>
      <c r="I17" s="48"/>
      <c r="J17" s="14"/>
      <c r="K17" s="23"/>
    </row>
    <row r="18" spans="1:16" ht="17.100000000000001" customHeight="1">
      <c r="A18" s="71">
        <v>9</v>
      </c>
      <c r="B18" s="89" t="s">
        <v>155</v>
      </c>
      <c r="C18" s="90">
        <f>'2.számú melléklet'!G26</f>
        <v>0</v>
      </c>
      <c r="D18" s="90">
        <f>'2.számú melléklet'!H26</f>
        <v>0</v>
      </c>
      <c r="E18" s="91"/>
      <c r="F18" s="388"/>
      <c r="G18" s="254"/>
      <c r="H18" s="48"/>
      <c r="I18" s="48"/>
      <c r="J18" s="14"/>
      <c r="K18" s="23"/>
    </row>
    <row r="19" spans="1:16" ht="17.100000000000001" customHeight="1">
      <c r="A19" s="71">
        <v>10</v>
      </c>
      <c r="B19" s="97" t="s">
        <v>238</v>
      </c>
      <c r="C19" s="90">
        <f>'2.számú melléklet'!G27</f>
        <v>0</v>
      </c>
      <c r="D19" s="90">
        <f>'2.számú melléklet'!H27</f>
        <v>0</v>
      </c>
      <c r="E19" s="98" t="s">
        <v>156</v>
      </c>
      <c r="F19" s="390">
        <f>SUM(F10:F18)+1</f>
        <v>122199.488</v>
      </c>
      <c r="G19" s="256">
        <f>SUM(G10:G18)+1</f>
        <v>171646.84100000001</v>
      </c>
      <c r="H19" s="46"/>
      <c r="I19" s="46"/>
      <c r="J19" s="39"/>
      <c r="K19" s="23"/>
    </row>
    <row r="20" spans="1:16" ht="17.100000000000001" customHeight="1">
      <c r="A20" s="71">
        <v>11</v>
      </c>
      <c r="B20" s="89" t="s">
        <v>243</v>
      </c>
      <c r="C20" s="90">
        <f>'2.számú melléklet'!F29</f>
        <v>0</v>
      </c>
      <c r="D20" s="90">
        <f>'2.számú melléklet'!G29</f>
        <v>0</v>
      </c>
      <c r="E20" s="98" t="s">
        <v>69</v>
      </c>
      <c r="F20" s="391">
        <f>'2.számú melléklet'!G48</f>
        <v>222617</v>
      </c>
      <c r="G20" s="257">
        <f>'2.számú melléklet'!H48</f>
        <v>198826</v>
      </c>
      <c r="H20" s="75"/>
      <c r="I20" s="46"/>
      <c r="J20" s="39"/>
      <c r="K20" s="23"/>
    </row>
    <row r="21" spans="1:16" ht="17.100000000000001" customHeight="1">
      <c r="A21" s="71">
        <v>12</v>
      </c>
      <c r="B21" s="99" t="s">
        <v>157</v>
      </c>
      <c r="C21" s="86">
        <f>C10+C11+C15+C16+C17+C18+C19+C20</f>
        <v>126214</v>
      </c>
      <c r="D21" s="86">
        <f>D10+D11+D15+D16+D17+D18+D19+D20</f>
        <v>128261</v>
      </c>
      <c r="E21" s="60" t="s">
        <v>113</v>
      </c>
      <c r="F21" s="392">
        <f>'2.számú melléklet'!G49</f>
        <v>0</v>
      </c>
      <c r="G21" s="258">
        <f>'2.számú melléklet'!H49</f>
        <v>0</v>
      </c>
      <c r="H21" s="46"/>
      <c r="I21" s="46"/>
      <c r="J21" s="39"/>
      <c r="K21" s="23"/>
    </row>
    <row r="22" spans="1:16" ht="17.100000000000001" customHeight="1">
      <c r="A22" s="71">
        <v>13</v>
      </c>
      <c r="B22" s="91" t="s">
        <v>158</v>
      </c>
      <c r="C22" s="93">
        <f>'7.számú melléklet '!C10+'9.számú melléklet'!C11</f>
        <v>219617</v>
      </c>
      <c r="D22" s="93">
        <f>'7.számú melléklet '!D10+'9.számú melléklet'!D11</f>
        <v>219617</v>
      </c>
      <c r="E22" s="60" t="s">
        <v>112</v>
      </c>
      <c r="F22" s="387">
        <f>'2.számú melléklet'!G50</f>
        <v>23610</v>
      </c>
      <c r="G22" s="253">
        <f>'2.számú melléklet'!H50</f>
        <v>0</v>
      </c>
      <c r="H22" s="46"/>
      <c r="I22" s="46"/>
      <c r="J22" s="39"/>
      <c r="K22" s="23"/>
    </row>
    <row r="23" spans="1:16" ht="17.100000000000001" customHeight="1">
      <c r="A23" s="71">
        <v>14</v>
      </c>
      <c r="B23" s="91"/>
      <c r="C23" s="93"/>
      <c r="D23" s="93"/>
      <c r="E23" s="91"/>
      <c r="F23" s="388"/>
      <c r="G23" s="254"/>
      <c r="H23" s="46"/>
      <c r="I23" s="46"/>
      <c r="J23" s="39"/>
      <c r="K23" s="23"/>
    </row>
    <row r="24" spans="1:16" ht="17.100000000000001" customHeight="1">
      <c r="A24" s="71">
        <v>15</v>
      </c>
      <c r="B24" s="89" t="s">
        <v>159</v>
      </c>
      <c r="C24" s="90">
        <f>SUM(C22)</f>
        <v>219617</v>
      </c>
      <c r="D24" s="90">
        <f>SUM(D22)</f>
        <v>219617</v>
      </c>
      <c r="E24" s="98" t="s">
        <v>139</v>
      </c>
      <c r="F24" s="390">
        <f>SUM(F21:F23)</f>
        <v>23610</v>
      </c>
      <c r="G24" s="256">
        <f>SUM(G21:G23)</f>
        <v>0</v>
      </c>
      <c r="H24" s="48"/>
      <c r="I24" s="48"/>
      <c r="J24" s="14"/>
      <c r="K24" s="23"/>
    </row>
    <row r="25" spans="1:16" ht="17.100000000000001" customHeight="1">
      <c r="A25" s="71">
        <v>16</v>
      </c>
      <c r="B25" s="99" t="s">
        <v>160</v>
      </c>
      <c r="C25" s="86">
        <f>SUM(C21+C24)</f>
        <v>345831</v>
      </c>
      <c r="D25" s="86">
        <f>SUM(D21+D24)</f>
        <v>347878</v>
      </c>
      <c r="E25" s="98" t="s">
        <v>161</v>
      </c>
      <c r="F25" s="390">
        <f>SUM(F19+F20+F24)</f>
        <v>368426.48800000001</v>
      </c>
      <c r="G25" s="256">
        <f>SUM(G19+G20+G24)</f>
        <v>370472.84100000001</v>
      </c>
      <c r="H25" s="48"/>
      <c r="I25" s="48"/>
      <c r="J25" s="14"/>
      <c r="K25" s="23"/>
    </row>
    <row r="26" spans="1:16" ht="17.100000000000001" customHeight="1">
      <c r="A26" s="71">
        <v>17</v>
      </c>
      <c r="B26" s="91" t="s">
        <v>162</v>
      </c>
      <c r="C26" s="93">
        <f>C27</f>
        <v>22595</v>
      </c>
      <c r="D26" s="93">
        <f>D27</f>
        <v>22595</v>
      </c>
      <c r="E26" s="100" t="s">
        <v>163</v>
      </c>
      <c r="F26" s="393">
        <f>'2.számú melléklet'!G52</f>
        <v>0</v>
      </c>
      <c r="G26" s="259">
        <f>'2.számú melléklet'!H52</f>
        <v>0</v>
      </c>
      <c r="H26" s="48"/>
      <c r="I26" s="48"/>
      <c r="J26" s="14"/>
      <c r="K26" s="23"/>
    </row>
    <row r="27" spans="1:16" ht="17.100000000000001" customHeight="1">
      <c r="A27" s="71">
        <v>18</v>
      </c>
      <c r="B27" s="101" t="s">
        <v>167</v>
      </c>
      <c r="C27" s="95">
        <f>'2.számú melléklet'!G35</f>
        <v>22595</v>
      </c>
      <c r="D27" s="95">
        <f>'2.számú melléklet'!H35</f>
        <v>22595</v>
      </c>
      <c r="E27" s="91"/>
      <c r="F27" s="388"/>
      <c r="G27" s="254"/>
      <c r="H27" s="48"/>
      <c r="I27" s="48"/>
      <c r="J27" s="14"/>
      <c r="K27" s="23"/>
    </row>
    <row r="28" spans="1:16" ht="17.100000000000001" customHeight="1" thickBot="1">
      <c r="A28" s="73">
        <v>19</v>
      </c>
      <c r="B28" s="102" t="s">
        <v>164</v>
      </c>
      <c r="C28" s="103">
        <f>C25+C27</f>
        <v>368426</v>
      </c>
      <c r="D28" s="103">
        <f>D25+D27</f>
        <v>370473</v>
      </c>
      <c r="E28" s="102" t="s">
        <v>4</v>
      </c>
      <c r="F28" s="394">
        <f>F19+F20+F24-F26</f>
        <v>368426.48800000001</v>
      </c>
      <c r="G28" s="260">
        <f>G19+G20+G24-G26</f>
        <v>370472.84100000001</v>
      </c>
      <c r="H28" s="46"/>
      <c r="I28" s="46"/>
      <c r="J28" s="39"/>
      <c r="K28" s="23"/>
    </row>
    <row r="29" spans="1:16">
      <c r="F29" s="49"/>
      <c r="G29" s="49"/>
      <c r="I29" s="49"/>
      <c r="J29" s="23"/>
      <c r="K29" s="46"/>
      <c r="L29" s="46"/>
      <c r="M29" s="46"/>
      <c r="N29" s="39"/>
      <c r="O29" s="23"/>
    </row>
    <row r="30" spans="1:16" ht="15.75">
      <c r="B30" s="50"/>
      <c r="C30" s="50"/>
      <c r="D30" s="50"/>
      <c r="E30" s="50"/>
      <c r="F30" s="51"/>
      <c r="G30" s="51"/>
      <c r="H30" s="23"/>
      <c r="I30" s="23"/>
      <c r="J30" s="23"/>
      <c r="K30" s="46"/>
      <c r="L30" s="46"/>
      <c r="M30" s="46"/>
      <c r="N30" s="39"/>
      <c r="O30" s="23"/>
    </row>
    <row r="31" spans="1:16" hidden="1">
      <c r="B31" s="39"/>
      <c r="C31" s="164"/>
      <c r="D31" s="164"/>
      <c r="E31" s="164"/>
      <c r="F31" s="23"/>
      <c r="G31" s="23"/>
      <c r="H31" s="23"/>
      <c r="I31" s="23"/>
      <c r="J31" s="23"/>
      <c r="K31" s="46"/>
      <c r="L31" s="46"/>
      <c r="M31" s="46"/>
      <c r="N31" s="39"/>
      <c r="O31" s="23"/>
    </row>
    <row r="32" spans="1:16">
      <c r="B32" s="39"/>
      <c r="C32" s="164"/>
      <c r="D32" s="164"/>
      <c r="E32" s="164"/>
      <c r="F32" s="23"/>
      <c r="G32" s="23"/>
      <c r="H32" s="23"/>
      <c r="I32" s="23"/>
      <c r="J32" s="23"/>
      <c r="K32" s="46"/>
      <c r="L32" s="46"/>
      <c r="M32" s="46"/>
      <c r="N32" s="39"/>
      <c r="O32" s="23"/>
      <c r="P32" s="52"/>
    </row>
    <row r="33" spans="2:16" hidden="1">
      <c r="B33" s="39"/>
      <c r="C33" s="164"/>
      <c r="D33" s="164"/>
      <c r="E33" s="164"/>
      <c r="F33" s="23"/>
      <c r="G33" s="23"/>
      <c r="H33" s="23"/>
      <c r="I33" s="23"/>
      <c r="J33" s="23"/>
      <c r="K33" s="46"/>
      <c r="L33" s="46"/>
      <c r="M33" s="46"/>
      <c r="N33" s="39"/>
      <c r="O33" s="23"/>
    </row>
    <row r="34" spans="2:16">
      <c r="B34" s="39"/>
      <c r="C34" s="164"/>
      <c r="D34" s="164"/>
      <c r="E34" s="164"/>
      <c r="F34" s="37"/>
      <c r="G34" s="37"/>
      <c r="H34" s="23"/>
      <c r="I34" s="23"/>
      <c r="J34" s="23"/>
      <c r="K34" s="48"/>
      <c r="L34" s="48"/>
      <c r="M34" s="48"/>
      <c r="N34" s="14"/>
      <c r="O34" s="23"/>
      <c r="P34" s="53"/>
    </row>
    <row r="35" spans="2:16">
      <c r="B35" s="39"/>
      <c r="C35" s="164"/>
      <c r="D35" s="164"/>
      <c r="E35" s="164"/>
      <c r="F35" s="23"/>
      <c r="G35" s="23"/>
      <c r="H35" s="23"/>
      <c r="I35" s="23"/>
      <c r="J35" s="23"/>
      <c r="K35" s="46"/>
      <c r="L35" s="46"/>
      <c r="M35" s="46"/>
      <c r="N35" s="39"/>
      <c r="O35" s="23"/>
      <c r="P35" s="52"/>
    </row>
    <row r="36" spans="2:16">
      <c r="B36" s="39"/>
      <c r="C36" s="164"/>
      <c r="D36" s="164"/>
      <c r="E36" s="164"/>
      <c r="F36" s="23"/>
      <c r="G36" s="23"/>
      <c r="H36" s="23"/>
      <c r="I36" s="23"/>
      <c r="J36" s="23"/>
      <c r="K36" s="46"/>
      <c r="L36" s="46"/>
      <c r="M36" s="46"/>
      <c r="N36" s="39"/>
      <c r="O36" s="23"/>
    </row>
    <row r="37" spans="2:16">
      <c r="B37" s="39"/>
      <c r="C37" s="164"/>
      <c r="D37" s="164"/>
      <c r="E37" s="164"/>
      <c r="F37" s="23"/>
      <c r="G37" s="23"/>
      <c r="H37" s="23"/>
      <c r="I37" s="23"/>
      <c r="J37" s="23"/>
      <c r="K37" s="46"/>
      <c r="L37" s="46"/>
      <c r="M37" s="46"/>
      <c r="N37" s="39"/>
      <c r="O37" s="23"/>
    </row>
    <row r="38" spans="2:16">
      <c r="B38" s="39"/>
      <c r="C38" s="164"/>
      <c r="D38" s="164"/>
      <c r="E38" s="164"/>
      <c r="F38" s="37"/>
      <c r="G38" s="37"/>
      <c r="H38" s="23"/>
      <c r="I38" s="23"/>
      <c r="J38" s="23"/>
      <c r="K38" s="48"/>
      <c r="L38" s="48"/>
      <c r="M38" s="48"/>
      <c r="N38" s="14"/>
      <c r="O38" s="23"/>
    </row>
    <row r="39" spans="2:16">
      <c r="B39" s="39"/>
      <c r="C39" s="164"/>
      <c r="D39" s="164"/>
      <c r="E39" s="164"/>
      <c r="F39" s="23"/>
      <c r="G39" s="23"/>
      <c r="H39" s="23"/>
      <c r="I39" s="23"/>
      <c r="J39" s="23"/>
      <c r="K39" s="46"/>
      <c r="L39" s="46"/>
      <c r="M39" s="46"/>
      <c r="N39" s="39"/>
      <c r="O39" s="23"/>
    </row>
    <row r="40" spans="2:16">
      <c r="B40" s="39"/>
      <c r="C40" s="164"/>
      <c r="D40" s="164"/>
      <c r="E40" s="164"/>
      <c r="F40" s="23"/>
      <c r="G40" s="23"/>
      <c r="H40" s="23"/>
      <c r="I40" s="23"/>
      <c r="J40" s="23"/>
      <c r="K40" s="46"/>
      <c r="L40" s="46"/>
      <c r="M40" s="46"/>
      <c r="N40" s="39"/>
      <c r="O40" s="23"/>
    </row>
    <row r="41" spans="2:16">
      <c r="B41" s="39"/>
      <c r="C41" s="164"/>
      <c r="D41" s="164"/>
      <c r="E41" s="164"/>
      <c r="F41" s="37"/>
      <c r="G41" s="37"/>
      <c r="H41" s="23"/>
      <c r="I41" s="23"/>
      <c r="J41" s="23"/>
      <c r="K41" s="48"/>
      <c r="L41" s="48"/>
      <c r="M41" s="48"/>
      <c r="N41" s="14"/>
      <c r="O41" s="23"/>
    </row>
    <row r="42" spans="2:16">
      <c r="B42" s="39"/>
      <c r="C42" s="164"/>
      <c r="D42" s="164"/>
      <c r="E42" s="164"/>
      <c r="F42" s="23"/>
      <c r="G42" s="23"/>
      <c r="H42" s="23"/>
      <c r="I42" s="23"/>
      <c r="J42" s="23"/>
      <c r="K42" s="46"/>
      <c r="L42" s="46"/>
      <c r="M42" s="46"/>
      <c r="N42" s="39"/>
      <c r="O42" s="23"/>
    </row>
    <row r="43" spans="2:16">
      <c r="B43" s="39"/>
      <c r="C43" s="164"/>
      <c r="D43" s="164"/>
      <c r="E43" s="164"/>
      <c r="F43" s="37"/>
      <c r="G43" s="37"/>
      <c r="H43" s="23"/>
      <c r="I43" s="23"/>
      <c r="J43" s="23"/>
      <c r="K43" s="48"/>
      <c r="L43" s="48"/>
      <c r="M43" s="48"/>
      <c r="N43" s="14"/>
      <c r="O43" s="23"/>
    </row>
    <row r="44" spans="2:16">
      <c r="B44" s="39"/>
      <c r="C44" s="164"/>
      <c r="D44" s="164"/>
      <c r="E44" s="164"/>
      <c r="F44" s="41"/>
      <c r="G44" s="41"/>
      <c r="H44" s="23"/>
      <c r="I44" s="23"/>
      <c r="J44" s="23"/>
      <c r="K44" s="46"/>
      <c r="L44" s="46"/>
      <c r="M44" s="46"/>
      <c r="N44" s="39"/>
      <c r="O44" s="23"/>
    </row>
    <row r="45" spans="2:16">
      <c r="B45" s="39"/>
      <c r="C45" s="164"/>
      <c r="D45" s="164"/>
      <c r="E45" s="164"/>
      <c r="F45" s="41"/>
      <c r="G45" s="41"/>
      <c r="H45" s="23"/>
      <c r="I45" s="23"/>
      <c r="J45" s="23"/>
      <c r="K45" s="46"/>
      <c r="L45" s="46"/>
      <c r="M45" s="46"/>
      <c r="N45" s="39"/>
      <c r="O45" s="23"/>
    </row>
    <row r="46" spans="2:16">
      <c r="B46" s="39"/>
      <c r="C46" s="164"/>
      <c r="D46" s="164"/>
      <c r="E46" s="164"/>
      <c r="F46" s="37"/>
      <c r="G46" s="37"/>
      <c r="H46" s="23"/>
      <c r="I46" s="23"/>
      <c r="J46" s="23"/>
      <c r="K46" s="48"/>
      <c r="L46" s="48"/>
      <c r="M46" s="48"/>
      <c r="N46" s="14"/>
      <c r="O46" s="23"/>
    </row>
    <row r="47" spans="2:16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2:16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2: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2:1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</sheetData>
  <mergeCells count="4">
    <mergeCell ref="B9:C9"/>
    <mergeCell ref="E9:F9"/>
    <mergeCell ref="A1:G1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194"/>
  <sheetViews>
    <sheetView topLeftCell="A13" workbookViewId="0">
      <pane xSplit="1" topLeftCell="B1" activePane="topRight" state="frozen"/>
      <selection pane="topRight" activeCell="W43" sqref="W43:W47"/>
    </sheetView>
  </sheetViews>
  <sheetFormatPr defaultColWidth="9.140625" defaultRowHeight="15"/>
  <cols>
    <col min="1" max="1" width="9.140625" style="283"/>
    <col min="2" max="2" width="9.140625" style="284"/>
    <col min="3" max="3" width="55.42578125" style="284" customWidth="1"/>
    <col min="4" max="22" width="15.7109375" style="284" customWidth="1"/>
    <col min="23" max="23" width="15.7109375" style="289" customWidth="1"/>
    <col min="24" max="27" width="15.7109375" style="182" customWidth="1"/>
    <col min="28" max="16384" width="9.140625" style="182"/>
  </cols>
  <sheetData>
    <row r="1" spans="1:25" ht="69.75" customHeight="1">
      <c r="A1" s="504" t="s">
        <v>246</v>
      </c>
      <c r="B1" s="505" t="s">
        <v>247</v>
      </c>
      <c r="C1" s="505" t="s">
        <v>0</v>
      </c>
      <c r="D1" s="262" t="s">
        <v>375</v>
      </c>
      <c r="E1" s="262" t="s">
        <v>378</v>
      </c>
      <c r="F1" s="262" t="s">
        <v>379</v>
      </c>
      <c r="G1" s="290" t="s">
        <v>382</v>
      </c>
      <c r="H1" s="290" t="s">
        <v>384</v>
      </c>
      <c r="I1" s="290" t="s">
        <v>37</v>
      </c>
      <c r="J1" s="290" t="s">
        <v>386</v>
      </c>
      <c r="K1" s="290" t="s">
        <v>389</v>
      </c>
      <c r="L1" s="290" t="s">
        <v>412</v>
      </c>
      <c r="M1" s="290" t="s">
        <v>419</v>
      </c>
      <c r="N1" s="290" t="s">
        <v>421</v>
      </c>
      <c r="O1" s="290" t="s">
        <v>390</v>
      </c>
      <c r="P1" s="290" t="s">
        <v>392</v>
      </c>
      <c r="Q1" s="290" t="s">
        <v>408</v>
      </c>
      <c r="R1" s="263" t="s">
        <v>423</v>
      </c>
      <c r="S1" s="290" t="s">
        <v>399</v>
      </c>
      <c r="T1" s="263" t="s">
        <v>395</v>
      </c>
      <c r="U1" s="263" t="s">
        <v>424</v>
      </c>
      <c r="V1" s="309" t="s">
        <v>409</v>
      </c>
      <c r="W1" s="506" t="s">
        <v>248</v>
      </c>
      <c r="X1" s="264"/>
    </row>
    <row r="2" spans="1:25">
      <c r="A2" s="504"/>
      <c r="B2" s="505"/>
      <c r="C2" s="505"/>
      <c r="D2" s="263" t="s">
        <v>376</v>
      </c>
      <c r="E2" s="263" t="s">
        <v>377</v>
      </c>
      <c r="F2" s="263" t="s">
        <v>380</v>
      </c>
      <c r="G2" s="263" t="s">
        <v>381</v>
      </c>
      <c r="H2" s="263" t="s">
        <v>383</v>
      </c>
      <c r="I2" s="263" t="s">
        <v>385</v>
      </c>
      <c r="J2" s="263" t="s">
        <v>387</v>
      </c>
      <c r="K2" s="263" t="s">
        <v>388</v>
      </c>
      <c r="L2" s="263" t="s">
        <v>413</v>
      </c>
      <c r="M2" s="263" t="s">
        <v>420</v>
      </c>
      <c r="N2" s="263" t="s">
        <v>422</v>
      </c>
      <c r="O2" s="263" t="s">
        <v>391</v>
      </c>
      <c r="P2" s="263" t="s">
        <v>393</v>
      </c>
      <c r="Q2" s="263" t="s">
        <v>394</v>
      </c>
      <c r="R2" s="263" t="s">
        <v>396</v>
      </c>
      <c r="S2" s="263" t="s">
        <v>398</v>
      </c>
      <c r="T2" s="263" t="s">
        <v>396</v>
      </c>
      <c r="U2" s="263" t="s">
        <v>425</v>
      </c>
      <c r="V2" s="263" t="s">
        <v>397</v>
      </c>
      <c r="W2" s="507"/>
      <c r="X2" s="265"/>
      <c r="Y2" s="265"/>
    </row>
    <row r="3" spans="1:25">
      <c r="A3" s="504"/>
      <c r="B3" s="505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314"/>
      <c r="N3" s="314"/>
      <c r="O3" s="262"/>
      <c r="P3" s="262"/>
      <c r="Q3" s="262"/>
      <c r="R3" s="314">
        <v>999000</v>
      </c>
      <c r="S3" s="262"/>
      <c r="T3" s="262">
        <v>999000</v>
      </c>
      <c r="U3" s="314">
        <v>999000</v>
      </c>
      <c r="V3" s="294"/>
      <c r="W3" s="508"/>
    </row>
    <row r="4" spans="1:25">
      <c r="A4" s="504"/>
      <c r="B4" s="505"/>
      <c r="C4" s="266" t="s">
        <v>249</v>
      </c>
      <c r="D4" s="267">
        <v>1</v>
      </c>
      <c r="E4" s="267">
        <v>0</v>
      </c>
      <c r="F4" s="267">
        <v>0</v>
      </c>
      <c r="G4" s="267">
        <v>5</v>
      </c>
      <c r="H4" s="267">
        <v>0</v>
      </c>
      <c r="I4" s="267">
        <v>0</v>
      </c>
      <c r="J4" s="267">
        <v>0</v>
      </c>
      <c r="K4" s="267">
        <v>0</v>
      </c>
      <c r="L4" s="267">
        <v>0</v>
      </c>
      <c r="M4" s="267">
        <v>0</v>
      </c>
      <c r="N4" s="267">
        <v>0</v>
      </c>
      <c r="O4" s="267">
        <v>0</v>
      </c>
      <c r="P4" s="267">
        <v>0</v>
      </c>
      <c r="Q4" s="267"/>
      <c r="R4" s="267">
        <v>0</v>
      </c>
      <c r="S4" s="267"/>
      <c r="T4" s="267">
        <v>0</v>
      </c>
      <c r="U4" s="267">
        <v>0</v>
      </c>
      <c r="V4" s="267"/>
      <c r="W4" s="268">
        <f>SUM(D4:T4)</f>
        <v>6</v>
      </c>
      <c r="X4" s="269"/>
      <c r="Y4" s="269"/>
    </row>
    <row r="5" spans="1:25">
      <c r="A5" s="270"/>
      <c r="B5" s="262"/>
      <c r="C5" s="266" t="s">
        <v>250</v>
      </c>
      <c r="D5" s="266"/>
      <c r="E5" s="266"/>
      <c r="F5" s="266"/>
      <c r="G5" s="267">
        <v>5</v>
      </c>
      <c r="H5" s="267">
        <v>0</v>
      </c>
      <c r="I5" s="267"/>
      <c r="J5" s="267"/>
      <c r="K5" s="267"/>
      <c r="L5" s="267"/>
      <c r="M5" s="267"/>
      <c r="N5" s="267"/>
      <c r="O5" s="267"/>
      <c r="P5" s="267"/>
      <c r="Q5" s="267"/>
      <c r="R5" s="267">
        <v>0</v>
      </c>
      <c r="S5" s="267"/>
      <c r="T5" s="267">
        <v>0</v>
      </c>
      <c r="U5" s="267">
        <v>0</v>
      </c>
      <c r="V5" s="267"/>
      <c r="W5" s="268">
        <f>SUM(D5:T5)</f>
        <v>5</v>
      </c>
      <c r="X5" s="269"/>
      <c r="Y5" s="269"/>
    </row>
    <row r="6" spans="1:25">
      <c r="A6" s="271" t="s">
        <v>186</v>
      </c>
      <c r="B6" s="272" t="s">
        <v>251</v>
      </c>
      <c r="C6" s="273" t="s">
        <v>252</v>
      </c>
      <c r="D6" s="274">
        <f t="shared" ref="D6:V6" si="0">SUM(D7,D10,D11,D36,D37,D38,D39,D40,D41)</f>
        <v>67688.061000000002</v>
      </c>
      <c r="E6" s="274">
        <f t="shared" si="0"/>
        <v>894</v>
      </c>
      <c r="F6" s="274">
        <f t="shared" si="0"/>
        <v>26343.602999999999</v>
      </c>
      <c r="G6" s="274">
        <f t="shared" si="0"/>
        <v>0</v>
      </c>
      <c r="H6" s="274">
        <f t="shared" si="0"/>
        <v>0</v>
      </c>
      <c r="I6" s="274">
        <f t="shared" si="0"/>
        <v>1557</v>
      </c>
      <c r="J6" s="274">
        <f t="shared" si="0"/>
        <v>867</v>
      </c>
      <c r="K6" s="274">
        <f t="shared" si="0"/>
        <v>233811.91399999999</v>
      </c>
      <c r="L6" s="274">
        <f t="shared" si="0"/>
        <v>622</v>
      </c>
      <c r="M6" s="274">
        <f t="shared" si="0"/>
        <v>1999.191</v>
      </c>
      <c r="N6" s="274">
        <f t="shared" si="0"/>
        <v>147</v>
      </c>
      <c r="O6" s="274">
        <f t="shared" si="0"/>
        <v>642</v>
      </c>
      <c r="P6" s="274">
        <f t="shared" si="0"/>
        <v>6601.5479999999998</v>
      </c>
      <c r="Q6" s="274">
        <f t="shared" si="0"/>
        <v>6030</v>
      </c>
      <c r="R6" s="274">
        <f t="shared" si="0"/>
        <v>13378</v>
      </c>
      <c r="S6" s="274">
        <f t="shared" si="0"/>
        <v>0</v>
      </c>
      <c r="T6" s="274">
        <f t="shared" si="0"/>
        <v>1932.933</v>
      </c>
      <c r="U6" s="274">
        <f t="shared" si="0"/>
        <v>176</v>
      </c>
      <c r="V6" s="274">
        <f t="shared" si="0"/>
        <v>5736</v>
      </c>
      <c r="W6" s="274">
        <f>SUM(D6:V6)</f>
        <v>368426.25</v>
      </c>
    </row>
    <row r="7" spans="1:25">
      <c r="A7" s="271" t="s">
        <v>187</v>
      </c>
      <c r="B7" s="275" t="s">
        <v>253</v>
      </c>
      <c r="C7" s="275" t="s">
        <v>2</v>
      </c>
      <c r="D7" s="276">
        <f t="shared" ref="D7:I7" si="1">SUM(D8:D9)</f>
        <v>12379</v>
      </c>
      <c r="E7" s="276">
        <f t="shared" si="1"/>
        <v>0</v>
      </c>
      <c r="F7" s="276">
        <f t="shared" si="1"/>
        <v>0</v>
      </c>
      <c r="G7" s="276">
        <f t="shared" si="1"/>
        <v>0</v>
      </c>
      <c r="H7" s="276">
        <f t="shared" si="1"/>
        <v>0</v>
      </c>
      <c r="I7" s="276">
        <f t="shared" si="1"/>
        <v>0</v>
      </c>
      <c r="J7" s="276">
        <v>0</v>
      </c>
      <c r="K7" s="276">
        <f t="shared" ref="K7:R7" si="2">SUM(K8:K9)</f>
        <v>1561.17</v>
      </c>
      <c r="L7" s="276">
        <f t="shared" si="2"/>
        <v>0</v>
      </c>
      <c r="M7" s="276">
        <f t="shared" si="2"/>
        <v>1512</v>
      </c>
      <c r="N7" s="276">
        <f t="shared" si="2"/>
        <v>0</v>
      </c>
      <c r="O7" s="276">
        <f t="shared" si="2"/>
        <v>0</v>
      </c>
      <c r="P7" s="276">
        <f t="shared" si="2"/>
        <v>3801.3989999999999</v>
      </c>
      <c r="Q7" s="276">
        <f t="shared" si="2"/>
        <v>0</v>
      </c>
      <c r="R7" s="276">
        <f t="shared" si="2"/>
        <v>0</v>
      </c>
      <c r="S7" s="276"/>
      <c r="T7" s="276">
        <f>SUM(T8:T9)</f>
        <v>180</v>
      </c>
      <c r="U7" s="276">
        <f>SUM(U8:U9)</f>
        <v>0</v>
      </c>
      <c r="V7" s="276"/>
      <c r="W7" s="274">
        <f t="shared" ref="W7:W35" si="3">SUM(D7:T7)</f>
        <v>19433.569</v>
      </c>
      <c r="X7" s="264"/>
    </row>
    <row r="8" spans="1:25">
      <c r="A8" s="271" t="s">
        <v>188</v>
      </c>
      <c r="B8" s="277" t="s">
        <v>254</v>
      </c>
      <c r="C8" s="277" t="s">
        <v>255</v>
      </c>
      <c r="D8" s="278">
        <v>12379</v>
      </c>
      <c r="E8" s="278"/>
      <c r="F8" s="277"/>
      <c r="G8" s="278">
        <v>0</v>
      </c>
      <c r="H8" s="278">
        <v>0</v>
      </c>
      <c r="I8" s="278"/>
      <c r="J8" s="278">
        <v>0</v>
      </c>
      <c r="K8" s="278">
        <v>1561.17</v>
      </c>
      <c r="L8" s="278"/>
      <c r="M8" s="278">
        <v>1512</v>
      </c>
      <c r="N8" s="278"/>
      <c r="O8" s="278"/>
      <c r="P8" s="278">
        <v>3801.3989999999999</v>
      </c>
      <c r="Q8" s="278"/>
      <c r="R8" s="278"/>
      <c r="S8" s="278"/>
      <c r="T8" s="278">
        <v>180</v>
      </c>
      <c r="U8" s="278">
        <v>0</v>
      </c>
      <c r="V8" s="278"/>
      <c r="W8" s="274">
        <f t="shared" si="3"/>
        <v>19433.569</v>
      </c>
    </row>
    <row r="9" spans="1:25">
      <c r="A9" s="271" t="s">
        <v>189</v>
      </c>
      <c r="B9" s="277" t="s">
        <v>256</v>
      </c>
      <c r="C9" s="277" t="s">
        <v>257</v>
      </c>
      <c r="D9" s="278">
        <v>0</v>
      </c>
      <c r="E9" s="278"/>
      <c r="F9" s="277"/>
      <c r="G9" s="278">
        <v>0</v>
      </c>
      <c r="H9" s="278">
        <v>0</v>
      </c>
      <c r="I9" s="278"/>
      <c r="J9" s="278"/>
      <c r="K9" s="278">
        <v>0</v>
      </c>
      <c r="L9" s="278"/>
      <c r="M9" s="278"/>
      <c r="N9" s="278"/>
      <c r="O9" s="278">
        <v>0</v>
      </c>
      <c r="P9" s="278"/>
      <c r="Q9" s="278"/>
      <c r="R9" s="278">
        <v>0</v>
      </c>
      <c r="S9" s="278"/>
      <c r="T9" s="278"/>
      <c r="U9" s="278"/>
      <c r="V9" s="278"/>
      <c r="W9" s="274">
        <f t="shared" si="3"/>
        <v>0</v>
      </c>
    </row>
    <row r="10" spans="1:25">
      <c r="A10" s="271" t="s">
        <v>190</v>
      </c>
      <c r="B10" s="275" t="s">
        <v>258</v>
      </c>
      <c r="C10" s="275" t="s">
        <v>259</v>
      </c>
      <c r="D10" s="276">
        <v>2418.0610000000001</v>
      </c>
      <c r="E10" s="276">
        <f t="shared" ref="E10:Q10" si="4">E7*0.195</f>
        <v>0</v>
      </c>
      <c r="F10" s="276">
        <f t="shared" si="4"/>
        <v>0</v>
      </c>
      <c r="G10" s="276">
        <f t="shared" si="4"/>
        <v>0</v>
      </c>
      <c r="H10" s="276">
        <f t="shared" si="4"/>
        <v>0</v>
      </c>
      <c r="I10" s="276">
        <f t="shared" si="4"/>
        <v>0</v>
      </c>
      <c r="J10" s="276">
        <f t="shared" si="4"/>
        <v>0</v>
      </c>
      <c r="K10" s="276">
        <v>100.744</v>
      </c>
      <c r="L10" s="276">
        <f t="shared" si="4"/>
        <v>0</v>
      </c>
      <c r="M10" s="276">
        <v>268.19099999999997</v>
      </c>
      <c r="N10" s="276">
        <v>0</v>
      </c>
      <c r="O10" s="276">
        <f t="shared" si="4"/>
        <v>0</v>
      </c>
      <c r="P10" s="276">
        <v>667.149</v>
      </c>
      <c r="Q10" s="276">
        <f t="shared" si="4"/>
        <v>0</v>
      </c>
      <c r="R10" s="276">
        <f>R7*0.195</f>
        <v>0</v>
      </c>
      <c r="S10" s="276"/>
      <c r="T10" s="276">
        <v>31.933</v>
      </c>
      <c r="U10" s="276">
        <v>0</v>
      </c>
      <c r="V10" s="276"/>
      <c r="W10" s="274">
        <f t="shared" si="3"/>
        <v>3486.078</v>
      </c>
    </row>
    <row r="11" spans="1:25">
      <c r="A11" s="271" t="s">
        <v>191</v>
      </c>
      <c r="B11" s="275" t="s">
        <v>260</v>
      </c>
      <c r="C11" s="275" t="s">
        <v>193</v>
      </c>
      <c r="D11" s="276">
        <f t="shared" ref="D11:R11" si="5">D12+D16+D19+D27+D30</f>
        <v>6422</v>
      </c>
      <c r="E11" s="276">
        <f t="shared" si="5"/>
        <v>894</v>
      </c>
      <c r="F11" s="276">
        <f t="shared" si="5"/>
        <v>0</v>
      </c>
      <c r="G11" s="276">
        <f t="shared" si="5"/>
        <v>0</v>
      </c>
      <c r="H11" s="276">
        <f t="shared" si="5"/>
        <v>0</v>
      </c>
      <c r="I11" s="276">
        <f t="shared" si="5"/>
        <v>1557</v>
      </c>
      <c r="J11" s="276">
        <f t="shared" si="5"/>
        <v>867</v>
      </c>
      <c r="K11" s="276">
        <f t="shared" si="5"/>
        <v>9533</v>
      </c>
      <c r="L11" s="276">
        <f t="shared" si="5"/>
        <v>622</v>
      </c>
      <c r="M11" s="276">
        <f t="shared" si="5"/>
        <v>219</v>
      </c>
      <c r="N11" s="276">
        <f t="shared" si="5"/>
        <v>147</v>
      </c>
      <c r="O11" s="276">
        <f t="shared" si="5"/>
        <v>642</v>
      </c>
      <c r="P11" s="276">
        <f t="shared" si="5"/>
        <v>2133</v>
      </c>
      <c r="Q11" s="276">
        <f t="shared" si="5"/>
        <v>0</v>
      </c>
      <c r="R11" s="276">
        <f t="shared" si="5"/>
        <v>13378</v>
      </c>
      <c r="S11" s="276"/>
      <c r="T11" s="276">
        <f>T12+T16+T19+T27+T30</f>
        <v>1721</v>
      </c>
      <c r="U11" s="276">
        <f>U12+U16+U19+U27+U30</f>
        <v>176</v>
      </c>
      <c r="V11" s="276"/>
      <c r="W11" s="274">
        <f>SUM(D11:U11)</f>
        <v>38311</v>
      </c>
      <c r="X11" s="264"/>
    </row>
    <row r="12" spans="1:25">
      <c r="A12" s="271" t="s">
        <v>192</v>
      </c>
      <c r="B12" s="277" t="s">
        <v>261</v>
      </c>
      <c r="C12" s="277" t="s">
        <v>262</v>
      </c>
      <c r="D12" s="278">
        <f t="shared" ref="D12:K12" si="6">D13+D14+D15</f>
        <v>266</v>
      </c>
      <c r="E12" s="278">
        <f t="shared" si="6"/>
        <v>120</v>
      </c>
      <c r="F12" s="278">
        <f t="shared" si="6"/>
        <v>0</v>
      </c>
      <c r="G12" s="278">
        <f t="shared" si="6"/>
        <v>0</v>
      </c>
      <c r="H12" s="278">
        <f t="shared" si="6"/>
        <v>0</v>
      </c>
      <c r="I12" s="278">
        <f t="shared" si="6"/>
        <v>0</v>
      </c>
      <c r="J12" s="278">
        <f t="shared" si="6"/>
        <v>711</v>
      </c>
      <c r="K12" s="278">
        <f t="shared" si="6"/>
        <v>1536</v>
      </c>
      <c r="L12" s="278">
        <v>0</v>
      </c>
      <c r="M12" s="278">
        <v>0</v>
      </c>
      <c r="N12" s="278">
        <v>0</v>
      </c>
      <c r="O12" s="278">
        <f>O13+O14+O15</f>
        <v>355</v>
      </c>
      <c r="P12" s="278">
        <f>P13+P14+P15</f>
        <v>525</v>
      </c>
      <c r="Q12" s="278"/>
      <c r="R12" s="278">
        <f>R13+R14+R15</f>
        <v>2235</v>
      </c>
      <c r="S12" s="278"/>
      <c r="T12" s="278">
        <f>T13+T14+T15</f>
        <v>22</v>
      </c>
      <c r="U12" s="278">
        <f>U13+U14+U15</f>
        <v>6</v>
      </c>
      <c r="V12" s="278"/>
      <c r="W12" s="274">
        <f t="shared" si="3"/>
        <v>5770</v>
      </c>
    </row>
    <row r="13" spans="1:25">
      <c r="A13" s="271" t="s">
        <v>194</v>
      </c>
      <c r="B13" s="279" t="s">
        <v>263</v>
      </c>
      <c r="C13" s="279" t="s">
        <v>264</v>
      </c>
      <c r="D13" s="280">
        <v>16</v>
      </c>
      <c r="E13" s="280"/>
      <c r="F13" s="279"/>
      <c r="G13" s="280"/>
      <c r="H13" s="280"/>
      <c r="I13" s="280"/>
      <c r="J13" s="280"/>
      <c r="K13" s="280">
        <v>17</v>
      </c>
      <c r="L13" s="280"/>
      <c r="M13" s="280"/>
      <c r="N13" s="280"/>
      <c r="O13" s="280">
        <v>282</v>
      </c>
      <c r="P13" s="280">
        <v>157</v>
      </c>
      <c r="Q13" s="280"/>
      <c r="R13" s="280"/>
      <c r="S13" s="280"/>
      <c r="T13" s="280"/>
      <c r="U13" s="280"/>
      <c r="V13" s="280"/>
      <c r="W13" s="274">
        <f t="shared" si="3"/>
        <v>472</v>
      </c>
    </row>
    <row r="14" spans="1:25">
      <c r="A14" s="271" t="s">
        <v>195</v>
      </c>
      <c r="B14" s="279" t="s">
        <v>265</v>
      </c>
      <c r="C14" s="279" t="s">
        <v>266</v>
      </c>
      <c r="D14" s="280">
        <v>250</v>
      </c>
      <c r="E14" s="280">
        <v>120</v>
      </c>
      <c r="F14" s="279"/>
      <c r="G14" s="280">
        <v>0</v>
      </c>
      <c r="H14" s="280">
        <v>0</v>
      </c>
      <c r="I14" s="280"/>
      <c r="J14" s="280">
        <v>711</v>
      </c>
      <c r="K14" s="280">
        <v>1519</v>
      </c>
      <c r="L14" s="280">
        <v>0</v>
      </c>
      <c r="M14" s="280">
        <v>0</v>
      </c>
      <c r="N14" s="280">
        <v>0</v>
      </c>
      <c r="O14" s="280">
        <v>73</v>
      </c>
      <c r="P14" s="280">
        <v>368</v>
      </c>
      <c r="Q14" s="280"/>
      <c r="R14" s="280">
        <v>2235</v>
      </c>
      <c r="S14" s="280"/>
      <c r="T14" s="280">
        <v>22</v>
      </c>
      <c r="U14" s="280">
        <v>6</v>
      </c>
      <c r="V14" s="280"/>
      <c r="W14" s="274">
        <f t="shared" si="3"/>
        <v>5298</v>
      </c>
      <c r="X14" s="264"/>
    </row>
    <row r="15" spans="1:25">
      <c r="A15" s="271" t="s">
        <v>169</v>
      </c>
      <c r="B15" s="279" t="s">
        <v>267</v>
      </c>
      <c r="C15" s="279" t="s">
        <v>268</v>
      </c>
      <c r="D15" s="280"/>
      <c r="E15" s="280"/>
      <c r="F15" s="279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>
        <v>0</v>
      </c>
      <c r="S15" s="280"/>
      <c r="T15" s="280">
        <v>0</v>
      </c>
      <c r="U15" s="280">
        <v>0</v>
      </c>
      <c r="V15" s="280"/>
      <c r="W15" s="274">
        <f t="shared" si="3"/>
        <v>0</v>
      </c>
      <c r="X15" s="281"/>
    </row>
    <row r="16" spans="1:25">
      <c r="A16" s="271" t="s">
        <v>170</v>
      </c>
      <c r="B16" s="277" t="s">
        <v>269</v>
      </c>
      <c r="C16" s="277" t="s">
        <v>270</v>
      </c>
      <c r="D16" s="278">
        <f t="shared" ref="D16:R16" si="7">D17+D18</f>
        <v>196</v>
      </c>
      <c r="E16" s="278">
        <f t="shared" si="7"/>
        <v>0</v>
      </c>
      <c r="F16" s="278">
        <f t="shared" si="7"/>
        <v>0</v>
      </c>
      <c r="G16" s="278">
        <f t="shared" si="7"/>
        <v>0</v>
      </c>
      <c r="H16" s="278">
        <f t="shared" si="7"/>
        <v>0</v>
      </c>
      <c r="I16" s="278">
        <f t="shared" si="7"/>
        <v>0</v>
      </c>
      <c r="J16" s="278">
        <f t="shared" si="7"/>
        <v>0</v>
      </c>
      <c r="K16" s="278">
        <f t="shared" si="7"/>
        <v>270</v>
      </c>
      <c r="L16" s="278">
        <f t="shared" si="7"/>
        <v>16</v>
      </c>
      <c r="M16" s="278">
        <f t="shared" si="7"/>
        <v>16</v>
      </c>
      <c r="N16" s="278">
        <f t="shared" si="7"/>
        <v>0</v>
      </c>
      <c r="O16" s="278">
        <f t="shared" si="7"/>
        <v>97</v>
      </c>
      <c r="P16" s="278">
        <f t="shared" si="7"/>
        <v>0</v>
      </c>
      <c r="Q16" s="278">
        <f t="shared" si="7"/>
        <v>0</v>
      </c>
      <c r="R16" s="278">
        <f t="shared" si="7"/>
        <v>26</v>
      </c>
      <c r="S16" s="278"/>
      <c r="T16" s="278">
        <f>T17+T18</f>
        <v>0</v>
      </c>
      <c r="U16" s="278">
        <f>U17+U18</f>
        <v>0</v>
      </c>
      <c r="V16" s="278"/>
      <c r="W16" s="274">
        <f t="shared" si="3"/>
        <v>621</v>
      </c>
    </row>
    <row r="17" spans="1:25">
      <c r="A17" s="271" t="s">
        <v>171</v>
      </c>
      <c r="B17" s="279" t="s">
        <v>271</v>
      </c>
      <c r="C17" s="279" t="s">
        <v>272</v>
      </c>
      <c r="D17" s="280">
        <v>90</v>
      </c>
      <c r="E17" s="280"/>
      <c r="F17" s="279"/>
      <c r="G17" s="280"/>
      <c r="H17" s="280"/>
      <c r="I17" s="280"/>
      <c r="J17" s="280"/>
      <c r="K17" s="280">
        <v>33</v>
      </c>
      <c r="L17" s="280"/>
      <c r="M17" s="280"/>
      <c r="N17" s="280"/>
      <c r="O17" s="280">
        <v>48</v>
      </c>
      <c r="P17" s="280"/>
      <c r="Q17" s="280"/>
      <c r="R17" s="280">
        <v>0</v>
      </c>
      <c r="S17" s="280"/>
      <c r="T17" s="280">
        <v>0</v>
      </c>
      <c r="U17" s="280">
        <v>0</v>
      </c>
      <c r="V17" s="280"/>
      <c r="W17" s="274">
        <f t="shared" si="3"/>
        <v>171</v>
      </c>
    </row>
    <row r="18" spans="1:25">
      <c r="A18" s="271" t="s">
        <v>172</v>
      </c>
      <c r="B18" s="279" t="s">
        <v>273</v>
      </c>
      <c r="C18" s="279" t="s">
        <v>274</v>
      </c>
      <c r="D18" s="280">
        <v>106</v>
      </c>
      <c r="E18" s="280"/>
      <c r="F18" s="279"/>
      <c r="G18" s="280"/>
      <c r="H18" s="280"/>
      <c r="I18" s="280"/>
      <c r="J18" s="280"/>
      <c r="K18" s="280">
        <v>237</v>
      </c>
      <c r="L18" s="280">
        <v>16</v>
      </c>
      <c r="M18" s="280">
        <v>16</v>
      </c>
      <c r="N18" s="280">
        <v>0</v>
      </c>
      <c r="O18" s="280">
        <v>49</v>
      </c>
      <c r="P18" s="280">
        <v>0</v>
      </c>
      <c r="Q18" s="280"/>
      <c r="R18" s="280">
        <v>26</v>
      </c>
      <c r="S18" s="280"/>
      <c r="T18" s="280"/>
      <c r="U18" s="280"/>
      <c r="V18" s="280"/>
      <c r="W18" s="274">
        <f t="shared" si="3"/>
        <v>450</v>
      </c>
    </row>
    <row r="19" spans="1:25">
      <c r="A19" s="271" t="s">
        <v>173</v>
      </c>
      <c r="B19" s="277" t="s">
        <v>275</v>
      </c>
      <c r="C19" s="277" t="s">
        <v>276</v>
      </c>
      <c r="D19" s="278">
        <f t="shared" ref="D19:R19" si="8">D20+D21+D22+D23+D24+D25+D26</f>
        <v>5304</v>
      </c>
      <c r="E19" s="278">
        <f t="shared" si="8"/>
        <v>595</v>
      </c>
      <c r="F19" s="278">
        <f t="shared" si="8"/>
        <v>0</v>
      </c>
      <c r="G19" s="278">
        <f t="shared" si="8"/>
        <v>0</v>
      </c>
      <c r="H19" s="278">
        <f t="shared" si="8"/>
        <v>0</v>
      </c>
      <c r="I19" s="278">
        <f t="shared" si="8"/>
        <v>1251</v>
      </c>
      <c r="J19" s="278">
        <f t="shared" si="8"/>
        <v>4</v>
      </c>
      <c r="K19" s="278">
        <f t="shared" si="8"/>
        <v>5898</v>
      </c>
      <c r="L19" s="278">
        <f t="shared" si="8"/>
        <v>466</v>
      </c>
      <c r="M19" s="278">
        <f t="shared" si="8"/>
        <v>36</v>
      </c>
      <c r="N19" s="278">
        <f t="shared" si="8"/>
        <v>114</v>
      </c>
      <c r="O19" s="278">
        <f t="shared" si="8"/>
        <v>118</v>
      </c>
      <c r="P19" s="278">
        <f t="shared" si="8"/>
        <v>1284</v>
      </c>
      <c r="Q19" s="278">
        <f t="shared" si="8"/>
        <v>0</v>
      </c>
      <c r="R19" s="278">
        <f t="shared" si="8"/>
        <v>8387</v>
      </c>
      <c r="S19" s="278"/>
      <c r="T19" s="278">
        <f>T20+T21+T22+T23+T24+T25+T26</f>
        <v>1333</v>
      </c>
      <c r="U19" s="278">
        <f>U20+U21+U22+U23+U24+U25+U26</f>
        <v>133</v>
      </c>
      <c r="V19" s="278"/>
      <c r="W19" s="274">
        <f t="shared" si="3"/>
        <v>24790</v>
      </c>
    </row>
    <row r="20" spans="1:25">
      <c r="A20" s="271" t="s">
        <v>174</v>
      </c>
      <c r="B20" s="279" t="s">
        <v>277</v>
      </c>
      <c r="C20" s="279" t="s">
        <v>278</v>
      </c>
      <c r="D20" s="280">
        <v>241</v>
      </c>
      <c r="E20" s="280">
        <v>32</v>
      </c>
      <c r="F20" s="279"/>
      <c r="G20" s="280"/>
      <c r="H20" s="280"/>
      <c r="I20" s="280">
        <v>1251</v>
      </c>
      <c r="J20" s="280"/>
      <c r="K20" s="280">
        <v>1339</v>
      </c>
      <c r="L20" s="280">
        <v>407</v>
      </c>
      <c r="M20" s="280">
        <v>36</v>
      </c>
      <c r="N20" s="280">
        <v>16</v>
      </c>
      <c r="O20" s="280">
        <v>49</v>
      </c>
      <c r="P20" s="280">
        <v>480</v>
      </c>
      <c r="Q20" s="280"/>
      <c r="R20" s="280">
        <v>242</v>
      </c>
      <c r="S20" s="280"/>
      <c r="T20" s="280"/>
      <c r="U20" s="280"/>
      <c r="V20" s="280"/>
      <c r="W20" s="274">
        <f t="shared" si="3"/>
        <v>4093</v>
      </c>
    </row>
    <row r="21" spans="1:25">
      <c r="A21" s="271" t="s">
        <v>204</v>
      </c>
      <c r="B21" s="279" t="s">
        <v>279</v>
      </c>
      <c r="C21" s="279" t="s">
        <v>280</v>
      </c>
      <c r="D21" s="280"/>
      <c r="E21" s="280"/>
      <c r="F21" s="279"/>
      <c r="G21" s="280"/>
      <c r="H21" s="280"/>
      <c r="I21" s="280"/>
      <c r="J21" s="280"/>
      <c r="K21" s="280">
        <v>654</v>
      </c>
      <c r="L21" s="280"/>
      <c r="M21" s="280"/>
      <c r="N21" s="280"/>
      <c r="O21" s="280"/>
      <c r="P21" s="280">
        <v>51</v>
      </c>
      <c r="Q21" s="280"/>
      <c r="R21" s="280">
        <v>8083</v>
      </c>
      <c r="S21" s="280"/>
      <c r="T21" s="280">
        <v>1333</v>
      </c>
      <c r="U21" s="280">
        <v>0</v>
      </c>
      <c r="V21" s="280"/>
      <c r="W21" s="274">
        <f t="shared" si="3"/>
        <v>10121</v>
      </c>
    </row>
    <row r="22" spans="1:25">
      <c r="A22" s="271" t="s">
        <v>205</v>
      </c>
      <c r="B22" s="279" t="s">
        <v>281</v>
      </c>
      <c r="C22" s="279" t="s">
        <v>282</v>
      </c>
      <c r="D22" s="280"/>
      <c r="E22" s="280"/>
      <c r="F22" s="279"/>
      <c r="G22" s="280"/>
      <c r="H22" s="280"/>
      <c r="I22" s="280"/>
      <c r="J22" s="280"/>
      <c r="K22" s="280">
        <v>0</v>
      </c>
      <c r="L22" s="280"/>
      <c r="M22" s="280"/>
      <c r="N22" s="280"/>
      <c r="O22" s="280"/>
      <c r="P22" s="280">
        <v>420</v>
      </c>
      <c r="Q22" s="280"/>
      <c r="R22" s="280"/>
      <c r="S22" s="280"/>
      <c r="T22" s="280"/>
      <c r="U22" s="280"/>
      <c r="V22" s="280"/>
      <c r="W22" s="274">
        <f t="shared" si="3"/>
        <v>420</v>
      </c>
    </row>
    <row r="23" spans="1:25">
      <c r="A23" s="271" t="s">
        <v>206</v>
      </c>
      <c r="B23" s="279" t="s">
        <v>283</v>
      </c>
      <c r="C23" s="279" t="s">
        <v>284</v>
      </c>
      <c r="D23" s="280"/>
      <c r="E23" s="280">
        <v>53</v>
      </c>
      <c r="F23" s="279"/>
      <c r="G23" s="280"/>
      <c r="H23" s="280"/>
      <c r="I23" s="280"/>
      <c r="J23" s="280">
        <v>4</v>
      </c>
      <c r="K23" s="280">
        <v>818</v>
      </c>
      <c r="L23" s="280">
        <v>55</v>
      </c>
      <c r="M23" s="280"/>
      <c r="N23" s="280"/>
      <c r="O23" s="280"/>
      <c r="P23" s="280">
        <v>43</v>
      </c>
      <c r="Q23" s="280"/>
      <c r="R23" s="280"/>
      <c r="S23" s="280"/>
      <c r="T23" s="280"/>
      <c r="U23" s="280">
        <v>97</v>
      </c>
      <c r="V23" s="280"/>
      <c r="W23" s="274">
        <f t="shared" si="3"/>
        <v>973</v>
      </c>
    </row>
    <row r="24" spans="1:25">
      <c r="A24" s="271" t="s">
        <v>207</v>
      </c>
      <c r="B24" s="279" t="s">
        <v>285</v>
      </c>
      <c r="C24" s="279" t="s">
        <v>229</v>
      </c>
      <c r="D24" s="280"/>
      <c r="E24" s="280"/>
      <c r="F24" s="279"/>
      <c r="G24" s="280"/>
      <c r="H24" s="280"/>
      <c r="I24" s="280"/>
      <c r="J24" s="280"/>
      <c r="K24" s="280">
        <v>450</v>
      </c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74">
        <f t="shared" si="3"/>
        <v>450</v>
      </c>
    </row>
    <row r="25" spans="1:25">
      <c r="A25" s="271" t="s">
        <v>208</v>
      </c>
      <c r="B25" s="279" t="s">
        <v>286</v>
      </c>
      <c r="C25" s="279" t="s">
        <v>287</v>
      </c>
      <c r="D25" s="280">
        <v>4531</v>
      </c>
      <c r="E25" s="280"/>
      <c r="F25" s="279"/>
      <c r="G25" s="280"/>
      <c r="H25" s="280"/>
      <c r="I25" s="280"/>
      <c r="J25" s="280"/>
      <c r="K25" s="280">
        <v>580</v>
      </c>
      <c r="L25" s="280"/>
      <c r="M25" s="280"/>
      <c r="N25" s="280">
        <v>95</v>
      </c>
      <c r="O25" s="280">
        <v>2</v>
      </c>
      <c r="P25" s="280">
        <v>0</v>
      </c>
      <c r="Q25" s="280"/>
      <c r="R25" s="280">
        <v>12</v>
      </c>
      <c r="S25" s="280"/>
      <c r="T25" s="280"/>
      <c r="U25" s="280"/>
      <c r="V25" s="280"/>
      <c r="W25" s="274">
        <f t="shared" si="3"/>
        <v>5220</v>
      </c>
    </row>
    <row r="26" spans="1:25">
      <c r="A26" s="271" t="s">
        <v>209</v>
      </c>
      <c r="B26" s="279" t="s">
        <v>288</v>
      </c>
      <c r="C26" s="279" t="s">
        <v>289</v>
      </c>
      <c r="D26" s="280">
        <v>532</v>
      </c>
      <c r="E26" s="280">
        <v>510</v>
      </c>
      <c r="F26" s="279"/>
      <c r="G26" s="278"/>
      <c r="H26" s="278"/>
      <c r="I26" s="278"/>
      <c r="J26" s="278">
        <v>0</v>
      </c>
      <c r="K26" s="278">
        <v>2057</v>
      </c>
      <c r="L26" s="278">
        <v>4</v>
      </c>
      <c r="M26" s="278"/>
      <c r="N26" s="278">
        <v>3</v>
      </c>
      <c r="O26" s="278">
        <v>67</v>
      </c>
      <c r="P26" s="278">
        <v>290</v>
      </c>
      <c r="Q26" s="278"/>
      <c r="R26" s="278">
        <v>50</v>
      </c>
      <c r="S26" s="278"/>
      <c r="T26" s="278"/>
      <c r="U26" s="278">
        <v>36</v>
      </c>
      <c r="V26" s="278"/>
      <c r="W26" s="274">
        <f t="shared" si="3"/>
        <v>3513</v>
      </c>
      <c r="Y26" s="221"/>
    </row>
    <row r="27" spans="1:25">
      <c r="A27" s="271" t="s">
        <v>210</v>
      </c>
      <c r="B27" s="277" t="s">
        <v>290</v>
      </c>
      <c r="C27" s="277" t="s">
        <v>291</v>
      </c>
      <c r="D27" s="278">
        <f t="shared" ref="D27:R27" si="9">D28+D29</f>
        <v>372</v>
      </c>
      <c r="E27" s="278">
        <f t="shared" si="9"/>
        <v>0</v>
      </c>
      <c r="F27" s="278">
        <f t="shared" si="9"/>
        <v>0</v>
      </c>
      <c r="G27" s="278">
        <f t="shared" si="9"/>
        <v>0</v>
      </c>
      <c r="H27" s="278">
        <f t="shared" si="9"/>
        <v>0</v>
      </c>
      <c r="I27" s="278">
        <f t="shared" si="9"/>
        <v>0</v>
      </c>
      <c r="J27" s="278">
        <f t="shared" si="9"/>
        <v>0</v>
      </c>
      <c r="K27" s="278">
        <f t="shared" si="9"/>
        <v>307</v>
      </c>
      <c r="L27" s="278">
        <f t="shared" si="9"/>
        <v>0</v>
      </c>
      <c r="M27" s="278">
        <f t="shared" si="9"/>
        <v>149</v>
      </c>
      <c r="N27" s="278">
        <f t="shared" si="9"/>
        <v>0</v>
      </c>
      <c r="O27" s="278">
        <f t="shared" si="9"/>
        <v>0</v>
      </c>
      <c r="P27" s="278">
        <f t="shared" si="9"/>
        <v>0</v>
      </c>
      <c r="Q27" s="278">
        <f t="shared" si="9"/>
        <v>0</v>
      </c>
      <c r="R27" s="278">
        <f t="shared" si="9"/>
        <v>0</v>
      </c>
      <c r="S27" s="278"/>
      <c r="T27" s="278">
        <f>T28+T29</f>
        <v>0</v>
      </c>
      <c r="U27" s="278">
        <f>U28+U29</f>
        <v>0</v>
      </c>
      <c r="V27" s="278"/>
      <c r="W27" s="274">
        <f t="shared" si="3"/>
        <v>828</v>
      </c>
    </row>
    <row r="28" spans="1:25">
      <c r="A28" s="271" t="s">
        <v>211</v>
      </c>
      <c r="B28" s="279" t="s">
        <v>292</v>
      </c>
      <c r="C28" s="279" t="s">
        <v>293</v>
      </c>
      <c r="D28" s="280">
        <v>372</v>
      </c>
      <c r="E28" s="280"/>
      <c r="F28" s="279"/>
      <c r="G28" s="280"/>
      <c r="H28" s="280"/>
      <c r="I28" s="280"/>
      <c r="J28" s="280"/>
      <c r="K28" s="280">
        <v>307</v>
      </c>
      <c r="L28" s="280">
        <v>0</v>
      </c>
      <c r="M28" s="280">
        <v>149</v>
      </c>
      <c r="N28" s="280">
        <v>0</v>
      </c>
      <c r="O28" s="280"/>
      <c r="P28" s="280"/>
      <c r="Q28" s="280"/>
      <c r="R28" s="280"/>
      <c r="S28" s="280"/>
      <c r="T28" s="280"/>
      <c r="U28" s="280"/>
      <c r="V28" s="280"/>
      <c r="W28" s="274">
        <f t="shared" si="3"/>
        <v>828</v>
      </c>
    </row>
    <row r="29" spans="1:25">
      <c r="A29" s="271" t="s">
        <v>212</v>
      </c>
      <c r="B29" s="279" t="s">
        <v>294</v>
      </c>
      <c r="C29" s="279" t="s">
        <v>295</v>
      </c>
      <c r="D29" s="280"/>
      <c r="E29" s="280"/>
      <c r="F29" s="279"/>
      <c r="G29" s="280"/>
      <c r="H29" s="280"/>
      <c r="I29" s="280"/>
      <c r="J29" s="280"/>
      <c r="K29" s="280">
        <v>0</v>
      </c>
      <c r="L29" s="280"/>
      <c r="M29" s="280"/>
      <c r="N29" s="280"/>
      <c r="O29" s="280">
        <v>0</v>
      </c>
      <c r="P29" s="280"/>
      <c r="Q29" s="280"/>
      <c r="R29" s="280"/>
      <c r="S29" s="280"/>
      <c r="T29" s="280"/>
      <c r="U29" s="280"/>
      <c r="V29" s="280"/>
      <c r="W29" s="274">
        <f t="shared" si="3"/>
        <v>0</v>
      </c>
    </row>
    <row r="30" spans="1:25">
      <c r="A30" s="271" t="s">
        <v>213</v>
      </c>
      <c r="B30" s="277" t="s">
        <v>296</v>
      </c>
      <c r="C30" s="277" t="s">
        <v>297</v>
      </c>
      <c r="D30" s="278">
        <f t="shared" ref="D30:R30" si="10">D31+D32+D33+D34+D35</f>
        <v>284</v>
      </c>
      <c r="E30" s="278">
        <f t="shared" si="10"/>
        <v>179</v>
      </c>
      <c r="F30" s="278">
        <f t="shared" si="10"/>
        <v>0</v>
      </c>
      <c r="G30" s="278">
        <f t="shared" si="10"/>
        <v>0</v>
      </c>
      <c r="H30" s="278">
        <f t="shared" si="10"/>
        <v>0</v>
      </c>
      <c r="I30" s="278">
        <f t="shared" si="10"/>
        <v>306</v>
      </c>
      <c r="J30" s="278">
        <f t="shared" si="10"/>
        <v>152</v>
      </c>
      <c r="K30" s="278">
        <f t="shared" si="10"/>
        <v>1522</v>
      </c>
      <c r="L30" s="278">
        <f t="shared" si="10"/>
        <v>140</v>
      </c>
      <c r="M30" s="278">
        <f t="shared" si="10"/>
        <v>18</v>
      </c>
      <c r="N30" s="278">
        <f t="shared" si="10"/>
        <v>33</v>
      </c>
      <c r="O30" s="278">
        <f t="shared" si="10"/>
        <v>72</v>
      </c>
      <c r="P30" s="278">
        <f t="shared" si="10"/>
        <v>324</v>
      </c>
      <c r="Q30" s="278">
        <f t="shared" si="10"/>
        <v>0</v>
      </c>
      <c r="R30" s="278">
        <f t="shared" si="10"/>
        <v>2730</v>
      </c>
      <c r="S30" s="278"/>
      <c r="T30" s="278">
        <f>T31+T32+T33+T34+T35</f>
        <v>366</v>
      </c>
      <c r="U30" s="278">
        <f>U31+U32+U33+U34+U35</f>
        <v>37</v>
      </c>
      <c r="V30" s="278"/>
      <c r="W30" s="274">
        <f t="shared" si="3"/>
        <v>6126</v>
      </c>
    </row>
    <row r="31" spans="1:25">
      <c r="A31" s="271" t="s">
        <v>214</v>
      </c>
      <c r="B31" s="279" t="s">
        <v>298</v>
      </c>
      <c r="C31" s="279" t="s">
        <v>299</v>
      </c>
      <c r="D31" s="280">
        <v>278</v>
      </c>
      <c r="E31" s="280">
        <v>179</v>
      </c>
      <c r="F31" s="279"/>
      <c r="G31" s="280"/>
      <c r="H31" s="280"/>
      <c r="I31" s="280">
        <v>306</v>
      </c>
      <c r="J31" s="280">
        <v>152</v>
      </c>
      <c r="K31" s="280">
        <v>1514</v>
      </c>
      <c r="L31" s="280">
        <v>140</v>
      </c>
      <c r="M31" s="280">
        <v>18</v>
      </c>
      <c r="N31" s="280">
        <v>33</v>
      </c>
      <c r="O31" s="280">
        <v>72</v>
      </c>
      <c r="P31" s="280">
        <v>324</v>
      </c>
      <c r="Q31" s="280"/>
      <c r="R31" s="280">
        <v>2730</v>
      </c>
      <c r="S31" s="280"/>
      <c r="T31" s="280">
        <v>366</v>
      </c>
      <c r="U31" s="280">
        <v>37</v>
      </c>
      <c r="V31" s="280"/>
      <c r="W31" s="274">
        <f t="shared" si="3"/>
        <v>6112</v>
      </c>
    </row>
    <row r="32" spans="1:25">
      <c r="A32" s="271" t="s">
        <v>215</v>
      </c>
      <c r="B32" s="279" t="s">
        <v>300</v>
      </c>
      <c r="C32" s="279" t="s">
        <v>301</v>
      </c>
      <c r="D32" s="280"/>
      <c r="E32" s="280"/>
      <c r="F32" s="279"/>
      <c r="G32" s="280"/>
      <c r="H32" s="280"/>
      <c r="I32" s="280"/>
      <c r="J32" s="280"/>
      <c r="K32" s="280">
        <v>0</v>
      </c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74">
        <f t="shared" si="3"/>
        <v>0</v>
      </c>
    </row>
    <row r="33" spans="1:25">
      <c r="A33" s="271" t="s">
        <v>216</v>
      </c>
      <c r="B33" s="279" t="s">
        <v>302</v>
      </c>
      <c r="C33" s="279" t="s">
        <v>303</v>
      </c>
      <c r="D33" s="280"/>
      <c r="E33" s="280"/>
      <c r="F33" s="279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74">
        <f t="shared" si="3"/>
        <v>0</v>
      </c>
    </row>
    <row r="34" spans="1:25">
      <c r="A34" s="271" t="s">
        <v>217</v>
      </c>
      <c r="B34" s="279" t="s">
        <v>304</v>
      </c>
      <c r="C34" s="279" t="s">
        <v>305</v>
      </c>
      <c r="D34" s="280"/>
      <c r="E34" s="280"/>
      <c r="F34" s="279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74">
        <f t="shared" si="3"/>
        <v>0</v>
      </c>
    </row>
    <row r="35" spans="1:25">
      <c r="A35" s="271" t="s">
        <v>218</v>
      </c>
      <c r="B35" s="279" t="s">
        <v>306</v>
      </c>
      <c r="C35" s="279" t="s">
        <v>307</v>
      </c>
      <c r="D35" s="280">
        <v>6</v>
      </c>
      <c r="E35" s="280"/>
      <c r="F35" s="279"/>
      <c r="G35" s="280"/>
      <c r="H35" s="280"/>
      <c r="I35" s="280"/>
      <c r="J35" s="280"/>
      <c r="K35" s="280">
        <v>8</v>
      </c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74">
        <f t="shared" si="3"/>
        <v>14</v>
      </c>
    </row>
    <row r="36" spans="1:25">
      <c r="A36" s="271" t="s">
        <v>219</v>
      </c>
      <c r="B36" s="275" t="s">
        <v>308</v>
      </c>
      <c r="C36" s="275" t="s">
        <v>152</v>
      </c>
      <c r="D36" s="276"/>
      <c r="E36" s="276"/>
      <c r="F36" s="275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>
        <v>5736</v>
      </c>
      <c r="W36" s="274">
        <f>SUM(D36:V36)</f>
        <v>5736</v>
      </c>
    </row>
    <row r="37" spans="1:25">
      <c r="A37" s="271" t="s">
        <v>220</v>
      </c>
      <c r="B37" s="275" t="s">
        <v>309</v>
      </c>
      <c r="C37" s="275" t="s">
        <v>310</v>
      </c>
      <c r="D37" s="276">
        <f>'5.számú melléklet'!D63</f>
        <v>46469</v>
      </c>
      <c r="E37" s="276"/>
      <c r="F37" s="275">
        <v>23609.761999999999</v>
      </c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>
        <v>6030</v>
      </c>
      <c r="R37" s="276"/>
      <c r="S37" s="276"/>
      <c r="T37" s="276"/>
      <c r="U37" s="276"/>
      <c r="V37" s="276"/>
      <c r="W37" s="274">
        <f>SUM(D37:T37)</f>
        <v>76108.762000000002</v>
      </c>
    </row>
    <row r="38" spans="1:25">
      <c r="A38" s="271" t="s">
        <v>221</v>
      </c>
      <c r="B38" s="275" t="s">
        <v>311</v>
      </c>
      <c r="C38" s="275" t="s">
        <v>50</v>
      </c>
      <c r="D38" s="276"/>
      <c r="E38" s="276"/>
      <c r="F38" s="275"/>
      <c r="G38" s="276"/>
      <c r="H38" s="276"/>
      <c r="I38" s="276"/>
      <c r="J38" s="276"/>
      <c r="K38" s="276">
        <v>222617</v>
      </c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4">
        <f>SUM(D38:T38)</f>
        <v>222617</v>
      </c>
    </row>
    <row r="39" spans="1:25">
      <c r="A39" s="271" t="s">
        <v>222</v>
      </c>
      <c r="B39" s="275" t="s">
        <v>312</v>
      </c>
      <c r="C39" s="275" t="s">
        <v>313</v>
      </c>
      <c r="D39" s="276"/>
      <c r="E39" s="276"/>
      <c r="F39" s="275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4">
        <f>SUM(D39:T39)</f>
        <v>0</v>
      </c>
    </row>
    <row r="40" spans="1:25">
      <c r="A40" s="271" t="s">
        <v>223</v>
      </c>
      <c r="B40" s="275" t="s">
        <v>314</v>
      </c>
      <c r="C40" s="275" t="s">
        <v>315</v>
      </c>
      <c r="D40" s="276"/>
      <c r="E40" s="276"/>
      <c r="F40" s="275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4">
        <f>SUM(D40:T40)</f>
        <v>0</v>
      </c>
    </row>
    <row r="41" spans="1:25">
      <c r="A41" s="271" t="s">
        <v>224</v>
      </c>
      <c r="B41" s="275" t="s">
        <v>316</v>
      </c>
      <c r="C41" s="275" t="s">
        <v>317</v>
      </c>
      <c r="D41" s="276"/>
      <c r="E41" s="276"/>
      <c r="F41" s="275">
        <v>2733.8409999999999</v>
      </c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4">
        <f>SUM(D41:T41)</f>
        <v>2733.8409999999999</v>
      </c>
    </row>
    <row r="42" spans="1:25">
      <c r="A42" s="271" t="s">
        <v>318</v>
      </c>
      <c r="B42" s="273" t="s">
        <v>319</v>
      </c>
      <c r="C42" s="273" t="s">
        <v>320</v>
      </c>
      <c r="D42" s="274">
        <f t="shared" ref="D42:Q42" si="11">SUM(D43,D44,D45,D46,D57,D58,D59,D60)</f>
        <v>1120.5</v>
      </c>
      <c r="E42" s="274">
        <f t="shared" si="11"/>
        <v>100</v>
      </c>
      <c r="F42" s="274">
        <f t="shared" si="11"/>
        <v>80342.952999999994</v>
      </c>
      <c r="G42" s="274">
        <f t="shared" si="11"/>
        <v>0</v>
      </c>
      <c r="H42" s="274">
        <f t="shared" si="11"/>
        <v>0</v>
      </c>
      <c r="I42" s="274">
        <f t="shared" si="11"/>
        <v>2016</v>
      </c>
      <c r="J42" s="274">
        <f t="shared" si="11"/>
        <v>2653.7</v>
      </c>
      <c r="K42" s="274">
        <f t="shared" si="11"/>
        <v>236279.8</v>
      </c>
      <c r="L42" s="274">
        <f t="shared" si="11"/>
        <v>0</v>
      </c>
      <c r="M42" s="274">
        <f t="shared" si="11"/>
        <v>3178.8</v>
      </c>
      <c r="N42" s="274">
        <f t="shared" si="11"/>
        <v>0</v>
      </c>
      <c r="O42" s="274">
        <f t="shared" si="11"/>
        <v>0</v>
      </c>
      <c r="P42" s="274">
        <f t="shared" si="11"/>
        <v>1800</v>
      </c>
      <c r="Q42" s="274">
        <f t="shared" si="11"/>
        <v>0</v>
      </c>
      <c r="R42" s="274">
        <f>R43+R44+R45+R46+R57+R58+R59+R60</f>
        <v>15418.097</v>
      </c>
      <c r="S42" s="274">
        <f>SUM(S43,S44,S45,S46,S57,S58,S59,S60)</f>
        <v>17900</v>
      </c>
      <c r="T42" s="274">
        <f>T43+T44+T45+T46+T57+T58+T59+T60</f>
        <v>1880.4</v>
      </c>
      <c r="U42" s="274">
        <f>U43+U44+U45+U46+U57+U58+U59+U60</f>
        <v>0</v>
      </c>
      <c r="V42" s="274">
        <f>V43+V44+V45+V46+V57+V58+V59+V60</f>
        <v>5736</v>
      </c>
      <c r="W42" s="274">
        <f>SUM(D42:V42)</f>
        <v>368426.25</v>
      </c>
    </row>
    <row r="43" spans="1:25" s="221" customFormat="1">
      <c r="A43" s="271" t="s">
        <v>321</v>
      </c>
      <c r="B43" s="275" t="s">
        <v>322</v>
      </c>
      <c r="C43" s="275" t="s">
        <v>323</v>
      </c>
      <c r="D43" s="276">
        <v>1120.5</v>
      </c>
      <c r="E43" s="276">
        <v>100</v>
      </c>
      <c r="F43" s="275">
        <v>57748.307999999997</v>
      </c>
      <c r="G43" s="276">
        <v>0</v>
      </c>
      <c r="H43" s="276">
        <v>0</v>
      </c>
      <c r="I43" s="276">
        <v>2016</v>
      </c>
      <c r="J43" s="276">
        <v>2653.7</v>
      </c>
      <c r="K43" s="276"/>
      <c r="L43" s="276"/>
      <c r="M43" s="276">
        <v>3178.8</v>
      </c>
      <c r="N43" s="276"/>
      <c r="O43" s="276"/>
      <c r="P43" s="276">
        <v>1800</v>
      </c>
      <c r="Q43" s="276"/>
      <c r="R43" s="276">
        <v>11738.097</v>
      </c>
      <c r="S43" s="276"/>
      <c r="T43" s="276">
        <v>830.4</v>
      </c>
      <c r="U43" s="276"/>
      <c r="V43" s="276">
        <v>5736</v>
      </c>
      <c r="W43" s="274">
        <f>SUM(D43:V43)</f>
        <v>86921.804999999978</v>
      </c>
      <c r="X43" s="221" t="s">
        <v>410</v>
      </c>
      <c r="Y43" s="310">
        <f>SUM(D43:V43)-M43</f>
        <v>83743.004999999976</v>
      </c>
    </row>
    <row r="44" spans="1:25" s="221" customFormat="1">
      <c r="A44" s="271" t="s">
        <v>324</v>
      </c>
      <c r="B44" s="275" t="s">
        <v>325</v>
      </c>
      <c r="C44" s="275" t="s">
        <v>326</v>
      </c>
      <c r="D44" s="276"/>
      <c r="E44" s="276"/>
      <c r="F44" s="275"/>
      <c r="G44" s="276"/>
      <c r="H44" s="276"/>
      <c r="I44" s="276"/>
      <c r="J44" s="276"/>
      <c r="K44" s="276">
        <v>219617</v>
      </c>
      <c r="L44" s="276"/>
      <c r="M44" s="276"/>
      <c r="N44" s="276"/>
      <c r="O44" s="276"/>
      <c r="P44" s="276"/>
      <c r="Q44" s="276"/>
      <c r="R44" s="276">
        <v>0</v>
      </c>
      <c r="S44" s="276"/>
      <c r="T44" s="276">
        <v>0</v>
      </c>
      <c r="U44" s="276">
        <v>0</v>
      </c>
      <c r="V44" s="276"/>
      <c r="W44" s="274">
        <f t="shared" ref="W44:W60" si="12">SUM(D44:T44)</f>
        <v>219617</v>
      </c>
    </row>
    <row r="45" spans="1:25" s="221" customFormat="1">
      <c r="A45" s="271" t="s">
        <v>327</v>
      </c>
      <c r="B45" s="275" t="s">
        <v>328</v>
      </c>
      <c r="C45" s="275" t="s">
        <v>329</v>
      </c>
      <c r="D45" s="276"/>
      <c r="E45" s="276"/>
      <c r="F45" s="275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6"/>
      <c r="R45" s="276">
        <v>0</v>
      </c>
      <c r="S45" s="276">
        <v>17900</v>
      </c>
      <c r="T45" s="276">
        <v>0</v>
      </c>
      <c r="U45" s="276">
        <v>0</v>
      </c>
      <c r="V45" s="276"/>
      <c r="W45" s="274">
        <f t="shared" si="12"/>
        <v>17900</v>
      </c>
    </row>
    <row r="46" spans="1:25" s="221" customFormat="1">
      <c r="A46" s="271" t="s">
        <v>330</v>
      </c>
      <c r="B46" s="275" t="s">
        <v>331</v>
      </c>
      <c r="C46" s="275" t="s">
        <v>332</v>
      </c>
      <c r="D46" s="276">
        <f t="shared" ref="D46:P46" si="13">D47+D48+D49+D50+D51+D52+D53+D54+D55+D56</f>
        <v>0</v>
      </c>
      <c r="E46" s="276">
        <f t="shared" si="13"/>
        <v>0</v>
      </c>
      <c r="F46" s="276">
        <f t="shared" si="13"/>
        <v>0</v>
      </c>
      <c r="G46" s="276">
        <f t="shared" si="13"/>
        <v>0</v>
      </c>
      <c r="H46" s="276">
        <f t="shared" si="13"/>
        <v>0</v>
      </c>
      <c r="I46" s="276">
        <f t="shared" si="13"/>
        <v>0</v>
      </c>
      <c r="J46" s="276">
        <f t="shared" si="13"/>
        <v>0</v>
      </c>
      <c r="K46" s="276">
        <f t="shared" si="13"/>
        <v>16662.8</v>
      </c>
      <c r="L46" s="276">
        <f t="shared" si="13"/>
        <v>0</v>
      </c>
      <c r="M46" s="276">
        <f t="shared" si="13"/>
        <v>0</v>
      </c>
      <c r="N46" s="276">
        <f t="shared" si="13"/>
        <v>0</v>
      </c>
      <c r="O46" s="276">
        <f t="shared" si="13"/>
        <v>0</v>
      </c>
      <c r="P46" s="276">
        <f t="shared" si="13"/>
        <v>0</v>
      </c>
      <c r="Q46" s="276"/>
      <c r="R46" s="276">
        <f>SUM(R47:R56)</f>
        <v>3680</v>
      </c>
      <c r="S46" s="276"/>
      <c r="T46" s="276">
        <f>SUM(T47:T56)</f>
        <v>1050</v>
      </c>
      <c r="U46" s="276">
        <f>SUM(U47:U56)</f>
        <v>0</v>
      </c>
      <c r="V46" s="276"/>
      <c r="W46" s="274">
        <f t="shared" si="12"/>
        <v>21392.799999999999</v>
      </c>
    </row>
    <row r="47" spans="1:25">
      <c r="A47" s="271" t="s">
        <v>333</v>
      </c>
      <c r="B47" s="279" t="s">
        <v>334</v>
      </c>
      <c r="C47" s="279" t="s">
        <v>335</v>
      </c>
      <c r="D47" s="280"/>
      <c r="E47" s="280"/>
      <c r="F47" s="279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74">
        <f t="shared" si="12"/>
        <v>0</v>
      </c>
    </row>
    <row r="48" spans="1:25">
      <c r="A48" s="271" t="s">
        <v>336</v>
      </c>
      <c r="B48" s="279" t="s">
        <v>337</v>
      </c>
      <c r="C48" s="279" t="s">
        <v>338</v>
      </c>
      <c r="D48" s="280"/>
      <c r="E48" s="280"/>
      <c r="F48" s="279"/>
      <c r="G48" s="282"/>
      <c r="H48" s="282"/>
      <c r="I48" s="282"/>
      <c r="J48" s="282"/>
      <c r="K48" s="282">
        <v>9419</v>
      </c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74">
        <f t="shared" si="12"/>
        <v>9419</v>
      </c>
    </row>
    <row r="49" spans="1:23">
      <c r="A49" s="271" t="s">
        <v>339</v>
      </c>
      <c r="B49" s="279" t="s">
        <v>340</v>
      </c>
      <c r="C49" s="279" t="s">
        <v>341</v>
      </c>
      <c r="D49" s="280"/>
      <c r="E49" s="280"/>
      <c r="F49" s="279"/>
      <c r="G49" s="282"/>
      <c r="H49" s="282"/>
      <c r="I49" s="282"/>
      <c r="J49" s="282"/>
      <c r="K49" s="282">
        <v>300</v>
      </c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74">
        <f t="shared" si="12"/>
        <v>300</v>
      </c>
    </row>
    <row r="50" spans="1:23">
      <c r="A50" s="271" t="s">
        <v>342</v>
      </c>
      <c r="B50" s="279" t="s">
        <v>343</v>
      </c>
      <c r="C50" s="279" t="s">
        <v>344</v>
      </c>
      <c r="D50" s="280"/>
      <c r="E50" s="280"/>
      <c r="F50" s="279"/>
      <c r="G50" s="282"/>
      <c r="H50" s="282"/>
      <c r="I50" s="282"/>
      <c r="J50" s="282"/>
      <c r="K50" s="282">
        <v>0</v>
      </c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  <c r="W50" s="274">
        <f t="shared" si="12"/>
        <v>0</v>
      </c>
    </row>
    <row r="51" spans="1:23">
      <c r="A51" s="271" t="s">
        <v>345</v>
      </c>
      <c r="B51" s="279" t="s">
        <v>346</v>
      </c>
      <c r="C51" s="279" t="s">
        <v>347</v>
      </c>
      <c r="D51" s="280"/>
      <c r="E51" s="280"/>
      <c r="F51" s="279"/>
      <c r="G51" s="282"/>
      <c r="H51" s="282"/>
      <c r="I51" s="282"/>
      <c r="J51" s="282"/>
      <c r="K51" s="282">
        <v>0</v>
      </c>
      <c r="L51" s="282"/>
      <c r="M51" s="282"/>
      <c r="N51" s="282"/>
      <c r="O51" s="282"/>
      <c r="P51" s="282"/>
      <c r="Q51" s="282"/>
      <c r="R51" s="282">
        <v>2900</v>
      </c>
      <c r="S51" s="282"/>
      <c r="T51" s="282">
        <v>830</v>
      </c>
      <c r="U51" s="282"/>
      <c r="V51" s="282"/>
      <c r="W51" s="274">
        <f t="shared" si="12"/>
        <v>3730</v>
      </c>
    </row>
    <row r="52" spans="1:23">
      <c r="A52" s="271" t="s">
        <v>348</v>
      </c>
      <c r="B52" s="279" t="s">
        <v>349</v>
      </c>
      <c r="C52" s="279" t="s">
        <v>350</v>
      </c>
      <c r="D52" s="280"/>
      <c r="E52" s="280"/>
      <c r="F52" s="279"/>
      <c r="G52" s="282"/>
      <c r="H52" s="282"/>
      <c r="I52" s="282"/>
      <c r="J52" s="282"/>
      <c r="K52" s="282">
        <f>(K49+K48)*0.2</f>
        <v>1943.8000000000002</v>
      </c>
      <c r="L52" s="282"/>
      <c r="M52" s="282"/>
      <c r="N52" s="282"/>
      <c r="O52" s="282"/>
      <c r="P52" s="282"/>
      <c r="Q52" s="282"/>
      <c r="R52" s="282">
        <v>780</v>
      </c>
      <c r="S52" s="282"/>
      <c r="T52" s="282">
        <v>220</v>
      </c>
      <c r="U52" s="282"/>
      <c r="V52" s="282"/>
      <c r="W52" s="274">
        <f t="shared" si="12"/>
        <v>2943.8</v>
      </c>
    </row>
    <row r="53" spans="1:23">
      <c r="A53" s="271" t="s">
        <v>351</v>
      </c>
      <c r="B53" s="279" t="s">
        <v>352</v>
      </c>
      <c r="C53" s="279" t="s">
        <v>353</v>
      </c>
      <c r="D53" s="280"/>
      <c r="E53" s="280"/>
      <c r="F53" s="279"/>
      <c r="G53" s="282"/>
      <c r="H53" s="282"/>
      <c r="I53" s="282"/>
      <c r="J53" s="282"/>
      <c r="K53" s="282"/>
      <c r="L53" s="282"/>
      <c r="M53" s="282"/>
      <c r="N53" s="282"/>
      <c r="O53" s="282"/>
      <c r="P53" s="282"/>
      <c r="Q53" s="282"/>
      <c r="R53" s="282"/>
      <c r="S53" s="282"/>
      <c r="T53" s="282"/>
      <c r="U53" s="282"/>
      <c r="V53" s="282"/>
      <c r="W53" s="274">
        <f t="shared" si="12"/>
        <v>0</v>
      </c>
    </row>
    <row r="54" spans="1:23">
      <c r="A54" s="271" t="s">
        <v>354</v>
      </c>
      <c r="B54" s="279" t="s">
        <v>355</v>
      </c>
      <c r="C54" s="279" t="s">
        <v>356</v>
      </c>
      <c r="D54" s="280">
        <v>0</v>
      </c>
      <c r="E54" s="280"/>
      <c r="F54" s="279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74">
        <f t="shared" si="12"/>
        <v>0</v>
      </c>
    </row>
    <row r="55" spans="1:23">
      <c r="A55" s="271" t="s">
        <v>357</v>
      </c>
      <c r="B55" s="279" t="s">
        <v>358</v>
      </c>
      <c r="C55" s="279" t="s">
        <v>359</v>
      </c>
      <c r="D55" s="280"/>
      <c r="E55" s="280"/>
      <c r="F55" s="279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74">
        <f t="shared" si="12"/>
        <v>0</v>
      </c>
    </row>
    <row r="56" spans="1:23">
      <c r="A56" s="271" t="s">
        <v>360</v>
      </c>
      <c r="B56" s="279" t="s">
        <v>361</v>
      </c>
      <c r="C56" s="279" t="s">
        <v>362</v>
      </c>
      <c r="D56" s="280"/>
      <c r="E56" s="280"/>
      <c r="F56" s="279"/>
      <c r="G56" s="282"/>
      <c r="H56" s="282"/>
      <c r="I56" s="282"/>
      <c r="J56" s="282"/>
      <c r="K56" s="282">
        <v>5000</v>
      </c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74">
        <f t="shared" si="12"/>
        <v>5000</v>
      </c>
    </row>
    <row r="57" spans="1:23">
      <c r="A57" s="271" t="s">
        <v>363</v>
      </c>
      <c r="B57" s="275" t="s">
        <v>364</v>
      </c>
      <c r="C57" s="275" t="s">
        <v>365</v>
      </c>
      <c r="D57" s="276"/>
      <c r="E57" s="276"/>
      <c r="F57" s="275"/>
      <c r="G57" s="276"/>
      <c r="H57" s="276"/>
      <c r="I57" s="276"/>
      <c r="J57" s="276"/>
      <c r="K57" s="276"/>
      <c r="L57" s="276"/>
      <c r="M57" s="276"/>
      <c r="N57" s="276"/>
      <c r="O57" s="276"/>
      <c r="P57" s="276"/>
      <c r="Q57" s="276"/>
      <c r="R57" s="276">
        <v>0</v>
      </c>
      <c r="S57" s="276"/>
      <c r="T57" s="276">
        <v>0</v>
      </c>
      <c r="U57" s="276">
        <v>0</v>
      </c>
      <c r="V57" s="276"/>
      <c r="W57" s="274">
        <f t="shared" si="12"/>
        <v>0</v>
      </c>
    </row>
    <row r="58" spans="1:23">
      <c r="A58" s="271" t="s">
        <v>366</v>
      </c>
      <c r="B58" s="275" t="s">
        <v>367</v>
      </c>
      <c r="C58" s="275" t="s">
        <v>368</v>
      </c>
      <c r="D58" s="276"/>
      <c r="E58" s="276"/>
      <c r="F58" s="275"/>
      <c r="G58" s="276"/>
      <c r="H58" s="276"/>
      <c r="I58" s="276"/>
      <c r="J58" s="276"/>
      <c r="K58" s="276"/>
      <c r="L58" s="276"/>
      <c r="M58" s="276"/>
      <c r="N58" s="276"/>
      <c r="O58" s="276"/>
      <c r="P58" s="276"/>
      <c r="Q58" s="276"/>
      <c r="R58" s="276">
        <v>0</v>
      </c>
      <c r="S58" s="276"/>
      <c r="T58" s="276">
        <v>0</v>
      </c>
      <c r="U58" s="276">
        <v>0</v>
      </c>
      <c r="V58" s="276"/>
      <c r="W58" s="274">
        <f t="shared" si="12"/>
        <v>0</v>
      </c>
    </row>
    <row r="59" spans="1:23">
      <c r="A59" s="271" t="s">
        <v>369</v>
      </c>
      <c r="B59" s="275" t="s">
        <v>370</v>
      </c>
      <c r="C59" s="275" t="s">
        <v>371</v>
      </c>
      <c r="D59" s="276"/>
      <c r="E59" s="276"/>
      <c r="F59" s="275"/>
      <c r="G59" s="276"/>
      <c r="H59" s="276"/>
      <c r="I59" s="276"/>
      <c r="J59" s="276"/>
      <c r="K59" s="276"/>
      <c r="L59" s="276"/>
      <c r="M59" s="276"/>
      <c r="N59" s="276"/>
      <c r="O59" s="276"/>
      <c r="P59" s="276"/>
      <c r="Q59" s="276"/>
      <c r="R59" s="276">
        <v>0</v>
      </c>
      <c r="S59" s="276"/>
      <c r="T59" s="276">
        <v>0</v>
      </c>
      <c r="U59" s="276">
        <v>0</v>
      </c>
      <c r="V59" s="276"/>
      <c r="W59" s="274">
        <f t="shared" si="12"/>
        <v>0</v>
      </c>
    </row>
    <row r="60" spans="1:23">
      <c r="A60" s="271" t="s">
        <v>372</v>
      </c>
      <c r="B60" s="275" t="s">
        <v>373</v>
      </c>
      <c r="C60" s="275" t="s">
        <v>374</v>
      </c>
      <c r="D60" s="276"/>
      <c r="E60" s="276"/>
      <c r="F60" s="275">
        <v>22594.645</v>
      </c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  <c r="R60" s="276">
        <v>0</v>
      </c>
      <c r="S60" s="276"/>
      <c r="T60" s="276">
        <v>0</v>
      </c>
      <c r="U60" s="276">
        <v>0</v>
      </c>
      <c r="V60" s="276"/>
      <c r="W60" s="274">
        <f t="shared" si="12"/>
        <v>22594.645</v>
      </c>
    </row>
    <row r="61" spans="1:23"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</row>
    <row r="62" spans="1:23">
      <c r="A62" s="286"/>
      <c r="B62" s="287"/>
      <c r="C62" s="287"/>
      <c r="D62" s="287"/>
      <c r="E62" s="287"/>
      <c r="F62" s="287"/>
      <c r="G62" s="288"/>
      <c r="H62" s="288"/>
      <c r="I62" s="288"/>
      <c r="J62" s="288"/>
      <c r="K62" s="288"/>
      <c r="L62" s="288"/>
      <c r="M62" s="288"/>
      <c r="N62" s="288"/>
      <c r="O62" s="288"/>
      <c r="P62" s="288"/>
      <c r="Q62" s="288"/>
      <c r="R62" s="288"/>
      <c r="S62" s="288"/>
      <c r="T62" s="288"/>
      <c r="U62" s="288"/>
      <c r="V62" s="288"/>
      <c r="W62" s="288">
        <f>W42-W6</f>
        <v>0</v>
      </c>
    </row>
    <row r="63" spans="1:23">
      <c r="A63" s="286"/>
      <c r="B63" s="287"/>
      <c r="C63" s="287"/>
      <c r="D63" s="287"/>
      <c r="E63" s="287"/>
      <c r="F63" s="287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288"/>
    </row>
    <row r="64" spans="1:23">
      <c r="A64" s="286"/>
      <c r="B64" s="287"/>
      <c r="C64" s="287"/>
      <c r="D64" s="287"/>
      <c r="E64" s="287"/>
      <c r="F64" s="287"/>
      <c r="G64" s="288"/>
      <c r="H64" s="288"/>
      <c r="I64" s="288"/>
      <c r="J64" s="288"/>
      <c r="K64" s="288"/>
      <c r="L64" s="288"/>
      <c r="M64" s="288"/>
      <c r="N64" s="288"/>
      <c r="O64" s="288"/>
      <c r="P64" s="288"/>
      <c r="Q64" s="288"/>
      <c r="R64" s="288"/>
      <c r="S64" s="288"/>
      <c r="T64" s="288"/>
      <c r="U64" s="288"/>
      <c r="V64" s="288"/>
      <c r="W64" s="288"/>
    </row>
    <row r="65" spans="1:23">
      <c r="A65" s="286"/>
      <c r="B65" s="287"/>
      <c r="C65" s="287"/>
      <c r="D65" s="287"/>
      <c r="E65" s="287"/>
      <c r="F65" s="287"/>
      <c r="G65" s="288"/>
      <c r="H65" s="288"/>
      <c r="I65" s="288"/>
      <c r="J65" s="288"/>
      <c r="K65" s="288"/>
      <c r="L65" s="288"/>
      <c r="M65" s="288"/>
      <c r="N65" s="288"/>
      <c r="O65" s="288"/>
      <c r="P65" s="288"/>
      <c r="Q65" s="288"/>
      <c r="R65" s="288"/>
      <c r="S65" s="288"/>
      <c r="T65" s="288"/>
      <c r="U65" s="288"/>
      <c r="V65" s="288"/>
      <c r="W65" s="288"/>
    </row>
    <row r="66" spans="1:23">
      <c r="A66" s="286"/>
      <c r="B66" s="287"/>
      <c r="C66" s="287"/>
      <c r="D66" s="287"/>
      <c r="E66" s="287"/>
      <c r="F66" s="287"/>
      <c r="G66" s="288"/>
      <c r="H66" s="288"/>
      <c r="I66" s="288"/>
      <c r="J66" s="288"/>
      <c r="K66" s="288"/>
      <c r="L66" s="288"/>
      <c r="M66" s="288"/>
      <c r="N66" s="288"/>
      <c r="O66" s="288"/>
      <c r="P66" s="288"/>
      <c r="Q66" s="288"/>
      <c r="R66" s="288"/>
      <c r="S66" s="288"/>
      <c r="T66" s="288"/>
      <c r="U66" s="288"/>
      <c r="V66" s="288"/>
      <c r="W66" s="288"/>
    </row>
    <row r="67" spans="1:23">
      <c r="A67" s="286"/>
      <c r="B67" s="287"/>
      <c r="C67" s="287"/>
      <c r="D67" s="287"/>
      <c r="E67" s="287"/>
      <c r="F67" s="287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</row>
    <row r="68" spans="1:23">
      <c r="A68" s="286"/>
      <c r="B68" s="287"/>
      <c r="C68" s="287"/>
      <c r="D68" s="287"/>
      <c r="E68" s="287"/>
      <c r="F68" s="287"/>
      <c r="G68" s="288"/>
      <c r="H68" s="288"/>
      <c r="I68" s="288"/>
      <c r="J68" s="288"/>
      <c r="K68" s="288"/>
      <c r="L68" s="288"/>
      <c r="M68" s="288"/>
      <c r="N68" s="288"/>
      <c r="O68" s="288"/>
      <c r="P68" s="288"/>
      <c r="Q68" s="288"/>
      <c r="R68" s="288"/>
      <c r="S68" s="288"/>
      <c r="T68" s="288"/>
      <c r="U68" s="288"/>
      <c r="V68" s="288"/>
      <c r="W68" s="288"/>
    </row>
    <row r="69" spans="1:23">
      <c r="A69" s="286"/>
      <c r="B69" s="287"/>
      <c r="C69" s="287"/>
      <c r="D69" s="287"/>
      <c r="E69" s="287"/>
      <c r="F69" s="287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</row>
    <row r="70" spans="1:23">
      <c r="A70" s="286"/>
      <c r="B70" s="287"/>
      <c r="C70" s="287"/>
      <c r="D70" s="287"/>
      <c r="E70" s="287"/>
      <c r="F70" s="287"/>
      <c r="G70" s="288"/>
      <c r="H70" s="288"/>
      <c r="I70" s="288"/>
      <c r="J70" s="288"/>
      <c r="K70" s="288"/>
      <c r="L70" s="288"/>
      <c r="M70" s="288"/>
      <c r="N70" s="288"/>
      <c r="O70" s="288"/>
      <c r="P70" s="288"/>
      <c r="Q70" s="288"/>
      <c r="R70" s="288"/>
      <c r="S70" s="288"/>
      <c r="T70" s="288"/>
      <c r="U70" s="288"/>
      <c r="V70" s="288"/>
      <c r="W70" s="288"/>
    </row>
    <row r="71" spans="1:23">
      <c r="A71" s="286"/>
      <c r="B71" s="287"/>
      <c r="C71" s="287"/>
      <c r="D71" s="287"/>
      <c r="E71" s="287"/>
      <c r="F71" s="287"/>
      <c r="G71" s="288"/>
      <c r="H71" s="288"/>
      <c r="I71" s="288"/>
      <c r="J71" s="288"/>
      <c r="K71" s="288"/>
      <c r="L71" s="288"/>
      <c r="M71" s="288"/>
      <c r="N71" s="288"/>
      <c r="O71" s="288"/>
      <c r="P71" s="288"/>
      <c r="Q71" s="288"/>
      <c r="R71" s="288"/>
      <c r="S71" s="288"/>
      <c r="T71" s="288"/>
      <c r="U71" s="288"/>
      <c r="V71" s="288"/>
      <c r="W71" s="288"/>
    </row>
    <row r="72" spans="1:23">
      <c r="A72" s="286"/>
      <c r="B72" s="287"/>
      <c r="C72" s="287"/>
      <c r="D72" s="287"/>
      <c r="E72" s="287"/>
      <c r="F72" s="287"/>
      <c r="G72" s="288"/>
      <c r="H72" s="288"/>
      <c r="I72" s="288"/>
      <c r="J72" s="288"/>
      <c r="K72" s="288"/>
      <c r="L72" s="288"/>
      <c r="M72" s="288"/>
      <c r="N72" s="288"/>
      <c r="O72" s="288"/>
      <c r="P72" s="288"/>
      <c r="Q72" s="288"/>
      <c r="R72" s="288"/>
      <c r="S72" s="288"/>
      <c r="T72" s="288"/>
      <c r="U72" s="288"/>
      <c r="V72" s="288"/>
      <c r="W72" s="288"/>
    </row>
    <row r="73" spans="1:23">
      <c r="A73" s="286"/>
      <c r="B73" s="287"/>
      <c r="C73" s="287"/>
      <c r="D73" s="287"/>
      <c r="E73" s="287"/>
      <c r="F73" s="287"/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288"/>
    </row>
    <row r="74" spans="1:23">
      <c r="A74" s="286"/>
      <c r="B74" s="287"/>
      <c r="C74" s="287"/>
      <c r="D74" s="287"/>
      <c r="E74" s="287"/>
      <c r="F74" s="287"/>
      <c r="G74" s="288"/>
      <c r="H74" s="288"/>
      <c r="I74" s="288"/>
      <c r="J74" s="288"/>
      <c r="K74" s="288"/>
      <c r="L74" s="288"/>
      <c r="M74" s="288"/>
      <c r="N74" s="288"/>
      <c r="O74" s="288"/>
      <c r="P74" s="288"/>
      <c r="Q74" s="288"/>
      <c r="R74" s="288"/>
      <c r="S74" s="288"/>
      <c r="T74" s="288"/>
      <c r="U74" s="288"/>
      <c r="V74" s="288"/>
      <c r="W74" s="288"/>
    </row>
    <row r="75" spans="1:23">
      <c r="A75" s="286"/>
      <c r="B75" s="287"/>
      <c r="C75" s="287"/>
      <c r="D75" s="287"/>
      <c r="E75" s="287"/>
      <c r="F75" s="287"/>
      <c r="G75" s="288"/>
      <c r="H75" s="288"/>
      <c r="I75" s="288"/>
      <c r="J75" s="288"/>
      <c r="K75" s="288"/>
      <c r="L75" s="288"/>
      <c r="M75" s="288"/>
      <c r="N75" s="288"/>
      <c r="O75" s="288"/>
      <c r="P75" s="288"/>
      <c r="Q75" s="288"/>
      <c r="R75" s="288"/>
      <c r="S75" s="288"/>
      <c r="T75" s="288"/>
      <c r="U75" s="288"/>
      <c r="V75" s="288"/>
      <c r="W75" s="288"/>
    </row>
    <row r="76" spans="1:23">
      <c r="A76" s="286"/>
      <c r="B76" s="287"/>
      <c r="C76" s="287"/>
      <c r="D76" s="287"/>
      <c r="E76" s="287"/>
      <c r="F76" s="287"/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288"/>
    </row>
    <row r="77" spans="1:23">
      <c r="A77" s="286"/>
      <c r="B77" s="287"/>
      <c r="C77" s="287"/>
      <c r="D77" s="287"/>
      <c r="E77" s="287"/>
      <c r="F77" s="287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288"/>
    </row>
    <row r="78" spans="1:23">
      <c r="A78" s="286"/>
      <c r="B78" s="287"/>
      <c r="C78" s="287"/>
      <c r="D78" s="287"/>
      <c r="E78" s="287"/>
      <c r="F78" s="287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8"/>
    </row>
    <row r="79" spans="1:23">
      <c r="A79" s="286"/>
      <c r="B79" s="287"/>
      <c r="C79" s="287"/>
      <c r="D79" s="287"/>
      <c r="E79" s="287"/>
      <c r="F79" s="287"/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288"/>
      <c r="R79" s="288"/>
      <c r="S79" s="288"/>
      <c r="T79" s="288"/>
      <c r="U79" s="288"/>
      <c r="V79" s="288"/>
      <c r="W79" s="288"/>
    </row>
    <row r="80" spans="1:23">
      <c r="A80" s="286"/>
      <c r="B80" s="287"/>
      <c r="C80" s="287"/>
      <c r="D80" s="287"/>
      <c r="E80" s="287"/>
      <c r="F80" s="287"/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288"/>
      <c r="R80" s="288"/>
      <c r="S80" s="288"/>
      <c r="T80" s="288"/>
      <c r="U80" s="288"/>
      <c r="V80" s="288"/>
      <c r="W80" s="288"/>
    </row>
    <row r="81" spans="1:23">
      <c r="A81" s="286"/>
      <c r="B81" s="287"/>
      <c r="C81" s="287"/>
      <c r="D81" s="287"/>
      <c r="E81" s="287"/>
      <c r="F81" s="287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  <c r="V81" s="288"/>
      <c r="W81" s="288"/>
    </row>
    <row r="82" spans="1:23">
      <c r="A82" s="286"/>
      <c r="B82" s="287"/>
      <c r="C82" s="287"/>
      <c r="D82" s="287"/>
      <c r="E82" s="287"/>
      <c r="F82" s="287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288"/>
      <c r="W82" s="288"/>
    </row>
    <row r="83" spans="1:23">
      <c r="A83" s="286"/>
      <c r="B83" s="287"/>
      <c r="C83" s="287"/>
      <c r="D83" s="287"/>
      <c r="E83" s="287"/>
      <c r="F83" s="287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</row>
    <row r="84" spans="1:23">
      <c r="A84" s="286"/>
      <c r="B84" s="287"/>
      <c r="C84" s="287"/>
      <c r="D84" s="287"/>
      <c r="E84" s="287"/>
      <c r="F84" s="287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</row>
    <row r="85" spans="1:23">
      <c r="A85" s="286"/>
      <c r="B85" s="287"/>
      <c r="C85" s="287"/>
      <c r="D85" s="287"/>
      <c r="E85" s="287"/>
      <c r="F85" s="287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</row>
    <row r="86" spans="1:23">
      <c r="A86" s="286"/>
      <c r="B86" s="287"/>
      <c r="C86" s="287"/>
      <c r="D86" s="287"/>
      <c r="E86" s="287"/>
      <c r="F86" s="287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</row>
    <row r="87" spans="1:23">
      <c r="A87" s="286"/>
      <c r="B87" s="287"/>
      <c r="C87" s="287"/>
      <c r="D87" s="287"/>
      <c r="E87" s="287"/>
      <c r="F87" s="287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  <c r="W87" s="288"/>
    </row>
    <row r="88" spans="1:23">
      <c r="A88" s="286"/>
      <c r="B88" s="287"/>
      <c r="C88" s="287"/>
      <c r="D88" s="287"/>
      <c r="E88" s="287"/>
      <c r="F88" s="287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</row>
    <row r="89" spans="1:23">
      <c r="A89" s="286"/>
      <c r="B89" s="287"/>
      <c r="C89" s="287"/>
      <c r="D89" s="287"/>
      <c r="E89" s="287"/>
      <c r="F89" s="287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</row>
    <row r="90" spans="1:23">
      <c r="A90" s="286"/>
      <c r="B90" s="287"/>
      <c r="C90" s="287"/>
      <c r="D90" s="287"/>
      <c r="E90" s="287"/>
      <c r="F90" s="287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</row>
    <row r="91" spans="1:23">
      <c r="A91" s="286"/>
      <c r="B91" s="287"/>
      <c r="C91" s="287"/>
      <c r="D91" s="287"/>
      <c r="E91" s="287"/>
      <c r="F91" s="287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</row>
    <row r="92" spans="1:23">
      <c r="A92" s="286"/>
      <c r="B92" s="287"/>
      <c r="C92" s="287"/>
      <c r="D92" s="287"/>
      <c r="E92" s="287"/>
      <c r="F92" s="287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</row>
    <row r="93" spans="1:23">
      <c r="A93" s="286"/>
      <c r="B93" s="287"/>
      <c r="C93" s="287"/>
      <c r="D93" s="287"/>
      <c r="E93" s="287"/>
      <c r="F93" s="287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</row>
    <row r="94" spans="1:23">
      <c r="A94" s="286"/>
      <c r="B94" s="287"/>
      <c r="C94" s="287"/>
      <c r="D94" s="287"/>
      <c r="E94" s="287"/>
      <c r="F94" s="287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</row>
    <row r="95" spans="1:23">
      <c r="A95" s="286"/>
      <c r="B95" s="287"/>
      <c r="C95" s="287"/>
      <c r="D95" s="287"/>
      <c r="E95" s="287"/>
      <c r="F95" s="287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</row>
    <row r="96" spans="1:23">
      <c r="A96" s="286"/>
      <c r="B96" s="287"/>
      <c r="C96" s="287"/>
      <c r="D96" s="287"/>
      <c r="E96" s="287"/>
      <c r="F96" s="287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</row>
    <row r="97" spans="1:23">
      <c r="A97" s="286"/>
      <c r="B97" s="287"/>
      <c r="C97" s="287"/>
      <c r="D97" s="287"/>
      <c r="E97" s="287"/>
      <c r="F97" s="287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</row>
    <row r="98" spans="1:23">
      <c r="A98" s="286"/>
      <c r="B98" s="287"/>
      <c r="C98" s="287"/>
      <c r="D98" s="287"/>
      <c r="E98" s="287"/>
      <c r="F98" s="287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</row>
    <row r="99" spans="1:23">
      <c r="A99" s="286"/>
      <c r="B99" s="287"/>
      <c r="C99" s="287"/>
      <c r="D99" s="287"/>
      <c r="E99" s="287"/>
      <c r="F99" s="287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</row>
    <row r="100" spans="1:23">
      <c r="A100" s="286"/>
      <c r="B100" s="287"/>
      <c r="C100" s="287"/>
      <c r="D100" s="287"/>
      <c r="E100" s="287"/>
      <c r="F100" s="287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</row>
    <row r="101" spans="1:23">
      <c r="A101" s="286"/>
      <c r="B101" s="287"/>
      <c r="C101" s="287"/>
      <c r="D101" s="287"/>
      <c r="E101" s="287"/>
      <c r="F101" s="287"/>
      <c r="G101" s="288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</row>
    <row r="102" spans="1:23">
      <c r="A102" s="286"/>
      <c r="B102" s="287"/>
      <c r="C102" s="287"/>
      <c r="D102" s="287"/>
      <c r="E102" s="287"/>
      <c r="F102" s="287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</row>
    <row r="103" spans="1:23">
      <c r="A103" s="286"/>
      <c r="B103" s="287"/>
      <c r="C103" s="287"/>
      <c r="D103" s="287"/>
      <c r="E103" s="287"/>
      <c r="F103" s="287"/>
      <c r="G103" s="288"/>
      <c r="H103" s="288"/>
      <c r="I103" s="288"/>
      <c r="J103" s="288"/>
      <c r="K103" s="288"/>
      <c r="L103" s="288"/>
      <c r="M103" s="288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</row>
    <row r="104" spans="1:23">
      <c r="A104" s="286"/>
      <c r="B104" s="287"/>
      <c r="C104" s="287"/>
      <c r="D104" s="287"/>
      <c r="E104" s="287"/>
      <c r="F104" s="287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8"/>
      <c r="R104" s="288"/>
      <c r="S104" s="288"/>
      <c r="T104" s="288"/>
      <c r="U104" s="288"/>
      <c r="V104" s="288"/>
      <c r="W104" s="288"/>
    </row>
    <row r="105" spans="1:23">
      <c r="A105" s="286"/>
      <c r="B105" s="287"/>
      <c r="C105" s="287"/>
      <c r="D105" s="287"/>
      <c r="E105" s="287"/>
      <c r="F105" s="287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</row>
    <row r="106" spans="1:23">
      <c r="A106" s="286"/>
      <c r="B106" s="287"/>
      <c r="C106" s="287"/>
      <c r="D106" s="287"/>
      <c r="E106" s="287"/>
      <c r="F106" s="287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</row>
    <row r="107" spans="1:23">
      <c r="A107" s="286"/>
      <c r="B107" s="287"/>
      <c r="C107" s="287"/>
      <c r="D107" s="287"/>
      <c r="E107" s="287"/>
      <c r="F107" s="287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</row>
    <row r="108" spans="1:23">
      <c r="A108" s="286"/>
      <c r="B108" s="287"/>
      <c r="C108" s="287"/>
      <c r="D108" s="287"/>
      <c r="E108" s="287"/>
      <c r="F108" s="287"/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</row>
    <row r="109" spans="1:23">
      <c r="A109" s="286"/>
      <c r="B109" s="287"/>
      <c r="C109" s="287"/>
      <c r="D109" s="287"/>
      <c r="E109" s="287"/>
      <c r="F109" s="287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</row>
    <row r="110" spans="1:23">
      <c r="A110" s="286"/>
      <c r="B110" s="287"/>
      <c r="C110" s="287"/>
      <c r="D110" s="287"/>
      <c r="E110" s="287"/>
      <c r="F110" s="287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</row>
    <row r="111" spans="1:23">
      <c r="A111" s="286"/>
      <c r="B111" s="287"/>
      <c r="C111" s="287"/>
      <c r="D111" s="287"/>
      <c r="E111" s="287"/>
      <c r="F111" s="287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8"/>
      <c r="T111" s="288"/>
      <c r="U111" s="288"/>
      <c r="V111" s="288"/>
      <c r="W111" s="288"/>
    </row>
    <row r="112" spans="1:23">
      <c r="A112" s="286"/>
      <c r="B112" s="287"/>
      <c r="C112" s="287"/>
      <c r="D112" s="287"/>
      <c r="E112" s="287"/>
      <c r="F112" s="287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</row>
    <row r="113" spans="1:23">
      <c r="A113" s="286"/>
      <c r="B113" s="287"/>
      <c r="C113" s="287"/>
      <c r="D113" s="287"/>
      <c r="E113" s="287"/>
      <c r="F113" s="287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</row>
    <row r="114" spans="1:23">
      <c r="A114" s="286"/>
      <c r="B114" s="287"/>
      <c r="C114" s="287"/>
      <c r="D114" s="287"/>
      <c r="E114" s="287"/>
      <c r="F114" s="287"/>
      <c r="G114" s="288"/>
      <c r="H114" s="288"/>
      <c r="I114" s="288"/>
      <c r="J114" s="288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</row>
    <row r="115" spans="1:23">
      <c r="A115" s="286"/>
      <c r="B115" s="287"/>
      <c r="C115" s="287"/>
      <c r="D115" s="287"/>
      <c r="E115" s="287"/>
      <c r="F115" s="287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</row>
    <row r="116" spans="1:23">
      <c r="A116" s="286"/>
      <c r="B116" s="287"/>
      <c r="C116" s="287"/>
      <c r="D116" s="287"/>
      <c r="E116" s="287"/>
      <c r="F116" s="287"/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</row>
    <row r="117" spans="1:23">
      <c r="A117" s="286"/>
      <c r="B117" s="287"/>
      <c r="C117" s="287"/>
      <c r="D117" s="287"/>
      <c r="E117" s="287"/>
      <c r="F117" s="287"/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</row>
    <row r="118" spans="1:23">
      <c r="A118" s="286"/>
      <c r="B118" s="287"/>
      <c r="C118" s="287"/>
      <c r="D118" s="287"/>
      <c r="E118" s="287"/>
      <c r="F118" s="287"/>
      <c r="G118" s="288"/>
      <c r="H118" s="288"/>
      <c r="I118" s="288"/>
      <c r="J118" s="288"/>
      <c r="K118" s="288"/>
      <c r="L118" s="288"/>
      <c r="M118" s="288"/>
      <c r="N118" s="288"/>
      <c r="O118" s="288"/>
      <c r="P118" s="288"/>
      <c r="Q118" s="288"/>
      <c r="R118" s="288"/>
      <c r="S118" s="288"/>
      <c r="T118" s="288"/>
      <c r="U118" s="288"/>
      <c r="V118" s="288"/>
      <c r="W118" s="288"/>
    </row>
    <row r="119" spans="1:23">
      <c r="A119" s="286"/>
      <c r="B119" s="287"/>
      <c r="C119" s="287"/>
      <c r="D119" s="287"/>
      <c r="E119" s="287"/>
      <c r="F119" s="287"/>
      <c r="G119" s="288"/>
      <c r="H119" s="288"/>
      <c r="I119" s="288"/>
      <c r="J119" s="288"/>
      <c r="K119" s="288"/>
      <c r="L119" s="288"/>
      <c r="M119" s="288"/>
      <c r="N119" s="288"/>
      <c r="O119" s="288"/>
      <c r="P119" s="288"/>
      <c r="Q119" s="288"/>
      <c r="R119" s="288"/>
      <c r="S119" s="288"/>
      <c r="T119" s="288"/>
      <c r="U119" s="288"/>
      <c r="V119" s="288"/>
      <c r="W119" s="288"/>
    </row>
    <row r="120" spans="1:23">
      <c r="A120" s="286"/>
      <c r="B120" s="287"/>
      <c r="C120" s="287"/>
      <c r="D120" s="287"/>
      <c r="E120" s="287"/>
      <c r="F120" s="287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</row>
    <row r="121" spans="1:23">
      <c r="A121" s="286"/>
      <c r="B121" s="287"/>
      <c r="C121" s="287"/>
      <c r="D121" s="287"/>
      <c r="E121" s="287"/>
      <c r="F121" s="287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</row>
    <row r="122" spans="1:23">
      <c r="A122" s="286"/>
      <c r="B122" s="287"/>
      <c r="C122" s="287"/>
      <c r="D122" s="287"/>
      <c r="E122" s="287"/>
      <c r="F122" s="287"/>
      <c r="G122" s="288"/>
      <c r="H122" s="288"/>
      <c r="I122" s="288"/>
      <c r="J122" s="288"/>
      <c r="K122" s="288"/>
      <c r="L122" s="288"/>
      <c r="M122" s="288"/>
      <c r="N122" s="288"/>
      <c r="O122" s="288"/>
      <c r="P122" s="288"/>
      <c r="Q122" s="288"/>
      <c r="R122" s="288"/>
      <c r="S122" s="288"/>
      <c r="T122" s="288"/>
      <c r="U122" s="288"/>
      <c r="V122" s="288"/>
      <c r="W122" s="288"/>
    </row>
    <row r="123" spans="1:23">
      <c r="A123" s="286"/>
      <c r="B123" s="287"/>
      <c r="C123" s="287"/>
      <c r="D123" s="287"/>
      <c r="E123" s="287"/>
      <c r="F123" s="287"/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</row>
    <row r="124" spans="1:23">
      <c r="A124" s="286"/>
      <c r="B124" s="287"/>
      <c r="C124" s="287"/>
      <c r="D124" s="287"/>
      <c r="E124" s="287"/>
      <c r="F124" s="287"/>
      <c r="G124" s="288"/>
      <c r="H124" s="288"/>
      <c r="I124" s="288"/>
      <c r="J124" s="288"/>
      <c r="K124" s="288"/>
      <c r="L124" s="288"/>
      <c r="M124" s="288"/>
      <c r="N124" s="288"/>
      <c r="O124" s="288"/>
      <c r="P124" s="288"/>
      <c r="Q124" s="288"/>
      <c r="R124" s="288"/>
      <c r="S124" s="288"/>
      <c r="T124" s="288"/>
      <c r="U124" s="288"/>
      <c r="V124" s="288"/>
      <c r="W124" s="288"/>
    </row>
    <row r="125" spans="1:23">
      <c r="A125" s="286"/>
      <c r="B125" s="287"/>
      <c r="C125" s="287"/>
      <c r="D125" s="287"/>
      <c r="E125" s="287"/>
      <c r="F125" s="287"/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</row>
    <row r="126" spans="1:23">
      <c r="A126" s="286"/>
      <c r="B126" s="287"/>
      <c r="C126" s="287"/>
      <c r="D126" s="287"/>
      <c r="E126" s="287"/>
      <c r="F126" s="287"/>
      <c r="G126" s="288"/>
      <c r="H126" s="288"/>
      <c r="I126" s="288"/>
      <c r="J126" s="288"/>
      <c r="K126" s="288"/>
      <c r="L126" s="288"/>
      <c r="M126" s="288"/>
      <c r="N126" s="288"/>
      <c r="O126" s="288"/>
      <c r="P126" s="288"/>
      <c r="Q126" s="288"/>
      <c r="R126" s="288"/>
      <c r="S126" s="288"/>
      <c r="T126" s="288"/>
      <c r="U126" s="288"/>
      <c r="V126" s="288"/>
      <c r="W126" s="288"/>
    </row>
    <row r="127" spans="1:23">
      <c r="A127" s="286"/>
      <c r="B127" s="287"/>
      <c r="C127" s="287"/>
      <c r="D127" s="287"/>
      <c r="E127" s="287"/>
      <c r="F127" s="287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</row>
    <row r="128" spans="1:23">
      <c r="A128" s="286"/>
      <c r="B128" s="287"/>
      <c r="C128" s="287"/>
      <c r="D128" s="287"/>
      <c r="E128" s="287"/>
      <c r="F128" s="287"/>
      <c r="G128" s="288"/>
      <c r="H128" s="288"/>
      <c r="I128" s="288"/>
      <c r="J128" s="288"/>
      <c r="K128" s="288"/>
      <c r="L128" s="288"/>
      <c r="M128" s="288"/>
      <c r="N128" s="288"/>
      <c r="O128" s="288"/>
      <c r="P128" s="288"/>
      <c r="Q128" s="288"/>
      <c r="R128" s="288"/>
      <c r="S128" s="288"/>
      <c r="T128" s="288"/>
      <c r="U128" s="288"/>
      <c r="V128" s="288"/>
      <c r="W128" s="288"/>
    </row>
    <row r="129" spans="1:23">
      <c r="A129" s="286"/>
      <c r="B129" s="287"/>
      <c r="C129" s="287"/>
      <c r="D129" s="287"/>
      <c r="E129" s="287"/>
      <c r="F129" s="287"/>
      <c r="G129" s="288"/>
      <c r="H129" s="288"/>
      <c r="I129" s="288"/>
      <c r="J129" s="288"/>
      <c r="K129" s="288"/>
      <c r="L129" s="288"/>
      <c r="M129" s="288"/>
      <c r="N129" s="288"/>
      <c r="O129" s="288"/>
      <c r="P129" s="288"/>
      <c r="Q129" s="288"/>
      <c r="R129" s="288"/>
      <c r="S129" s="288"/>
      <c r="T129" s="288"/>
      <c r="U129" s="288"/>
      <c r="V129" s="288"/>
      <c r="W129" s="288"/>
    </row>
    <row r="130" spans="1:23">
      <c r="A130" s="286"/>
      <c r="B130" s="287"/>
      <c r="C130" s="287"/>
      <c r="D130" s="287"/>
      <c r="E130" s="287"/>
      <c r="F130" s="287"/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</row>
    <row r="131" spans="1:23">
      <c r="A131" s="286"/>
      <c r="B131" s="287"/>
      <c r="C131" s="287"/>
      <c r="D131" s="287"/>
      <c r="E131" s="287"/>
      <c r="F131" s="287"/>
      <c r="G131" s="288"/>
      <c r="H131" s="288"/>
      <c r="I131" s="288"/>
      <c r="J131" s="288"/>
      <c r="K131" s="288"/>
      <c r="L131" s="288"/>
      <c r="M131" s="288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</row>
    <row r="132" spans="1:23">
      <c r="A132" s="286"/>
      <c r="B132" s="287"/>
      <c r="C132" s="287"/>
      <c r="D132" s="287"/>
      <c r="E132" s="287"/>
      <c r="F132" s="287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</row>
    <row r="133" spans="1:23">
      <c r="A133" s="286"/>
      <c r="B133" s="287"/>
      <c r="C133" s="287"/>
      <c r="D133" s="287"/>
      <c r="E133" s="287"/>
      <c r="F133" s="287"/>
      <c r="G133" s="288"/>
      <c r="H133" s="288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</row>
    <row r="134" spans="1:23">
      <c r="A134" s="286"/>
      <c r="B134" s="287"/>
      <c r="C134" s="287"/>
      <c r="D134" s="287"/>
      <c r="E134" s="287"/>
      <c r="F134" s="287"/>
      <c r="G134" s="288"/>
      <c r="H134" s="288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</row>
    <row r="135" spans="1:23">
      <c r="A135" s="286"/>
      <c r="B135" s="287"/>
      <c r="C135" s="287"/>
      <c r="D135" s="287"/>
      <c r="E135" s="287"/>
      <c r="F135" s="287"/>
      <c r="G135" s="288"/>
      <c r="H135" s="288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</row>
    <row r="136" spans="1:23">
      <c r="A136" s="286"/>
      <c r="B136" s="287"/>
      <c r="C136" s="287"/>
      <c r="D136" s="287"/>
      <c r="E136" s="287"/>
      <c r="F136" s="287"/>
      <c r="G136" s="288"/>
      <c r="H136" s="288"/>
      <c r="I136" s="288"/>
      <c r="J136" s="288"/>
      <c r="K136" s="288"/>
      <c r="L136" s="288"/>
      <c r="M136" s="288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</row>
    <row r="137" spans="1:23">
      <c r="A137" s="286"/>
      <c r="B137" s="287"/>
      <c r="C137" s="287"/>
      <c r="D137" s="287"/>
      <c r="E137" s="287"/>
      <c r="F137" s="287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</row>
    <row r="138" spans="1:23">
      <c r="A138" s="286"/>
      <c r="B138" s="287"/>
      <c r="C138" s="287"/>
      <c r="D138" s="287"/>
      <c r="E138" s="287"/>
      <c r="F138" s="287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</row>
    <row r="139" spans="1:23">
      <c r="A139" s="286"/>
      <c r="B139" s="287"/>
      <c r="C139" s="287"/>
      <c r="D139" s="287"/>
      <c r="E139" s="287"/>
      <c r="F139" s="287"/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</row>
    <row r="140" spans="1:23">
      <c r="A140" s="286"/>
      <c r="B140" s="287"/>
      <c r="C140" s="287"/>
      <c r="D140" s="287"/>
      <c r="E140" s="287"/>
      <c r="F140" s="287"/>
      <c r="G140" s="288"/>
      <c r="H140" s="288"/>
      <c r="I140" s="288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</row>
    <row r="141" spans="1:23">
      <c r="A141" s="286"/>
      <c r="B141" s="287"/>
      <c r="C141" s="287"/>
      <c r="D141" s="287"/>
      <c r="E141" s="287"/>
      <c r="F141" s="287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</row>
    <row r="142" spans="1:23">
      <c r="A142" s="286"/>
      <c r="B142" s="287"/>
      <c r="C142" s="287"/>
      <c r="D142" s="287"/>
      <c r="E142" s="287"/>
      <c r="F142" s="287"/>
      <c r="G142" s="288"/>
      <c r="H142" s="288"/>
      <c r="I142" s="288"/>
      <c r="J142" s="288"/>
      <c r="K142" s="288"/>
      <c r="L142" s="288"/>
      <c r="M142" s="288"/>
      <c r="N142" s="288"/>
      <c r="O142" s="288"/>
      <c r="P142" s="288"/>
      <c r="Q142" s="288"/>
      <c r="R142" s="288"/>
      <c r="S142" s="288"/>
      <c r="T142" s="288"/>
      <c r="U142" s="288"/>
      <c r="V142" s="288"/>
      <c r="W142" s="288"/>
    </row>
    <row r="143" spans="1:23">
      <c r="A143" s="286"/>
      <c r="B143" s="287"/>
      <c r="C143" s="287"/>
      <c r="D143" s="287"/>
      <c r="E143" s="287"/>
      <c r="F143" s="287"/>
      <c r="G143" s="288"/>
      <c r="H143" s="288"/>
      <c r="I143" s="288"/>
      <c r="J143" s="288"/>
      <c r="K143" s="288"/>
      <c r="L143" s="288"/>
      <c r="M143" s="288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</row>
    <row r="144" spans="1:23">
      <c r="A144" s="286"/>
      <c r="B144" s="287"/>
      <c r="C144" s="287"/>
      <c r="D144" s="287"/>
      <c r="E144" s="287"/>
      <c r="F144" s="287"/>
      <c r="G144" s="288"/>
      <c r="H144" s="288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</row>
    <row r="145" spans="1:23">
      <c r="A145" s="286"/>
      <c r="B145" s="287"/>
      <c r="C145" s="287"/>
      <c r="D145" s="287"/>
      <c r="E145" s="287"/>
      <c r="F145" s="287"/>
      <c r="G145" s="288"/>
      <c r="H145" s="288"/>
      <c r="I145" s="288"/>
      <c r="J145" s="288"/>
      <c r="K145" s="288"/>
      <c r="L145" s="288"/>
      <c r="M145" s="288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</row>
    <row r="146" spans="1:23">
      <c r="A146" s="286"/>
      <c r="B146" s="287"/>
      <c r="C146" s="287"/>
      <c r="D146" s="287"/>
      <c r="E146" s="287"/>
      <c r="F146" s="287"/>
      <c r="G146" s="288"/>
      <c r="H146" s="288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</row>
    <row r="147" spans="1:23">
      <c r="A147" s="286"/>
      <c r="B147" s="287"/>
      <c r="C147" s="287"/>
      <c r="D147" s="287"/>
      <c r="E147" s="287"/>
      <c r="F147" s="287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</row>
    <row r="148" spans="1:23">
      <c r="A148" s="286"/>
      <c r="B148" s="287"/>
      <c r="C148" s="287"/>
      <c r="D148" s="287"/>
      <c r="E148" s="287"/>
      <c r="F148" s="287"/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</row>
    <row r="149" spans="1:23">
      <c r="A149" s="286"/>
      <c r="B149" s="287"/>
      <c r="C149" s="287"/>
      <c r="D149" s="287"/>
      <c r="E149" s="287"/>
      <c r="F149" s="287"/>
      <c r="G149" s="288"/>
      <c r="H149" s="288"/>
      <c r="I149" s="288"/>
      <c r="J149" s="288"/>
      <c r="K149" s="288"/>
      <c r="L149" s="288"/>
      <c r="M149" s="288"/>
      <c r="N149" s="288"/>
      <c r="O149" s="288"/>
      <c r="P149" s="288"/>
      <c r="Q149" s="288"/>
      <c r="R149" s="288"/>
      <c r="S149" s="288"/>
      <c r="T149" s="288"/>
      <c r="U149" s="288"/>
      <c r="V149" s="288"/>
      <c r="W149" s="288"/>
    </row>
    <row r="150" spans="1:23">
      <c r="A150" s="286"/>
      <c r="B150" s="287"/>
      <c r="C150" s="287"/>
      <c r="D150" s="287"/>
      <c r="E150" s="287"/>
      <c r="F150" s="287"/>
      <c r="G150" s="288"/>
      <c r="H150" s="288"/>
      <c r="I150" s="288"/>
      <c r="J150" s="288"/>
      <c r="K150" s="288"/>
      <c r="L150" s="288"/>
      <c r="M150" s="288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</row>
    <row r="151" spans="1:23">
      <c r="A151" s="286"/>
      <c r="B151" s="287"/>
      <c r="C151" s="287"/>
      <c r="D151" s="287"/>
      <c r="E151" s="287"/>
      <c r="F151" s="287"/>
      <c r="G151" s="288"/>
      <c r="H151" s="288"/>
      <c r="I151" s="288"/>
      <c r="J151" s="288"/>
      <c r="K151" s="288"/>
      <c r="L151" s="288"/>
      <c r="M151" s="288"/>
      <c r="N151" s="288"/>
      <c r="O151" s="288"/>
      <c r="P151" s="288"/>
      <c r="Q151" s="288"/>
      <c r="R151" s="288"/>
      <c r="S151" s="288"/>
      <c r="T151" s="288"/>
      <c r="U151" s="288"/>
      <c r="V151" s="288"/>
      <c r="W151" s="288"/>
    </row>
    <row r="152" spans="1:23">
      <c r="A152" s="286"/>
      <c r="B152" s="287"/>
      <c r="C152" s="287"/>
      <c r="D152" s="287"/>
      <c r="E152" s="287"/>
      <c r="F152" s="287"/>
      <c r="G152" s="288"/>
      <c r="H152" s="288"/>
      <c r="I152" s="288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</row>
    <row r="153" spans="1:23">
      <c r="A153" s="286"/>
      <c r="B153" s="287"/>
      <c r="C153" s="287"/>
      <c r="D153" s="287"/>
      <c r="E153" s="287"/>
      <c r="F153" s="287"/>
      <c r="G153" s="288"/>
      <c r="H153" s="288"/>
      <c r="I153" s="288"/>
      <c r="J153" s="288"/>
      <c r="K153" s="288"/>
      <c r="L153" s="288"/>
      <c r="M153" s="288"/>
      <c r="N153" s="288"/>
      <c r="O153" s="288"/>
      <c r="P153" s="288"/>
      <c r="Q153" s="288"/>
      <c r="R153" s="288"/>
      <c r="S153" s="288"/>
      <c r="T153" s="288"/>
      <c r="U153" s="288"/>
      <c r="V153" s="288"/>
      <c r="W153" s="288"/>
    </row>
    <row r="154" spans="1:23">
      <c r="A154" s="286"/>
      <c r="B154" s="287"/>
      <c r="C154" s="287"/>
      <c r="D154" s="287"/>
      <c r="E154" s="287"/>
      <c r="F154" s="287"/>
      <c r="G154" s="288"/>
      <c r="H154" s="288"/>
      <c r="I154" s="288"/>
      <c r="J154" s="288"/>
      <c r="K154" s="288"/>
      <c r="L154" s="288"/>
      <c r="M154" s="288"/>
      <c r="N154" s="288"/>
      <c r="O154" s="288"/>
      <c r="P154" s="288"/>
      <c r="Q154" s="288"/>
      <c r="R154" s="288"/>
      <c r="S154" s="288"/>
      <c r="T154" s="288"/>
      <c r="U154" s="288"/>
      <c r="V154" s="288"/>
      <c r="W154" s="288"/>
    </row>
    <row r="155" spans="1:23">
      <c r="A155" s="286"/>
      <c r="B155" s="287"/>
      <c r="C155" s="287"/>
      <c r="D155" s="287"/>
      <c r="E155" s="287"/>
      <c r="F155" s="287"/>
      <c r="G155" s="288"/>
      <c r="H155" s="288"/>
      <c r="I155" s="288"/>
      <c r="J155" s="288"/>
      <c r="K155" s="288"/>
      <c r="L155" s="288"/>
      <c r="M155" s="288"/>
      <c r="N155" s="288"/>
      <c r="O155" s="288"/>
      <c r="P155" s="288"/>
      <c r="Q155" s="288"/>
      <c r="R155" s="288"/>
      <c r="S155" s="288"/>
      <c r="T155" s="288"/>
      <c r="U155" s="288"/>
      <c r="V155" s="288"/>
      <c r="W155" s="288"/>
    </row>
    <row r="156" spans="1:23">
      <c r="A156" s="286"/>
      <c r="B156" s="287"/>
      <c r="C156" s="287"/>
      <c r="D156" s="287"/>
      <c r="E156" s="287"/>
      <c r="F156" s="287"/>
      <c r="G156" s="288"/>
      <c r="H156" s="288"/>
      <c r="I156" s="288"/>
      <c r="J156" s="288"/>
      <c r="K156" s="288"/>
      <c r="L156" s="288"/>
      <c r="M156" s="288"/>
      <c r="N156" s="288"/>
      <c r="O156" s="288"/>
      <c r="P156" s="288"/>
      <c r="Q156" s="288"/>
      <c r="R156" s="288"/>
      <c r="S156" s="288"/>
      <c r="T156" s="288"/>
      <c r="U156" s="288"/>
      <c r="V156" s="288"/>
      <c r="W156" s="288"/>
    </row>
    <row r="157" spans="1:23">
      <c r="A157" s="286"/>
      <c r="B157" s="287"/>
      <c r="C157" s="287"/>
      <c r="D157" s="287"/>
      <c r="E157" s="287"/>
      <c r="F157" s="287"/>
      <c r="G157" s="288"/>
      <c r="H157" s="288"/>
      <c r="I157" s="288"/>
      <c r="J157" s="288"/>
      <c r="K157" s="288"/>
      <c r="L157" s="288"/>
      <c r="M157" s="288"/>
      <c r="N157" s="288"/>
      <c r="O157" s="288"/>
      <c r="P157" s="288"/>
      <c r="Q157" s="288"/>
      <c r="R157" s="288"/>
      <c r="S157" s="288"/>
      <c r="T157" s="288"/>
      <c r="U157" s="288"/>
      <c r="V157" s="288"/>
      <c r="W157" s="288"/>
    </row>
    <row r="158" spans="1:23">
      <c r="A158" s="286"/>
      <c r="B158" s="287"/>
      <c r="C158" s="287"/>
      <c r="D158" s="287"/>
      <c r="E158" s="287"/>
      <c r="F158" s="287"/>
      <c r="G158" s="288"/>
      <c r="H158" s="288"/>
      <c r="I158" s="288"/>
      <c r="J158" s="288"/>
      <c r="K158" s="288"/>
      <c r="L158" s="288"/>
      <c r="M158" s="288"/>
      <c r="N158" s="288"/>
      <c r="O158" s="288"/>
      <c r="P158" s="288"/>
      <c r="Q158" s="288"/>
      <c r="R158" s="288"/>
      <c r="S158" s="288"/>
      <c r="T158" s="288"/>
      <c r="U158" s="288"/>
      <c r="V158" s="288"/>
      <c r="W158" s="288"/>
    </row>
    <row r="159" spans="1:23">
      <c r="A159" s="286"/>
      <c r="B159" s="287"/>
      <c r="C159" s="287"/>
      <c r="D159" s="287"/>
      <c r="E159" s="287"/>
      <c r="F159" s="287"/>
      <c r="G159" s="288"/>
      <c r="H159" s="288"/>
      <c r="I159" s="288"/>
      <c r="J159" s="288"/>
      <c r="K159" s="288"/>
      <c r="L159" s="288"/>
      <c r="M159" s="288"/>
      <c r="N159" s="288"/>
      <c r="O159" s="288"/>
      <c r="P159" s="288"/>
      <c r="Q159" s="288"/>
      <c r="R159" s="288"/>
      <c r="S159" s="288"/>
      <c r="T159" s="288"/>
      <c r="U159" s="288"/>
      <c r="V159" s="288"/>
      <c r="W159" s="288"/>
    </row>
    <row r="160" spans="1:23">
      <c r="A160" s="286"/>
      <c r="B160" s="287"/>
      <c r="C160" s="287"/>
      <c r="D160" s="287"/>
      <c r="E160" s="287"/>
      <c r="F160" s="287"/>
      <c r="G160" s="288"/>
      <c r="H160" s="288"/>
      <c r="I160" s="288"/>
      <c r="J160" s="288"/>
      <c r="K160" s="288"/>
      <c r="L160" s="288"/>
      <c r="M160" s="288"/>
      <c r="N160" s="288"/>
      <c r="O160" s="288"/>
      <c r="P160" s="288"/>
      <c r="Q160" s="288"/>
      <c r="R160" s="288"/>
      <c r="S160" s="288"/>
      <c r="T160" s="288"/>
      <c r="U160" s="288"/>
      <c r="V160" s="288"/>
      <c r="W160" s="288"/>
    </row>
    <row r="161" spans="1:23">
      <c r="A161" s="286"/>
      <c r="B161" s="287"/>
      <c r="C161" s="287"/>
      <c r="D161" s="287"/>
      <c r="E161" s="287"/>
      <c r="F161" s="287"/>
      <c r="G161" s="288"/>
      <c r="H161" s="288"/>
      <c r="I161" s="288"/>
      <c r="J161" s="288"/>
      <c r="K161" s="288"/>
      <c r="L161" s="288"/>
      <c r="M161" s="288"/>
      <c r="N161" s="288"/>
      <c r="O161" s="288"/>
      <c r="P161" s="288"/>
      <c r="Q161" s="288"/>
      <c r="R161" s="288"/>
      <c r="S161" s="288"/>
      <c r="T161" s="288"/>
      <c r="U161" s="288"/>
      <c r="V161" s="288"/>
      <c r="W161" s="288"/>
    </row>
    <row r="162" spans="1:23">
      <c r="A162" s="286"/>
      <c r="B162" s="287"/>
      <c r="C162" s="287"/>
      <c r="D162" s="287"/>
      <c r="E162" s="287"/>
      <c r="F162" s="287"/>
      <c r="G162" s="288"/>
      <c r="H162" s="288"/>
      <c r="I162" s="288"/>
      <c r="J162" s="288"/>
      <c r="K162" s="288"/>
      <c r="L162" s="288"/>
      <c r="M162" s="288"/>
      <c r="N162" s="288"/>
      <c r="O162" s="288"/>
      <c r="P162" s="288"/>
      <c r="Q162" s="288"/>
      <c r="R162" s="288"/>
      <c r="S162" s="288"/>
      <c r="T162" s="288"/>
      <c r="U162" s="288"/>
      <c r="V162" s="288"/>
      <c r="W162" s="288"/>
    </row>
    <row r="163" spans="1:23">
      <c r="A163" s="286"/>
      <c r="B163" s="287"/>
      <c r="C163" s="287"/>
      <c r="D163" s="287"/>
      <c r="E163" s="287"/>
      <c r="F163" s="287"/>
      <c r="G163" s="288"/>
      <c r="H163" s="288"/>
      <c r="I163" s="288"/>
      <c r="J163" s="288"/>
      <c r="K163" s="288"/>
      <c r="L163" s="288"/>
      <c r="M163" s="288"/>
      <c r="N163" s="288"/>
      <c r="O163" s="288"/>
      <c r="P163" s="288"/>
      <c r="Q163" s="288"/>
      <c r="R163" s="288"/>
      <c r="S163" s="288"/>
      <c r="T163" s="288"/>
      <c r="U163" s="288"/>
      <c r="V163" s="288"/>
      <c r="W163" s="288"/>
    </row>
    <row r="164" spans="1:23">
      <c r="A164" s="286"/>
      <c r="B164" s="287"/>
      <c r="C164" s="287"/>
      <c r="D164" s="287"/>
      <c r="E164" s="287"/>
      <c r="F164" s="287"/>
      <c r="G164" s="288"/>
      <c r="H164" s="288"/>
      <c r="I164" s="288"/>
      <c r="J164" s="288"/>
      <c r="K164" s="288"/>
      <c r="L164" s="288"/>
      <c r="M164" s="288"/>
      <c r="N164" s="288"/>
      <c r="O164" s="288"/>
      <c r="P164" s="288"/>
      <c r="Q164" s="288"/>
      <c r="R164" s="288"/>
      <c r="S164" s="288"/>
      <c r="T164" s="288"/>
      <c r="U164" s="288"/>
      <c r="V164" s="288"/>
      <c r="W164" s="288"/>
    </row>
    <row r="165" spans="1:23">
      <c r="A165" s="286"/>
      <c r="B165" s="287"/>
      <c r="C165" s="287"/>
      <c r="D165" s="287"/>
      <c r="E165" s="287"/>
      <c r="F165" s="287"/>
      <c r="G165" s="288"/>
      <c r="H165" s="288"/>
      <c r="I165" s="288"/>
      <c r="J165" s="288"/>
      <c r="K165" s="288"/>
      <c r="L165" s="288"/>
      <c r="M165" s="288"/>
      <c r="N165" s="288"/>
      <c r="O165" s="288"/>
      <c r="P165" s="288"/>
      <c r="Q165" s="288"/>
      <c r="R165" s="288"/>
      <c r="S165" s="288"/>
      <c r="T165" s="288"/>
      <c r="U165" s="288"/>
      <c r="V165" s="288"/>
      <c r="W165" s="288"/>
    </row>
    <row r="166" spans="1:23">
      <c r="A166" s="286"/>
      <c r="B166" s="287"/>
      <c r="C166" s="287"/>
      <c r="D166" s="287"/>
      <c r="E166" s="287"/>
      <c r="F166" s="287"/>
      <c r="G166" s="288"/>
      <c r="H166" s="288"/>
      <c r="I166" s="288"/>
      <c r="J166" s="288"/>
      <c r="K166" s="288"/>
      <c r="L166" s="288"/>
      <c r="M166" s="288"/>
      <c r="N166" s="288"/>
      <c r="O166" s="288"/>
      <c r="P166" s="288"/>
      <c r="Q166" s="288"/>
      <c r="R166" s="288"/>
      <c r="S166" s="288"/>
      <c r="T166" s="288"/>
      <c r="U166" s="288"/>
      <c r="V166" s="288"/>
      <c r="W166" s="288"/>
    </row>
    <row r="167" spans="1:23">
      <c r="A167" s="286"/>
      <c r="B167" s="287"/>
      <c r="C167" s="287"/>
      <c r="D167" s="287"/>
      <c r="E167" s="287"/>
      <c r="F167" s="287"/>
      <c r="G167" s="288"/>
      <c r="H167" s="288"/>
      <c r="I167" s="288"/>
      <c r="J167" s="288"/>
      <c r="K167" s="288"/>
      <c r="L167" s="288"/>
      <c r="M167" s="288"/>
      <c r="N167" s="288"/>
      <c r="O167" s="288"/>
      <c r="P167" s="288"/>
      <c r="Q167" s="288"/>
      <c r="R167" s="288"/>
      <c r="S167" s="288"/>
      <c r="T167" s="288"/>
      <c r="U167" s="288"/>
      <c r="V167" s="288"/>
      <c r="W167" s="288"/>
    </row>
    <row r="168" spans="1:23">
      <c r="A168" s="286"/>
      <c r="B168" s="287"/>
      <c r="C168" s="287"/>
      <c r="D168" s="287"/>
      <c r="E168" s="287"/>
      <c r="F168" s="287"/>
      <c r="G168" s="288"/>
      <c r="H168" s="288"/>
      <c r="I168" s="288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288"/>
      <c r="U168" s="288"/>
      <c r="V168" s="288"/>
      <c r="W168" s="288"/>
    </row>
    <row r="169" spans="1:23">
      <c r="A169" s="286"/>
      <c r="B169" s="287"/>
      <c r="C169" s="287"/>
      <c r="D169" s="287"/>
      <c r="E169" s="287"/>
      <c r="F169" s="287"/>
      <c r="G169" s="288"/>
      <c r="H169" s="288"/>
      <c r="I169" s="288"/>
      <c r="J169" s="288"/>
      <c r="K169" s="288"/>
      <c r="L169" s="288"/>
      <c r="M169" s="288"/>
      <c r="N169" s="288"/>
      <c r="O169" s="288"/>
      <c r="P169" s="288"/>
      <c r="Q169" s="288"/>
      <c r="R169" s="288"/>
      <c r="S169" s="288"/>
      <c r="T169" s="288"/>
      <c r="U169" s="288"/>
      <c r="V169" s="288"/>
      <c r="W169" s="288"/>
    </row>
    <row r="170" spans="1:23">
      <c r="A170" s="286"/>
      <c r="B170" s="287"/>
      <c r="C170" s="287"/>
      <c r="D170" s="287"/>
      <c r="E170" s="287"/>
      <c r="F170" s="287"/>
      <c r="G170" s="288"/>
      <c r="H170" s="288"/>
      <c r="I170" s="288"/>
      <c r="J170" s="288"/>
      <c r="K170" s="288"/>
      <c r="L170" s="288"/>
      <c r="M170" s="288"/>
      <c r="N170" s="288"/>
      <c r="O170" s="288"/>
      <c r="P170" s="288"/>
      <c r="Q170" s="288"/>
      <c r="R170" s="288"/>
      <c r="S170" s="288"/>
      <c r="T170" s="288"/>
      <c r="U170" s="288"/>
      <c r="V170" s="288"/>
      <c r="W170" s="288"/>
    </row>
    <row r="171" spans="1:23">
      <c r="A171" s="286"/>
      <c r="B171" s="287"/>
      <c r="C171" s="287"/>
      <c r="D171" s="287"/>
      <c r="E171" s="287"/>
      <c r="F171" s="287"/>
      <c r="G171" s="288"/>
      <c r="H171" s="288"/>
      <c r="I171" s="288"/>
      <c r="J171" s="288"/>
      <c r="K171" s="288"/>
      <c r="L171" s="288"/>
      <c r="M171" s="288"/>
      <c r="N171" s="288"/>
      <c r="O171" s="288"/>
      <c r="P171" s="288"/>
      <c r="Q171" s="288"/>
      <c r="R171" s="288"/>
      <c r="S171" s="288"/>
      <c r="T171" s="288"/>
      <c r="U171" s="288"/>
      <c r="V171" s="288"/>
      <c r="W171" s="288"/>
    </row>
    <row r="172" spans="1:23">
      <c r="A172" s="286"/>
      <c r="B172" s="287"/>
      <c r="C172" s="287"/>
      <c r="D172" s="287"/>
      <c r="E172" s="287"/>
      <c r="F172" s="287"/>
      <c r="G172" s="288"/>
      <c r="H172" s="288"/>
      <c r="I172" s="288"/>
      <c r="J172" s="288"/>
      <c r="K172" s="288"/>
      <c r="L172" s="288"/>
      <c r="M172" s="288"/>
      <c r="N172" s="288"/>
      <c r="O172" s="288"/>
      <c r="P172" s="288"/>
      <c r="Q172" s="288"/>
      <c r="R172" s="288"/>
      <c r="S172" s="288"/>
      <c r="T172" s="288"/>
      <c r="U172" s="288"/>
      <c r="V172" s="288"/>
      <c r="W172" s="288"/>
    </row>
    <row r="173" spans="1:23">
      <c r="A173" s="286"/>
      <c r="B173" s="287"/>
      <c r="C173" s="287"/>
      <c r="D173" s="287"/>
      <c r="E173" s="287"/>
      <c r="F173" s="287"/>
      <c r="G173" s="288"/>
      <c r="H173" s="288"/>
      <c r="I173" s="288"/>
      <c r="J173" s="288"/>
      <c r="K173" s="288"/>
      <c r="L173" s="288"/>
      <c r="M173" s="288"/>
      <c r="N173" s="288"/>
      <c r="O173" s="288"/>
      <c r="P173" s="288"/>
      <c r="Q173" s="288"/>
      <c r="R173" s="288"/>
      <c r="S173" s="288"/>
      <c r="T173" s="288"/>
      <c r="U173" s="288"/>
      <c r="V173" s="288"/>
      <c r="W173" s="288"/>
    </row>
    <row r="174" spans="1:23">
      <c r="A174" s="286"/>
      <c r="B174" s="287"/>
      <c r="C174" s="287"/>
      <c r="D174" s="287"/>
      <c r="E174" s="287"/>
      <c r="F174" s="287"/>
      <c r="G174" s="288"/>
      <c r="H174" s="288"/>
      <c r="I174" s="288"/>
      <c r="J174" s="288"/>
      <c r="K174" s="288"/>
      <c r="L174" s="288"/>
      <c r="M174" s="288"/>
      <c r="N174" s="288"/>
      <c r="O174" s="288"/>
      <c r="P174" s="288"/>
      <c r="Q174" s="288"/>
      <c r="R174" s="288"/>
      <c r="S174" s="288"/>
      <c r="T174" s="288"/>
      <c r="U174" s="288"/>
      <c r="V174" s="288"/>
      <c r="W174" s="288"/>
    </row>
    <row r="175" spans="1:23">
      <c r="A175" s="286"/>
      <c r="B175" s="287"/>
      <c r="C175" s="287"/>
      <c r="D175" s="287"/>
      <c r="E175" s="287"/>
      <c r="F175" s="287"/>
      <c r="G175" s="288"/>
      <c r="H175" s="288"/>
      <c r="I175" s="288"/>
      <c r="J175" s="288"/>
      <c r="K175" s="288"/>
      <c r="L175" s="288"/>
      <c r="M175" s="288"/>
      <c r="N175" s="288"/>
      <c r="O175" s="288"/>
      <c r="P175" s="288"/>
      <c r="Q175" s="288"/>
      <c r="R175" s="288"/>
      <c r="S175" s="288"/>
      <c r="T175" s="288"/>
      <c r="U175" s="288"/>
      <c r="V175" s="288"/>
      <c r="W175" s="288"/>
    </row>
    <row r="176" spans="1:23">
      <c r="A176" s="286"/>
      <c r="B176" s="287"/>
      <c r="C176" s="287"/>
      <c r="D176" s="287"/>
      <c r="E176" s="287"/>
      <c r="F176" s="287"/>
      <c r="G176" s="288"/>
      <c r="H176" s="288"/>
      <c r="I176" s="288"/>
      <c r="J176" s="288"/>
      <c r="K176" s="288"/>
      <c r="L176" s="288"/>
      <c r="M176" s="288"/>
      <c r="N176" s="288"/>
      <c r="O176" s="288"/>
      <c r="P176" s="288"/>
      <c r="Q176" s="288"/>
      <c r="R176" s="288"/>
      <c r="S176" s="288"/>
      <c r="T176" s="288"/>
      <c r="U176" s="288"/>
      <c r="V176" s="288"/>
      <c r="W176" s="288"/>
    </row>
    <row r="177" spans="1:23">
      <c r="A177" s="286"/>
      <c r="B177" s="287"/>
      <c r="C177" s="287"/>
      <c r="D177" s="287"/>
      <c r="E177" s="287"/>
      <c r="F177" s="287"/>
      <c r="G177" s="288"/>
      <c r="H177" s="288"/>
      <c r="I177" s="288"/>
      <c r="J177" s="288"/>
      <c r="K177" s="288"/>
      <c r="L177" s="288"/>
      <c r="M177" s="288"/>
      <c r="N177" s="288"/>
      <c r="O177" s="288"/>
      <c r="P177" s="288"/>
      <c r="Q177" s="288"/>
      <c r="R177" s="288"/>
      <c r="S177" s="288"/>
      <c r="T177" s="288"/>
      <c r="U177" s="288"/>
      <c r="V177" s="288"/>
      <c r="W177" s="288"/>
    </row>
    <row r="178" spans="1:23">
      <c r="A178" s="286"/>
      <c r="B178" s="287"/>
      <c r="C178" s="287"/>
      <c r="D178" s="287"/>
      <c r="E178" s="287"/>
      <c r="F178" s="287"/>
      <c r="G178" s="288"/>
      <c r="H178" s="288"/>
      <c r="I178" s="288"/>
      <c r="J178" s="288"/>
      <c r="K178" s="288"/>
      <c r="L178" s="288"/>
      <c r="M178" s="288"/>
      <c r="N178" s="288"/>
      <c r="O178" s="288"/>
      <c r="P178" s="288"/>
      <c r="Q178" s="288"/>
      <c r="R178" s="288"/>
      <c r="S178" s="288"/>
      <c r="T178" s="288"/>
      <c r="U178" s="288"/>
      <c r="V178" s="288"/>
      <c r="W178" s="288"/>
    </row>
    <row r="179" spans="1:23">
      <c r="A179" s="286"/>
      <c r="B179" s="287"/>
      <c r="C179" s="287"/>
      <c r="D179" s="287"/>
      <c r="E179" s="287"/>
      <c r="F179" s="287"/>
      <c r="G179" s="288"/>
      <c r="H179" s="288"/>
      <c r="I179" s="288"/>
      <c r="J179" s="288"/>
      <c r="K179" s="288"/>
      <c r="L179" s="288"/>
      <c r="M179" s="288"/>
      <c r="N179" s="288"/>
      <c r="O179" s="288"/>
      <c r="P179" s="288"/>
      <c r="Q179" s="288"/>
      <c r="R179" s="288"/>
      <c r="S179" s="288"/>
      <c r="T179" s="288"/>
      <c r="U179" s="288"/>
      <c r="V179" s="288"/>
      <c r="W179" s="288"/>
    </row>
    <row r="180" spans="1:23">
      <c r="A180" s="286"/>
      <c r="B180" s="287"/>
      <c r="C180" s="287"/>
      <c r="D180" s="287"/>
      <c r="E180" s="287"/>
      <c r="F180" s="287"/>
      <c r="G180" s="288"/>
      <c r="H180" s="288"/>
      <c r="I180" s="288"/>
      <c r="J180" s="288"/>
      <c r="K180" s="288"/>
      <c r="L180" s="288"/>
      <c r="M180" s="288"/>
      <c r="N180" s="288"/>
      <c r="O180" s="288"/>
      <c r="P180" s="288"/>
      <c r="Q180" s="288"/>
      <c r="R180" s="288"/>
      <c r="S180" s="288"/>
      <c r="T180" s="288"/>
      <c r="U180" s="288"/>
      <c r="V180" s="288"/>
      <c r="W180" s="288"/>
    </row>
    <row r="181" spans="1:23">
      <c r="A181" s="286"/>
      <c r="B181" s="287"/>
      <c r="C181" s="287"/>
      <c r="D181" s="287"/>
      <c r="E181" s="287"/>
      <c r="F181" s="287"/>
      <c r="G181" s="288"/>
      <c r="H181" s="288"/>
      <c r="I181" s="288"/>
      <c r="J181" s="288"/>
      <c r="K181" s="288"/>
      <c r="L181" s="288"/>
      <c r="M181" s="288"/>
      <c r="N181" s="288"/>
      <c r="O181" s="288"/>
      <c r="P181" s="288"/>
      <c r="Q181" s="288"/>
      <c r="R181" s="288"/>
      <c r="S181" s="288"/>
      <c r="T181" s="288"/>
      <c r="U181" s="288"/>
      <c r="V181" s="288"/>
      <c r="W181" s="288"/>
    </row>
    <row r="182" spans="1:23">
      <c r="A182" s="286"/>
      <c r="B182" s="287"/>
      <c r="C182" s="287"/>
      <c r="D182" s="287"/>
      <c r="E182" s="287"/>
      <c r="F182" s="287"/>
      <c r="G182" s="288"/>
      <c r="H182" s="288"/>
      <c r="I182" s="288"/>
      <c r="J182" s="288"/>
      <c r="K182" s="288"/>
      <c r="L182" s="288"/>
      <c r="M182" s="288"/>
      <c r="N182" s="288"/>
      <c r="O182" s="288"/>
      <c r="P182" s="288"/>
      <c r="Q182" s="288"/>
      <c r="R182" s="288"/>
      <c r="S182" s="288"/>
      <c r="T182" s="288"/>
      <c r="U182" s="288"/>
      <c r="V182" s="288"/>
      <c r="W182" s="288"/>
    </row>
    <row r="183" spans="1:23">
      <c r="A183" s="286"/>
      <c r="B183" s="287"/>
      <c r="C183" s="287"/>
      <c r="D183" s="287"/>
      <c r="E183" s="287"/>
      <c r="F183" s="287"/>
      <c r="G183" s="288"/>
      <c r="H183" s="288"/>
      <c r="I183" s="288"/>
      <c r="J183" s="288"/>
      <c r="K183" s="288"/>
      <c r="L183" s="288"/>
      <c r="M183" s="288"/>
      <c r="N183" s="288"/>
      <c r="O183" s="288"/>
      <c r="P183" s="288"/>
      <c r="Q183" s="288"/>
      <c r="R183" s="288"/>
      <c r="S183" s="288"/>
      <c r="T183" s="288"/>
      <c r="U183" s="288"/>
      <c r="V183" s="288"/>
      <c r="W183" s="288"/>
    </row>
    <row r="184" spans="1:23">
      <c r="A184" s="286"/>
      <c r="B184" s="287"/>
      <c r="C184" s="287"/>
      <c r="D184" s="287"/>
      <c r="E184" s="287"/>
      <c r="F184" s="287"/>
      <c r="G184" s="288"/>
      <c r="H184" s="288"/>
      <c r="I184" s="288"/>
      <c r="J184" s="288"/>
      <c r="K184" s="288"/>
      <c r="L184" s="288"/>
      <c r="M184" s="288"/>
      <c r="N184" s="288"/>
      <c r="O184" s="288"/>
      <c r="P184" s="288"/>
      <c r="Q184" s="288"/>
      <c r="R184" s="288"/>
      <c r="S184" s="288"/>
      <c r="T184" s="288"/>
      <c r="U184" s="288"/>
      <c r="V184" s="288"/>
      <c r="W184" s="288"/>
    </row>
    <row r="185" spans="1:23">
      <c r="A185" s="286"/>
      <c r="B185" s="287"/>
      <c r="C185" s="287"/>
      <c r="D185" s="287"/>
      <c r="E185" s="287"/>
      <c r="F185" s="287"/>
      <c r="G185" s="288"/>
      <c r="H185" s="288"/>
      <c r="I185" s="288"/>
      <c r="J185" s="288"/>
      <c r="K185" s="288"/>
      <c r="L185" s="288"/>
      <c r="M185" s="288"/>
      <c r="N185" s="288"/>
      <c r="O185" s="288"/>
      <c r="P185" s="288"/>
      <c r="Q185" s="288"/>
      <c r="R185" s="288"/>
      <c r="S185" s="288"/>
      <c r="T185" s="288"/>
      <c r="U185" s="288"/>
      <c r="V185" s="288"/>
      <c r="W185" s="288"/>
    </row>
    <row r="186" spans="1:23">
      <c r="A186" s="286"/>
      <c r="B186" s="287"/>
      <c r="C186" s="287"/>
      <c r="D186" s="287"/>
      <c r="E186" s="287"/>
      <c r="F186" s="287"/>
      <c r="G186" s="288"/>
      <c r="H186" s="288"/>
      <c r="I186" s="288"/>
      <c r="J186" s="288"/>
      <c r="K186" s="288"/>
      <c r="L186" s="288"/>
      <c r="M186" s="288"/>
      <c r="N186" s="288"/>
      <c r="O186" s="288"/>
      <c r="P186" s="288"/>
      <c r="Q186" s="288"/>
      <c r="R186" s="288"/>
      <c r="S186" s="288"/>
      <c r="T186" s="288"/>
      <c r="U186" s="288"/>
      <c r="V186" s="288"/>
      <c r="W186" s="288"/>
    </row>
    <row r="187" spans="1:23">
      <c r="A187" s="286"/>
      <c r="B187" s="287"/>
      <c r="C187" s="287"/>
      <c r="D187" s="287"/>
      <c r="E187" s="287"/>
      <c r="F187" s="287"/>
      <c r="G187" s="288"/>
      <c r="H187" s="288"/>
      <c r="I187" s="288"/>
      <c r="J187" s="288"/>
      <c r="K187" s="288"/>
      <c r="L187" s="288"/>
      <c r="M187" s="288"/>
      <c r="N187" s="288"/>
      <c r="O187" s="288"/>
      <c r="P187" s="288"/>
      <c r="Q187" s="288"/>
      <c r="R187" s="288"/>
      <c r="S187" s="288"/>
      <c r="T187" s="288"/>
      <c r="U187" s="288"/>
      <c r="V187" s="288"/>
      <c r="W187" s="288"/>
    </row>
    <row r="188" spans="1:23">
      <c r="A188" s="286"/>
      <c r="B188" s="287"/>
      <c r="C188" s="287"/>
      <c r="D188" s="287"/>
      <c r="E188" s="287"/>
      <c r="F188" s="287"/>
      <c r="G188" s="288"/>
      <c r="H188" s="288"/>
      <c r="I188" s="288"/>
      <c r="J188" s="288"/>
      <c r="K188" s="288"/>
      <c r="L188" s="288"/>
      <c r="M188" s="288"/>
      <c r="N188" s="288"/>
      <c r="O188" s="288"/>
      <c r="P188" s="288"/>
      <c r="Q188" s="288"/>
      <c r="R188" s="288"/>
      <c r="S188" s="288"/>
      <c r="T188" s="288"/>
      <c r="U188" s="288"/>
      <c r="V188" s="288"/>
      <c r="W188" s="288"/>
    </row>
    <row r="189" spans="1:23">
      <c r="A189" s="286"/>
      <c r="B189" s="287"/>
      <c r="C189" s="287"/>
      <c r="D189" s="287"/>
      <c r="E189" s="287"/>
      <c r="F189" s="287"/>
      <c r="G189" s="287"/>
      <c r="H189" s="287"/>
      <c r="I189" s="287"/>
      <c r="J189" s="287"/>
      <c r="K189" s="287"/>
      <c r="L189" s="287"/>
      <c r="M189" s="287"/>
      <c r="N189" s="287"/>
      <c r="O189" s="287"/>
      <c r="P189" s="287"/>
      <c r="Q189" s="287"/>
      <c r="R189" s="287"/>
      <c r="S189" s="287"/>
      <c r="T189" s="287"/>
      <c r="U189" s="287"/>
      <c r="V189" s="287"/>
      <c r="W189" s="287"/>
    </row>
    <row r="190" spans="1:23">
      <c r="A190" s="286"/>
      <c r="B190" s="287"/>
      <c r="C190" s="287"/>
      <c r="D190" s="287"/>
      <c r="E190" s="287"/>
      <c r="F190" s="287"/>
      <c r="G190" s="287"/>
      <c r="H190" s="287"/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</row>
    <row r="191" spans="1:23">
      <c r="A191" s="286"/>
      <c r="B191" s="287"/>
      <c r="C191" s="287"/>
      <c r="D191" s="287"/>
      <c r="E191" s="287"/>
      <c r="F191" s="287"/>
      <c r="G191" s="287"/>
      <c r="H191" s="287"/>
      <c r="I191" s="287"/>
      <c r="J191" s="287"/>
      <c r="K191" s="287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</row>
    <row r="192" spans="1:23">
      <c r="A192" s="286"/>
      <c r="B192" s="287"/>
      <c r="C192" s="287"/>
      <c r="D192" s="287"/>
      <c r="E192" s="287"/>
      <c r="F192" s="287"/>
      <c r="G192" s="287"/>
      <c r="H192" s="287"/>
      <c r="I192" s="287"/>
      <c r="J192" s="287"/>
      <c r="K192" s="287"/>
      <c r="L192" s="287"/>
      <c r="M192" s="287"/>
      <c r="N192" s="287"/>
      <c r="O192" s="287"/>
      <c r="P192" s="287"/>
      <c r="Q192" s="287"/>
      <c r="R192" s="287"/>
      <c r="S192" s="287"/>
      <c r="T192" s="287"/>
      <c r="U192" s="287"/>
      <c r="V192" s="287"/>
      <c r="W192" s="287"/>
    </row>
    <row r="193" spans="1:23">
      <c r="A193" s="286"/>
      <c r="B193" s="287"/>
      <c r="C193" s="287"/>
      <c r="D193" s="287"/>
      <c r="E193" s="287"/>
      <c r="F193" s="287"/>
      <c r="G193" s="287"/>
      <c r="H193" s="287"/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  <c r="S193" s="287"/>
      <c r="T193" s="287"/>
      <c r="U193" s="287"/>
      <c r="V193" s="287"/>
      <c r="W193" s="287"/>
    </row>
    <row r="194" spans="1:23">
      <c r="A194" s="286"/>
      <c r="B194" s="287"/>
      <c r="C194" s="287"/>
      <c r="D194" s="287"/>
      <c r="E194" s="287"/>
      <c r="F194" s="287"/>
      <c r="G194" s="287"/>
      <c r="H194" s="287"/>
      <c r="I194" s="287"/>
      <c r="J194" s="287"/>
      <c r="K194" s="287"/>
      <c r="L194" s="287"/>
      <c r="M194" s="287"/>
      <c r="N194" s="287"/>
      <c r="O194" s="287"/>
      <c r="P194" s="287"/>
      <c r="Q194" s="287"/>
      <c r="R194" s="287"/>
      <c r="S194" s="287"/>
      <c r="T194" s="287"/>
      <c r="U194" s="287"/>
      <c r="V194" s="287"/>
      <c r="W194" s="287"/>
    </row>
  </sheetData>
  <mergeCells count="4">
    <mergeCell ref="A1:A4"/>
    <mergeCell ref="B1:B4"/>
    <mergeCell ref="C1:C2"/>
    <mergeCell ref="W1:W3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96"/>
  <sheetViews>
    <sheetView workbookViewId="0">
      <selection activeCell="A2" sqref="A2"/>
    </sheetView>
  </sheetViews>
  <sheetFormatPr defaultRowHeight="15"/>
  <cols>
    <col min="1" max="2" width="5.7109375" customWidth="1"/>
    <col min="6" max="6" width="22" customWidth="1"/>
    <col min="7" max="7" width="12.85546875" customWidth="1"/>
    <col min="8" max="8" width="12.85546875" style="182" customWidth="1"/>
    <col min="9" max="10" width="11" bestFit="1" customWidth="1"/>
    <col min="12" max="12" width="11" bestFit="1" customWidth="1"/>
  </cols>
  <sheetData>
    <row r="1" spans="1:8">
      <c r="A1" s="404" t="s">
        <v>472</v>
      </c>
      <c r="B1" s="402"/>
      <c r="C1" s="402"/>
      <c r="D1" s="402"/>
      <c r="E1" s="402"/>
      <c r="F1" s="402"/>
      <c r="G1" s="402"/>
      <c r="H1" s="402"/>
    </row>
    <row r="2" spans="1:8">
      <c r="A2" s="56"/>
      <c r="B2" s="56"/>
      <c r="C2" s="56"/>
      <c r="D2" s="56"/>
      <c r="E2" s="56"/>
      <c r="F2" s="56"/>
      <c r="G2" s="56"/>
      <c r="H2" s="56"/>
    </row>
    <row r="3" spans="1:8">
      <c r="A3" s="405" t="s">
        <v>445</v>
      </c>
      <c r="B3" s="402"/>
      <c r="C3" s="402"/>
      <c r="D3" s="402"/>
      <c r="E3" s="402"/>
      <c r="F3" s="402"/>
      <c r="G3" s="402"/>
      <c r="H3" s="402"/>
    </row>
    <row r="4" spans="1:8">
      <c r="A4" s="405" t="s">
        <v>400</v>
      </c>
      <c r="B4" s="402"/>
      <c r="C4" s="402"/>
      <c r="D4" s="402"/>
      <c r="E4" s="402"/>
      <c r="F4" s="402"/>
      <c r="G4" s="402"/>
      <c r="H4" s="402"/>
    </row>
    <row r="5" spans="1:8" ht="15.75" thickBot="1">
      <c r="A5" s="56"/>
      <c r="B5" s="59"/>
      <c r="C5" s="59"/>
      <c r="D5" s="54"/>
      <c r="E5" s="59"/>
      <c r="F5" s="59"/>
      <c r="G5" s="23"/>
      <c r="H5" s="360" t="s">
        <v>12</v>
      </c>
    </row>
    <row r="6" spans="1:8">
      <c r="A6" s="242"/>
      <c r="B6" s="243"/>
      <c r="C6" s="428" t="s">
        <v>7</v>
      </c>
      <c r="D6" s="428"/>
      <c r="E6" s="428"/>
      <c r="F6" s="428"/>
      <c r="G6" s="373" t="s">
        <v>8</v>
      </c>
      <c r="H6" s="244" t="s">
        <v>9</v>
      </c>
    </row>
    <row r="7" spans="1:8" ht="15" customHeight="1">
      <c r="A7" s="430">
        <v>1</v>
      </c>
      <c r="B7" s="425"/>
      <c r="C7" s="426" t="s">
        <v>62</v>
      </c>
      <c r="D7" s="426"/>
      <c r="E7" s="426"/>
      <c r="F7" s="426"/>
      <c r="G7" s="429" t="s">
        <v>181</v>
      </c>
      <c r="H7" s="403" t="s">
        <v>469</v>
      </c>
    </row>
    <row r="8" spans="1:8">
      <c r="A8" s="431"/>
      <c r="B8" s="425"/>
      <c r="C8" s="426"/>
      <c r="D8" s="426"/>
      <c r="E8" s="426"/>
      <c r="F8" s="426"/>
      <c r="G8" s="429"/>
      <c r="H8" s="403"/>
    </row>
    <row r="9" spans="1:8">
      <c r="A9" s="431"/>
      <c r="B9" s="425"/>
      <c r="C9" s="426"/>
      <c r="D9" s="426"/>
      <c r="E9" s="426"/>
      <c r="F9" s="426"/>
      <c r="G9" s="429"/>
      <c r="H9" s="403"/>
    </row>
    <row r="10" spans="1:8" s="16" customFormat="1" ht="15" customHeight="1">
      <c r="A10" s="62">
        <v>2</v>
      </c>
      <c r="B10" s="224"/>
      <c r="C10" s="408" t="s">
        <v>115</v>
      </c>
      <c r="D10" s="408"/>
      <c r="E10" s="408"/>
      <c r="F10" s="408"/>
      <c r="G10" s="374">
        <f>SUM(G11:G18)</f>
        <v>21393</v>
      </c>
      <c r="H10" s="245">
        <f>SUM(H11:H18)</f>
        <v>21393</v>
      </c>
    </row>
    <row r="11" spans="1:8" ht="15" customHeight="1">
      <c r="A11" s="62">
        <v>3</v>
      </c>
      <c r="B11" s="78"/>
      <c r="C11" s="407" t="s">
        <v>244</v>
      </c>
      <c r="D11" s="407"/>
      <c r="E11" s="407"/>
      <c r="F11" s="407"/>
      <c r="G11" s="375">
        <f>'4.számú melléklet'!C31</f>
        <v>300</v>
      </c>
      <c r="H11" s="246">
        <f>'4.számú melléklet'!D31</f>
        <v>300</v>
      </c>
    </row>
    <row r="12" spans="1:8" ht="15" customHeight="1">
      <c r="A12" s="62">
        <v>4</v>
      </c>
      <c r="B12" s="78"/>
      <c r="C12" s="427" t="s">
        <v>235</v>
      </c>
      <c r="D12" s="427"/>
      <c r="E12" s="427"/>
      <c r="F12" s="427"/>
      <c r="G12" s="375">
        <f>'4.számú melléklet'!C32</f>
        <v>9419</v>
      </c>
      <c r="H12" s="246">
        <f>'4.számú melléklet'!D32</f>
        <v>9419</v>
      </c>
    </row>
    <row r="13" spans="1:8" ht="15" customHeight="1">
      <c r="A13" s="62">
        <v>5</v>
      </c>
      <c r="B13" s="78"/>
      <c r="C13" s="427" t="s">
        <v>116</v>
      </c>
      <c r="D13" s="427"/>
      <c r="E13" s="427"/>
      <c r="F13" s="427"/>
      <c r="G13" s="375">
        <f>'4.számú melléklet'!C34</f>
        <v>830</v>
      </c>
      <c r="H13" s="246">
        <f>'4.számú melléklet'!D34</f>
        <v>830</v>
      </c>
    </row>
    <row r="14" spans="1:8" ht="15" customHeight="1">
      <c r="A14" s="62">
        <v>6</v>
      </c>
      <c r="B14" s="78"/>
      <c r="C14" s="427" t="s">
        <v>3</v>
      </c>
      <c r="D14" s="407"/>
      <c r="E14" s="407"/>
      <c r="F14" s="407"/>
      <c r="G14" s="375">
        <f>'4.számú melléklet'!C33</f>
        <v>0</v>
      </c>
      <c r="H14" s="246">
        <f>'4.számú melléklet'!D33</f>
        <v>0</v>
      </c>
    </row>
    <row r="15" spans="1:8" ht="15" customHeight="1">
      <c r="A15" s="62">
        <v>7</v>
      </c>
      <c r="B15" s="78"/>
      <c r="C15" s="427" t="s">
        <v>443</v>
      </c>
      <c r="D15" s="407"/>
      <c r="E15" s="407"/>
      <c r="F15" s="407"/>
      <c r="G15" s="375">
        <f>'4.számú melléklet'!C35</f>
        <v>2900</v>
      </c>
      <c r="H15" s="246">
        <f>'4.számú melléklet'!D35</f>
        <v>2900</v>
      </c>
    </row>
    <row r="16" spans="1:8" ht="15" customHeight="1">
      <c r="A16" s="62">
        <v>8</v>
      </c>
      <c r="B16" s="78"/>
      <c r="C16" s="427" t="s">
        <v>236</v>
      </c>
      <c r="D16" s="407"/>
      <c r="E16" s="407"/>
      <c r="F16" s="407"/>
      <c r="G16" s="375">
        <f>'4.számú melléklet'!C36</f>
        <v>0</v>
      </c>
      <c r="H16" s="246">
        <f>'4.számú melléklet'!D36</f>
        <v>0</v>
      </c>
    </row>
    <row r="17" spans="1:8" s="182" customFormat="1" ht="15" customHeight="1">
      <c r="A17" s="62">
        <v>9</v>
      </c>
      <c r="B17" s="78"/>
      <c r="C17" s="427" t="s">
        <v>237</v>
      </c>
      <c r="D17" s="407"/>
      <c r="E17" s="407"/>
      <c r="F17" s="407"/>
      <c r="G17" s="375">
        <f>'4.számú melléklet'!C37</f>
        <v>5000</v>
      </c>
      <c r="H17" s="246">
        <f>'4.számú melléklet'!D37</f>
        <v>5000</v>
      </c>
    </row>
    <row r="18" spans="1:8" ht="15" customHeight="1">
      <c r="A18" s="62">
        <v>10</v>
      </c>
      <c r="B18" s="78"/>
      <c r="C18" s="427" t="s">
        <v>88</v>
      </c>
      <c r="D18" s="427"/>
      <c r="E18" s="427"/>
      <c r="F18" s="427"/>
      <c r="G18" s="375">
        <f>'4.számú melléklet'!C38</f>
        <v>2944</v>
      </c>
      <c r="H18" s="246">
        <f>'4.számú melléklet'!D38</f>
        <v>2944</v>
      </c>
    </row>
    <row r="19" spans="1:8" s="16" customFormat="1" ht="15" customHeight="1">
      <c r="A19" s="62">
        <v>11</v>
      </c>
      <c r="B19" s="224"/>
      <c r="C19" s="79" t="s">
        <v>117</v>
      </c>
      <c r="D19" s="79"/>
      <c r="E19" s="79"/>
      <c r="F19" s="79"/>
      <c r="G19" s="374">
        <f>SUM(G20:G22)</f>
        <v>17900</v>
      </c>
      <c r="H19" s="245">
        <f>SUM(H20:H22)</f>
        <v>17900</v>
      </c>
    </row>
    <row r="20" spans="1:8" ht="15" customHeight="1">
      <c r="A20" s="62">
        <v>12</v>
      </c>
      <c r="B20" s="78"/>
      <c r="C20" s="407" t="s">
        <v>85</v>
      </c>
      <c r="D20" s="407"/>
      <c r="E20" s="407"/>
      <c r="F20" s="407"/>
      <c r="G20" s="375">
        <f>'4.számú melléklet'!C29</f>
        <v>0</v>
      </c>
      <c r="H20" s="246">
        <f>'4.számú melléklet'!D29</f>
        <v>0</v>
      </c>
    </row>
    <row r="21" spans="1:8" ht="15" customHeight="1">
      <c r="A21" s="62">
        <v>13</v>
      </c>
      <c r="B21" s="78"/>
      <c r="C21" s="418" t="s">
        <v>86</v>
      </c>
      <c r="D21" s="418"/>
      <c r="E21" s="418"/>
      <c r="F21" s="418"/>
      <c r="G21" s="375">
        <f>'4.számú melléklet'!C30</f>
        <v>2500</v>
      </c>
      <c r="H21" s="246">
        <f>'4.számú melléklet'!D30</f>
        <v>2500</v>
      </c>
    </row>
    <row r="22" spans="1:8" ht="15" customHeight="1">
      <c r="A22" s="62">
        <v>14</v>
      </c>
      <c r="B22" s="78"/>
      <c r="C22" s="418" t="s">
        <v>118</v>
      </c>
      <c r="D22" s="418"/>
      <c r="E22" s="418"/>
      <c r="F22" s="418"/>
      <c r="G22" s="375">
        <f>('4.számú melléklet'!C26+'4.számú melléklet'!C27+'4.számú melléklet'!C28)</f>
        <v>15400</v>
      </c>
      <c r="H22" s="246">
        <f>('4.számú melléklet'!D26+'4.számú melléklet'!D27+'4.számú melléklet'!D28)</f>
        <v>15400</v>
      </c>
    </row>
    <row r="23" spans="1:8" s="16" customFormat="1" ht="15" customHeight="1">
      <c r="A23" s="62">
        <v>15</v>
      </c>
      <c r="B23" s="224"/>
      <c r="C23" s="80" t="s">
        <v>119</v>
      </c>
      <c r="D23" s="57"/>
      <c r="E23" s="57"/>
      <c r="F23" s="57"/>
      <c r="G23" s="374">
        <f>SUM(G24:G28)</f>
        <v>3178</v>
      </c>
      <c r="H23" s="245">
        <f>SUM(H24:H28)</f>
        <v>3178</v>
      </c>
    </row>
    <row r="24" spans="1:8" ht="15" customHeight="1">
      <c r="A24" s="62">
        <v>16</v>
      </c>
      <c r="B24" s="78"/>
      <c r="C24" s="417" t="s">
        <v>120</v>
      </c>
      <c r="D24" s="418"/>
      <c r="E24" s="418"/>
      <c r="F24" s="418"/>
      <c r="G24" s="375">
        <f>('4.számú melléklet'!C40+'4.számú melléklet'!C41)</f>
        <v>3178</v>
      </c>
      <c r="H24" s="246">
        <f>('4.számú melléklet'!D40+'4.számú melléklet'!D41)</f>
        <v>3178</v>
      </c>
    </row>
    <row r="25" spans="1:8" ht="15" customHeight="1">
      <c r="A25" s="62">
        <v>17</v>
      </c>
      <c r="B25" s="78"/>
      <c r="C25" s="27" t="s">
        <v>121</v>
      </c>
      <c r="D25" s="26"/>
      <c r="E25" s="26"/>
      <c r="F25" s="26"/>
      <c r="G25" s="375">
        <f>('4.számú melléklet'!C42+'4.számú melléklet'!C43)</f>
        <v>0</v>
      </c>
      <c r="H25" s="246">
        <f>('4.számú melléklet'!D42+'4.számú melléklet'!D43)</f>
        <v>0</v>
      </c>
    </row>
    <row r="26" spans="1:8" ht="15" customHeight="1">
      <c r="A26" s="62">
        <v>18</v>
      </c>
      <c r="B26" s="78"/>
      <c r="C26" s="27" t="s">
        <v>122</v>
      </c>
      <c r="D26" s="26"/>
      <c r="E26" s="26"/>
      <c r="F26" s="26"/>
      <c r="G26" s="375">
        <v>0</v>
      </c>
      <c r="H26" s="246">
        <v>0</v>
      </c>
    </row>
    <row r="27" spans="1:8" ht="15" customHeight="1">
      <c r="A27" s="62">
        <v>19</v>
      </c>
      <c r="B27" s="78"/>
      <c r="C27" s="417" t="s">
        <v>123</v>
      </c>
      <c r="D27" s="418"/>
      <c r="E27" s="418"/>
      <c r="F27" s="418"/>
      <c r="G27" s="375">
        <f>'4.számú melléklet'!C44</f>
        <v>0</v>
      </c>
      <c r="H27" s="246">
        <f>'4.számú melléklet'!D44</f>
        <v>0</v>
      </c>
    </row>
    <row r="28" spans="1:8" ht="15" customHeight="1">
      <c r="A28" s="62">
        <v>20</v>
      </c>
      <c r="B28" s="78"/>
      <c r="C28" s="417" t="s">
        <v>166</v>
      </c>
      <c r="D28" s="418"/>
      <c r="E28" s="418"/>
      <c r="F28" s="418"/>
      <c r="G28" s="375">
        <f>'4.számú melléklet'!C45</f>
        <v>0</v>
      </c>
      <c r="H28" s="246">
        <f>'4.számú melléklet'!D45</f>
        <v>0</v>
      </c>
    </row>
    <row r="29" spans="1:8" s="16" customFormat="1" ht="15" customHeight="1">
      <c r="A29" s="62">
        <v>21</v>
      </c>
      <c r="B29" s="224"/>
      <c r="C29" s="80" t="s">
        <v>124</v>
      </c>
      <c r="D29" s="57"/>
      <c r="E29" s="57"/>
      <c r="F29" s="57"/>
      <c r="G29" s="375">
        <v>0</v>
      </c>
      <c r="H29" s="246">
        <v>0</v>
      </c>
    </row>
    <row r="30" spans="1:8" s="16" customFormat="1" ht="15" customHeight="1">
      <c r="A30" s="62">
        <v>22</v>
      </c>
      <c r="B30" s="224"/>
      <c r="C30" s="419" t="s">
        <v>125</v>
      </c>
      <c r="D30" s="418"/>
      <c r="E30" s="418"/>
      <c r="F30" s="418"/>
      <c r="G30" s="375">
        <v>0</v>
      </c>
      <c r="H30" s="246">
        <v>0</v>
      </c>
    </row>
    <row r="31" spans="1:8" ht="15" customHeight="1">
      <c r="A31" s="62">
        <v>23</v>
      </c>
      <c r="B31" s="78" t="s">
        <v>126</v>
      </c>
      <c r="C31" s="408" t="s">
        <v>81</v>
      </c>
      <c r="D31" s="408"/>
      <c r="E31" s="408"/>
      <c r="F31" s="408"/>
      <c r="G31" s="376">
        <f>G10+G19+G23+G29</f>
        <v>42471</v>
      </c>
      <c r="H31" s="247">
        <f>H10+H19+H23+H29</f>
        <v>42471</v>
      </c>
    </row>
    <row r="32" spans="1:8" s="34" customFormat="1" ht="15" customHeight="1">
      <c r="A32" s="62">
        <v>24</v>
      </c>
      <c r="B32" s="81"/>
      <c r="C32" s="223" t="s">
        <v>127</v>
      </c>
      <c r="D32" s="223"/>
      <c r="E32" s="223"/>
      <c r="F32" s="223"/>
      <c r="G32" s="377">
        <f>'4.számú melléklet'!C24</f>
        <v>83743</v>
      </c>
      <c r="H32" s="206">
        <f>'4.számú melléklet'!D24</f>
        <v>85790</v>
      </c>
    </row>
    <row r="33" spans="1:9" ht="15" customHeight="1">
      <c r="A33" s="62">
        <v>25</v>
      </c>
      <c r="B33" s="78" t="s">
        <v>128</v>
      </c>
      <c r="C33" s="408" t="s">
        <v>129</v>
      </c>
      <c r="D33" s="407"/>
      <c r="E33" s="407"/>
      <c r="F33" s="407"/>
      <c r="G33" s="376">
        <f>G32</f>
        <v>83743</v>
      </c>
      <c r="H33" s="247">
        <f>H32</f>
        <v>85790</v>
      </c>
    </row>
    <row r="34" spans="1:9" s="182" customFormat="1" ht="15" customHeight="1">
      <c r="A34" s="62">
        <v>26</v>
      </c>
      <c r="B34" s="78"/>
      <c r="C34" s="408" t="s">
        <v>240</v>
      </c>
      <c r="D34" s="407"/>
      <c r="E34" s="407"/>
      <c r="F34" s="407"/>
      <c r="G34" s="376">
        <f>'7.számú melléklet '!C10+'9.számú melléklet'!C11</f>
        <v>219617</v>
      </c>
      <c r="H34" s="247">
        <f>'7.számú melléklet '!D10+'9.számú melléklet'!D11</f>
        <v>219617</v>
      </c>
    </row>
    <row r="35" spans="1:9" ht="15" customHeight="1">
      <c r="A35" s="62">
        <v>27</v>
      </c>
      <c r="B35" s="78" t="s">
        <v>130</v>
      </c>
      <c r="C35" s="420" t="s">
        <v>185</v>
      </c>
      <c r="D35" s="407"/>
      <c r="E35" s="407"/>
      <c r="F35" s="407"/>
      <c r="G35" s="378">
        <f>'4.számú melléklet'!C47</f>
        <v>22595</v>
      </c>
      <c r="H35" s="248">
        <f>'4.számú melléklet'!D47</f>
        <v>22595</v>
      </c>
    </row>
    <row r="36" spans="1:9" s="175" customFormat="1" ht="15" customHeight="1">
      <c r="A36" s="62">
        <v>28</v>
      </c>
      <c r="B36" s="78"/>
      <c r="C36" s="414" t="s">
        <v>182</v>
      </c>
      <c r="D36" s="415"/>
      <c r="E36" s="415"/>
      <c r="F36" s="416"/>
      <c r="G36" s="376">
        <f>SUM(G31,G33,G34,G35)</f>
        <v>368426</v>
      </c>
      <c r="H36" s="247">
        <f>SUM(H31,H33,H34,H35)</f>
        <v>370473</v>
      </c>
      <c r="I36" s="23"/>
    </row>
    <row r="37" spans="1:9" ht="27.75" customHeight="1">
      <c r="A37" s="104"/>
      <c r="B37" s="412" t="s">
        <v>131</v>
      </c>
      <c r="C37" s="413"/>
      <c r="D37" s="413"/>
      <c r="E37" s="413"/>
      <c r="F37" s="413"/>
      <c r="G37" s="379"/>
      <c r="H37" s="249"/>
    </row>
    <row r="38" spans="1:9" ht="15" customHeight="1">
      <c r="A38" s="104">
        <v>29</v>
      </c>
      <c r="B38" s="78"/>
      <c r="C38" s="406" t="s">
        <v>64</v>
      </c>
      <c r="D38" s="407"/>
      <c r="E38" s="407"/>
      <c r="F38" s="407"/>
      <c r="G38" s="380">
        <f>'3.számú melléklet'!F33</f>
        <v>19433.569</v>
      </c>
      <c r="H38" s="251">
        <f>'3.számú melléklet'!G33</f>
        <v>35652</v>
      </c>
    </row>
    <row r="39" spans="1:9" ht="15" customHeight="1">
      <c r="A39" s="104">
        <v>30</v>
      </c>
      <c r="B39" s="78"/>
      <c r="C39" s="406" t="s">
        <v>132</v>
      </c>
      <c r="D39" s="407"/>
      <c r="E39" s="407"/>
      <c r="F39" s="407"/>
      <c r="G39" s="380">
        <f>'3.számú melléklet'!F34</f>
        <v>3486.078</v>
      </c>
      <c r="H39" s="251">
        <f>'3.számú melléklet'!G34</f>
        <v>5511</v>
      </c>
    </row>
    <row r="40" spans="1:9" ht="15" customHeight="1">
      <c r="A40" s="104">
        <v>31</v>
      </c>
      <c r="B40" s="78"/>
      <c r="C40" s="406" t="s">
        <v>133</v>
      </c>
      <c r="D40" s="407"/>
      <c r="E40" s="407"/>
      <c r="F40" s="407"/>
      <c r="G40" s="380">
        <f>'3.számú melléklet'!F35</f>
        <v>38311</v>
      </c>
      <c r="H40" s="251">
        <f>'3.számú melléklet'!G35</f>
        <v>63610</v>
      </c>
    </row>
    <row r="41" spans="1:9" ht="15" customHeight="1">
      <c r="A41" s="104">
        <v>32</v>
      </c>
      <c r="B41" s="78"/>
      <c r="C41" s="406" t="s">
        <v>134</v>
      </c>
      <c r="D41" s="407"/>
      <c r="E41" s="407"/>
      <c r="F41" s="407"/>
      <c r="G41" s="381">
        <f>'3.számú melléklet'!F36</f>
        <v>55232.841</v>
      </c>
      <c r="H41" s="82">
        <f>'3.számú melléklet'!G36</f>
        <v>61137.841</v>
      </c>
    </row>
    <row r="42" spans="1:9" ht="15" customHeight="1">
      <c r="A42" s="104">
        <v>33</v>
      </c>
      <c r="B42" s="78"/>
      <c r="C42" s="222" t="s">
        <v>135</v>
      </c>
      <c r="D42" s="222"/>
      <c r="E42" s="222"/>
      <c r="F42" s="222"/>
      <c r="G42" s="381">
        <f>'3.számú melléklet'!F37</f>
        <v>5736</v>
      </c>
      <c r="H42" s="82">
        <f>'3.számú melléklet'!G37</f>
        <v>5736</v>
      </c>
    </row>
    <row r="43" spans="1:9" s="182" customFormat="1" ht="15" customHeight="1">
      <c r="A43" s="104">
        <v>34</v>
      </c>
      <c r="B43" s="78"/>
      <c r="C43" s="409" t="s">
        <v>411</v>
      </c>
      <c r="D43" s="410"/>
      <c r="E43" s="410"/>
      <c r="F43" s="411"/>
      <c r="G43" s="381">
        <v>0</v>
      </c>
      <c r="H43" s="82">
        <v>0</v>
      </c>
    </row>
    <row r="44" spans="1:9" s="16" customFormat="1" ht="15" customHeight="1">
      <c r="A44" s="104">
        <v>35</v>
      </c>
      <c r="B44" s="224"/>
      <c r="C44" s="408" t="s">
        <v>136</v>
      </c>
      <c r="D44" s="407"/>
      <c r="E44" s="407"/>
      <c r="F44" s="407"/>
      <c r="G44" s="376">
        <f>SUM(G38:G43)</f>
        <v>122199.488</v>
      </c>
      <c r="H44" s="247">
        <f>SUM(H38:H43)</f>
        <v>171646.84100000001</v>
      </c>
    </row>
    <row r="45" spans="1:9" s="16" customFormat="1" ht="15" customHeight="1">
      <c r="A45" s="104">
        <v>36</v>
      </c>
      <c r="B45" s="224"/>
      <c r="C45" s="406" t="s">
        <v>137</v>
      </c>
      <c r="D45" s="407"/>
      <c r="E45" s="407"/>
      <c r="F45" s="407"/>
      <c r="G45" s="381">
        <f>'3.számú melléklet'!F40</f>
        <v>175288.97637795276</v>
      </c>
      <c r="H45" s="82">
        <f>'3.számú melléklet'!G40</f>
        <v>151498</v>
      </c>
    </row>
    <row r="46" spans="1:9" s="16" customFormat="1" ht="15" customHeight="1">
      <c r="A46" s="104">
        <v>37</v>
      </c>
      <c r="B46" s="224"/>
      <c r="C46" s="406" t="s">
        <v>138</v>
      </c>
      <c r="D46" s="407"/>
      <c r="E46" s="407"/>
      <c r="F46" s="407"/>
      <c r="G46" s="381">
        <f>'3.számú melléklet'!F41</f>
        <v>0</v>
      </c>
      <c r="H46" s="82">
        <f>'3.számú melléklet'!G41</f>
        <v>0</v>
      </c>
    </row>
    <row r="47" spans="1:9" s="16" customFormat="1" ht="15" customHeight="1">
      <c r="A47" s="104">
        <v>38</v>
      </c>
      <c r="B47" s="224"/>
      <c r="C47" s="406" t="s">
        <v>225</v>
      </c>
      <c r="D47" s="407"/>
      <c r="E47" s="407"/>
      <c r="F47" s="407"/>
      <c r="G47" s="381">
        <f>'3.számú melléklet'!F42</f>
        <v>47328.023622047251</v>
      </c>
      <c r="H47" s="82">
        <f>'3.számú melléklet'!G42</f>
        <v>47328</v>
      </c>
    </row>
    <row r="48" spans="1:9" s="16" customFormat="1" ht="15" customHeight="1">
      <c r="A48" s="104">
        <v>39</v>
      </c>
      <c r="B48" s="224"/>
      <c r="C48" s="408" t="s">
        <v>69</v>
      </c>
      <c r="D48" s="407"/>
      <c r="E48" s="407"/>
      <c r="F48" s="407"/>
      <c r="G48" s="376">
        <f>SUM(G45:G47)</f>
        <v>222617</v>
      </c>
      <c r="H48" s="247">
        <f>SUM(H45:H47)</f>
        <v>198826</v>
      </c>
    </row>
    <row r="49" spans="1:10" ht="15" customHeight="1">
      <c r="A49" s="104">
        <v>40</v>
      </c>
      <c r="B49" s="78"/>
      <c r="C49" s="422" t="s">
        <v>113</v>
      </c>
      <c r="D49" s="407"/>
      <c r="E49" s="407"/>
      <c r="F49" s="407"/>
      <c r="G49" s="377">
        <f>'3.számú melléklet'!F46</f>
        <v>0</v>
      </c>
      <c r="H49" s="206">
        <f>'3.számú melléklet'!G46</f>
        <v>0</v>
      </c>
      <c r="J49" s="76"/>
    </row>
    <row r="50" spans="1:10" ht="15" customHeight="1">
      <c r="A50" s="104">
        <v>41</v>
      </c>
      <c r="B50" s="78"/>
      <c r="C50" s="422" t="s">
        <v>112</v>
      </c>
      <c r="D50" s="407"/>
      <c r="E50" s="407"/>
      <c r="F50" s="407"/>
      <c r="G50" s="377">
        <f>'3.számú melléklet'!F45</f>
        <v>23610</v>
      </c>
      <c r="H50" s="206">
        <f>'3.számú melléklet'!G45</f>
        <v>0</v>
      </c>
    </row>
    <row r="51" spans="1:10" s="16" customFormat="1" ht="15" customHeight="1">
      <c r="A51" s="104">
        <v>42</v>
      </c>
      <c r="B51" s="224"/>
      <c r="C51" s="408" t="s">
        <v>139</v>
      </c>
      <c r="D51" s="407"/>
      <c r="E51" s="407"/>
      <c r="F51" s="407"/>
      <c r="G51" s="376">
        <f>SUM(G49:G50)</f>
        <v>23610</v>
      </c>
      <c r="H51" s="247">
        <f>SUM(H49:H50)</f>
        <v>0</v>
      </c>
      <c r="J51" s="77"/>
    </row>
    <row r="52" spans="1:10" s="16" customFormat="1" ht="15" customHeight="1">
      <c r="A52" s="104">
        <v>43</v>
      </c>
      <c r="B52" s="224"/>
      <c r="C52" s="414" t="s">
        <v>407</v>
      </c>
      <c r="D52" s="415"/>
      <c r="E52" s="415"/>
      <c r="F52" s="416"/>
      <c r="G52" s="376">
        <v>0</v>
      </c>
      <c r="H52" s="247">
        <v>0</v>
      </c>
      <c r="J52" s="77"/>
    </row>
    <row r="53" spans="1:10" s="16" customFormat="1" ht="15" customHeight="1">
      <c r="A53" s="104">
        <v>44</v>
      </c>
      <c r="B53" s="224"/>
      <c r="C53" s="408" t="s">
        <v>59</v>
      </c>
      <c r="D53" s="407"/>
      <c r="E53" s="407"/>
      <c r="F53" s="407"/>
      <c r="G53" s="376">
        <f>G44+G48+G51-G52</f>
        <v>368426.48800000001</v>
      </c>
      <c r="H53" s="247">
        <f>H44+H48+H51-H52</f>
        <v>370472.84100000001</v>
      </c>
    </row>
    <row r="54" spans="1:10" s="16" customFormat="1" ht="15" customHeight="1">
      <c r="A54" s="104">
        <v>45</v>
      </c>
      <c r="B54" s="224"/>
      <c r="C54" s="408" t="s">
        <v>140</v>
      </c>
      <c r="D54" s="407"/>
      <c r="E54" s="407"/>
      <c r="F54" s="407"/>
      <c r="G54" s="382">
        <v>4</v>
      </c>
      <c r="H54" s="311">
        <v>4</v>
      </c>
    </row>
    <row r="55" spans="1:10" ht="15" customHeight="1" thickBot="1">
      <c r="A55" s="250">
        <v>46</v>
      </c>
      <c r="B55" s="83"/>
      <c r="C55" s="423" t="s">
        <v>141</v>
      </c>
      <c r="D55" s="424"/>
      <c r="E55" s="424"/>
      <c r="F55" s="424"/>
      <c r="G55" s="383">
        <v>5</v>
      </c>
      <c r="H55" s="312">
        <v>5</v>
      </c>
    </row>
    <row r="56" spans="1:10">
      <c r="A56" s="316"/>
      <c r="B56" s="39"/>
      <c r="C56" s="38"/>
      <c r="D56" s="38"/>
      <c r="E56" s="38"/>
      <c r="F56" s="38"/>
      <c r="G56" s="38"/>
      <c r="H56" s="38"/>
    </row>
    <row r="57" spans="1:10">
      <c r="A57" s="317"/>
      <c r="B57" s="39"/>
      <c r="C57" s="38"/>
      <c r="D57" s="38"/>
      <c r="E57" s="38"/>
      <c r="F57" s="38"/>
      <c r="G57" s="38"/>
      <c r="H57" s="38"/>
    </row>
    <row r="58" spans="1:10">
      <c r="A58" s="317"/>
      <c r="B58" s="39"/>
      <c r="C58" s="38"/>
      <c r="D58" s="38"/>
      <c r="E58" s="38"/>
      <c r="F58" s="38"/>
      <c r="G58" s="38"/>
      <c r="H58" s="38"/>
    </row>
    <row r="59" spans="1:10">
      <c r="B59" s="39"/>
      <c r="C59" s="38"/>
      <c r="D59" s="38"/>
      <c r="E59" s="38"/>
      <c r="F59" s="38"/>
      <c r="G59" s="38"/>
      <c r="H59" s="38"/>
    </row>
    <row r="60" spans="1:10">
      <c r="B60" s="39"/>
      <c r="C60" s="38"/>
      <c r="D60" s="38"/>
      <c r="E60" s="38"/>
      <c r="F60" s="38"/>
      <c r="G60" s="38"/>
      <c r="H60" s="38"/>
    </row>
    <row r="61" spans="1:10">
      <c r="B61" s="39"/>
      <c r="C61" s="38"/>
      <c r="D61" s="38"/>
      <c r="E61" s="38"/>
      <c r="F61" s="38"/>
      <c r="G61" s="38"/>
      <c r="H61" s="38"/>
    </row>
    <row r="62" spans="1:10">
      <c r="B62" s="39"/>
      <c r="C62" s="38"/>
      <c r="D62" s="38"/>
      <c r="E62" s="38"/>
      <c r="F62" s="38"/>
      <c r="G62" s="38"/>
      <c r="H62" s="38"/>
    </row>
    <row r="63" spans="1:10">
      <c r="B63" s="39"/>
      <c r="C63" s="38"/>
      <c r="D63" s="38"/>
      <c r="E63" s="38"/>
      <c r="F63" s="38"/>
      <c r="G63" s="38"/>
      <c r="H63" s="38"/>
    </row>
    <row r="64" spans="1:10">
      <c r="B64" s="39"/>
      <c r="C64" s="38"/>
      <c r="D64" s="38"/>
      <c r="E64" s="38"/>
      <c r="F64" s="38"/>
      <c r="G64" s="38"/>
      <c r="H64" s="38"/>
    </row>
    <row r="65" spans="2:8">
      <c r="B65" s="39"/>
      <c r="C65" s="14"/>
      <c r="D65" s="14"/>
      <c r="E65" s="14"/>
      <c r="F65" s="14"/>
      <c r="G65" s="120"/>
      <c r="H65" s="334"/>
    </row>
    <row r="66" spans="2:8">
      <c r="B66" s="40"/>
      <c r="C66" s="40"/>
      <c r="D66" s="40"/>
      <c r="E66" s="40"/>
      <c r="F66" s="40"/>
      <c r="G66" s="40"/>
      <c r="H66" s="40"/>
    </row>
    <row r="67" spans="2:8">
      <c r="B67" s="421"/>
      <c r="C67" s="421"/>
      <c r="D67" s="421"/>
      <c r="E67" s="421"/>
      <c r="F67" s="40"/>
      <c r="G67" s="40"/>
      <c r="H67" s="40"/>
    </row>
    <row r="68" spans="2:8">
      <c r="B68" s="40"/>
      <c r="C68" s="40"/>
      <c r="D68" s="40"/>
      <c r="E68" s="40"/>
      <c r="F68" s="40"/>
      <c r="G68" s="40"/>
      <c r="H68" s="40"/>
    </row>
    <row r="69" spans="2:8">
      <c r="B69" s="40"/>
      <c r="C69" s="40"/>
      <c r="D69" s="40"/>
      <c r="E69" s="40"/>
      <c r="F69" s="40"/>
      <c r="G69" s="40"/>
      <c r="H69" s="40"/>
    </row>
    <row r="70" spans="2:8">
      <c r="B70" s="40"/>
      <c r="C70" s="40"/>
      <c r="D70" s="40"/>
      <c r="E70" s="40"/>
      <c r="F70" s="40"/>
      <c r="G70" s="40"/>
      <c r="H70" s="40"/>
    </row>
    <row r="71" spans="2:8">
      <c r="B71" s="40"/>
      <c r="C71" s="40"/>
      <c r="D71" s="40"/>
      <c r="E71" s="40"/>
      <c r="F71" s="40"/>
      <c r="G71" s="40"/>
      <c r="H71" s="40"/>
    </row>
    <row r="72" spans="2:8">
      <c r="B72" s="40"/>
      <c r="C72" s="40"/>
      <c r="D72" s="40"/>
      <c r="E72" s="40"/>
      <c r="F72" s="40"/>
      <c r="G72" s="40"/>
      <c r="H72" s="40"/>
    </row>
    <row r="73" spans="2:8">
      <c r="B73" s="40"/>
      <c r="C73" s="40"/>
      <c r="D73" s="40"/>
      <c r="E73" s="40"/>
      <c r="F73" s="40"/>
      <c r="G73" s="40"/>
      <c r="H73" s="40"/>
    </row>
    <row r="74" spans="2:8">
      <c r="B74" s="40"/>
      <c r="C74" s="40"/>
      <c r="D74" s="40"/>
      <c r="E74" s="40"/>
      <c r="F74" s="40"/>
      <c r="G74" s="40"/>
      <c r="H74" s="40"/>
    </row>
    <row r="75" spans="2:8">
      <c r="B75" s="40"/>
      <c r="C75" s="40"/>
      <c r="D75" s="40"/>
      <c r="E75" s="40"/>
      <c r="F75" s="40"/>
      <c r="G75" s="40"/>
      <c r="H75" s="40"/>
    </row>
    <row r="76" spans="2:8">
      <c r="B76" s="40"/>
      <c r="C76" s="40"/>
      <c r="D76" s="40"/>
      <c r="E76" s="40"/>
      <c r="F76" s="40"/>
      <c r="G76" s="40"/>
      <c r="H76" s="40"/>
    </row>
    <row r="77" spans="2:8">
      <c r="B77" s="40"/>
      <c r="C77" s="40"/>
      <c r="D77" s="40"/>
      <c r="E77" s="40"/>
      <c r="F77" s="40"/>
      <c r="G77" s="40"/>
      <c r="H77" s="40"/>
    </row>
    <row r="78" spans="2:8">
      <c r="B78" s="40"/>
      <c r="C78" s="40"/>
      <c r="D78" s="40"/>
      <c r="E78" s="40"/>
      <c r="F78" s="40"/>
      <c r="G78" s="40"/>
      <c r="H78" s="40"/>
    </row>
    <row r="79" spans="2:8">
      <c r="B79" s="40"/>
      <c r="C79" s="40"/>
      <c r="D79" s="40"/>
      <c r="E79" s="40"/>
      <c r="F79" s="40"/>
      <c r="G79" s="40"/>
      <c r="H79" s="40"/>
    </row>
    <row r="80" spans="2:8">
      <c r="B80" s="40"/>
      <c r="C80" s="40"/>
      <c r="D80" s="40"/>
      <c r="E80" s="40"/>
      <c r="F80" s="40"/>
      <c r="G80" s="40"/>
      <c r="H80" s="40"/>
    </row>
    <row r="81" spans="2:8">
      <c r="B81" s="40"/>
      <c r="C81" s="40"/>
      <c r="D81" s="40"/>
      <c r="E81" s="40"/>
      <c r="F81" s="40"/>
      <c r="G81" s="40"/>
      <c r="H81" s="40"/>
    </row>
    <row r="82" spans="2:8">
      <c r="B82" s="40"/>
      <c r="C82" s="40"/>
      <c r="D82" s="40"/>
      <c r="E82" s="40"/>
      <c r="F82" s="40"/>
      <c r="G82" s="40"/>
      <c r="H82" s="40"/>
    </row>
    <row r="83" spans="2:8">
      <c r="B83" s="40"/>
      <c r="C83" s="40"/>
      <c r="D83" s="40"/>
      <c r="E83" s="40"/>
      <c r="F83" s="40"/>
      <c r="G83" s="40"/>
      <c r="H83" s="40"/>
    </row>
    <row r="84" spans="2:8">
      <c r="B84" s="40"/>
      <c r="C84" s="40"/>
      <c r="D84" s="40"/>
      <c r="E84" s="40"/>
      <c r="F84" s="40"/>
      <c r="G84" s="40"/>
      <c r="H84" s="40"/>
    </row>
    <row r="85" spans="2:8">
      <c r="B85" s="40"/>
      <c r="C85" s="40"/>
      <c r="D85" s="40"/>
      <c r="E85" s="40"/>
      <c r="F85" s="40"/>
      <c r="G85" s="40"/>
      <c r="H85" s="40"/>
    </row>
    <row r="86" spans="2:8">
      <c r="B86" s="40"/>
      <c r="C86" s="40"/>
      <c r="D86" s="40"/>
      <c r="E86" s="40"/>
      <c r="F86" s="40"/>
      <c r="G86" s="40"/>
      <c r="H86" s="40"/>
    </row>
    <row r="87" spans="2:8">
      <c r="B87" s="40"/>
      <c r="C87" s="40"/>
      <c r="D87" s="40"/>
      <c r="E87" s="40"/>
      <c r="F87" s="40"/>
      <c r="G87" s="40"/>
      <c r="H87" s="40"/>
    </row>
    <row r="88" spans="2:8">
      <c r="B88" s="40"/>
      <c r="C88" s="40"/>
      <c r="D88" s="40"/>
      <c r="E88" s="40"/>
      <c r="F88" s="40"/>
      <c r="G88" s="40"/>
      <c r="H88" s="40"/>
    </row>
    <row r="89" spans="2:8">
      <c r="B89" s="40"/>
      <c r="C89" s="40"/>
      <c r="D89" s="40"/>
      <c r="E89" s="40"/>
      <c r="F89" s="40"/>
      <c r="G89" s="40"/>
      <c r="H89" s="40"/>
    </row>
    <row r="90" spans="2:8">
      <c r="B90" s="40"/>
      <c r="C90" s="40"/>
      <c r="D90" s="40"/>
      <c r="E90" s="40"/>
      <c r="F90" s="40"/>
      <c r="G90" s="40"/>
      <c r="H90" s="40"/>
    </row>
    <row r="91" spans="2:8">
      <c r="B91" s="40"/>
      <c r="C91" s="40"/>
      <c r="D91" s="40"/>
      <c r="E91" s="40"/>
      <c r="F91" s="40"/>
      <c r="G91" s="40"/>
      <c r="H91" s="40"/>
    </row>
    <row r="92" spans="2:8">
      <c r="B92" s="40"/>
      <c r="C92" s="40"/>
      <c r="D92" s="40"/>
      <c r="E92" s="40"/>
      <c r="F92" s="40"/>
      <c r="G92" s="40"/>
      <c r="H92" s="40"/>
    </row>
    <row r="93" spans="2:8">
      <c r="B93" s="40"/>
      <c r="C93" s="40"/>
      <c r="D93" s="40"/>
      <c r="E93" s="40"/>
      <c r="F93" s="40"/>
      <c r="G93" s="40"/>
      <c r="H93" s="40"/>
    </row>
    <row r="94" spans="2:8">
      <c r="B94" s="40"/>
      <c r="C94" s="40"/>
      <c r="D94" s="40"/>
      <c r="E94" s="40"/>
      <c r="F94" s="40"/>
      <c r="G94" s="40"/>
      <c r="H94" s="40"/>
    </row>
    <row r="95" spans="2:8">
      <c r="B95" s="40"/>
      <c r="C95" s="40"/>
      <c r="D95" s="40"/>
      <c r="E95" s="40"/>
      <c r="F95" s="40"/>
      <c r="G95" s="40"/>
      <c r="H95" s="40"/>
    </row>
    <row r="96" spans="2:8">
      <c r="B96" s="39"/>
      <c r="C96" s="42"/>
      <c r="D96" s="23"/>
      <c r="E96" s="23"/>
      <c r="F96" s="23"/>
      <c r="G96" s="23"/>
      <c r="H96" s="23"/>
    </row>
  </sheetData>
  <mergeCells count="49">
    <mergeCell ref="C6:F6"/>
    <mergeCell ref="G7:G9"/>
    <mergeCell ref="A7:A9"/>
    <mergeCell ref="C22:F22"/>
    <mergeCell ref="C24:F24"/>
    <mergeCell ref="C27:F27"/>
    <mergeCell ref="C20:F20"/>
    <mergeCell ref="B7:B9"/>
    <mergeCell ref="C7:F9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C33:F33"/>
    <mergeCell ref="C35:F35"/>
    <mergeCell ref="C44:F44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H7:H9"/>
    <mergeCell ref="A1:H1"/>
    <mergeCell ref="A3:H3"/>
    <mergeCell ref="A4:H4"/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  <mergeCell ref="C28:F28"/>
    <mergeCell ref="C30:F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I66"/>
  <sheetViews>
    <sheetView workbookViewId="0">
      <selection activeCell="A2" sqref="A2"/>
    </sheetView>
  </sheetViews>
  <sheetFormatPr defaultRowHeight="15"/>
  <cols>
    <col min="1" max="1" width="6" customWidth="1"/>
    <col min="5" max="5" width="29.7109375" customWidth="1"/>
    <col min="6" max="6" width="13.42578125" customWidth="1"/>
    <col min="7" max="7" width="13.42578125" style="182" customWidth="1"/>
    <col min="9" max="9" width="11" bestFit="1" customWidth="1"/>
  </cols>
  <sheetData>
    <row r="1" spans="1:9">
      <c r="A1" s="399" t="s">
        <v>473</v>
      </c>
      <c r="B1" s="399"/>
      <c r="C1" s="399"/>
      <c r="D1" s="399"/>
      <c r="E1" s="399"/>
      <c r="F1" s="399"/>
      <c r="G1" s="402"/>
    </row>
    <row r="2" spans="1:9">
      <c r="A2" s="56"/>
      <c r="B2" s="56"/>
      <c r="C2" s="56"/>
      <c r="D2" s="56"/>
      <c r="E2" s="56"/>
      <c r="F2" s="56"/>
      <c r="G2" s="56"/>
      <c r="H2" s="44"/>
    </row>
    <row r="3" spans="1:9">
      <c r="A3" s="401" t="s">
        <v>446</v>
      </c>
      <c r="B3" s="401"/>
      <c r="C3" s="401"/>
      <c r="D3" s="401"/>
      <c r="E3" s="401"/>
      <c r="F3" s="401"/>
      <c r="G3" s="400"/>
    </row>
    <row r="4" spans="1:9">
      <c r="A4" s="463"/>
      <c r="B4" s="463"/>
      <c r="C4" s="463"/>
      <c r="D4" s="463"/>
      <c r="E4" s="463"/>
      <c r="F4" s="463"/>
      <c r="G4" s="23"/>
    </row>
    <row r="5" spans="1:9" ht="15.75" thickBot="1">
      <c r="A5" s="59"/>
      <c r="B5" s="59"/>
      <c r="C5" s="70"/>
      <c r="D5" s="59"/>
      <c r="E5" s="59"/>
      <c r="F5" s="23"/>
      <c r="G5" s="360" t="s">
        <v>12</v>
      </c>
    </row>
    <row r="6" spans="1:9">
      <c r="A6" s="234"/>
      <c r="B6" s="464" t="s">
        <v>7</v>
      </c>
      <c r="C6" s="464"/>
      <c r="D6" s="464"/>
      <c r="E6" s="464"/>
      <c r="F6" s="361" t="s">
        <v>8</v>
      </c>
      <c r="G6" s="293" t="s">
        <v>9</v>
      </c>
    </row>
    <row r="7" spans="1:9" ht="30" customHeight="1">
      <c r="A7" s="72" t="s">
        <v>60</v>
      </c>
      <c r="B7" s="433" t="s">
        <v>61</v>
      </c>
      <c r="C7" s="433"/>
      <c r="D7" s="433"/>
      <c r="E7" s="433"/>
      <c r="F7" s="362" t="s">
        <v>180</v>
      </c>
      <c r="G7" s="232" t="s">
        <v>463</v>
      </c>
    </row>
    <row r="8" spans="1:9" ht="12.75" customHeight="1">
      <c r="A8" s="465">
        <v>1</v>
      </c>
      <c r="B8" s="466" t="s">
        <v>62</v>
      </c>
      <c r="C8" s="466"/>
      <c r="D8" s="466"/>
      <c r="E8" s="466"/>
      <c r="F8" s="439"/>
      <c r="G8" s="454"/>
    </row>
    <row r="9" spans="1:9">
      <c r="A9" s="465"/>
      <c r="B9" s="466"/>
      <c r="C9" s="466"/>
      <c r="D9" s="466"/>
      <c r="E9" s="466"/>
      <c r="F9" s="440"/>
      <c r="G9" s="455"/>
    </row>
    <row r="10" spans="1:9">
      <c r="A10" s="465"/>
      <c r="B10" s="466"/>
      <c r="C10" s="466"/>
      <c r="D10" s="466"/>
      <c r="E10" s="466"/>
      <c r="F10" s="441"/>
      <c r="G10" s="456"/>
      <c r="I10" s="23"/>
    </row>
    <row r="11" spans="1:9">
      <c r="A11" s="161">
        <v>2</v>
      </c>
      <c r="B11" s="467" t="s">
        <v>96</v>
      </c>
      <c r="C11" s="467"/>
      <c r="D11" s="467"/>
      <c r="E11" s="467"/>
      <c r="F11" s="363">
        <f>'4.számú melléklet'!C32+'4.számú melléklet'!C34+'4.számú melléklet'!C35+'4.számú melléklet'!C36+'4.számú melléklet'!C38+'4.számú melléklet'!C37+'4.számú melléklet'!C31+'4.számú melléklet'!C33</f>
        <v>21393</v>
      </c>
      <c r="G11" s="230">
        <f>'4.számú melléklet'!D32+'4.számú melléklet'!D34+'4.számú melléklet'!D35+'4.számú melléklet'!D36+'4.számú melléklet'!D38+'4.számú melléklet'!D37+'4.számú melléklet'!D31+'4.számú melléklet'!D33</f>
        <v>21393</v>
      </c>
    </row>
    <row r="12" spans="1:9">
      <c r="A12" s="161">
        <v>3</v>
      </c>
      <c r="B12" s="467" t="s">
        <v>233</v>
      </c>
      <c r="C12" s="467"/>
      <c r="D12" s="467"/>
      <c r="E12" s="467"/>
      <c r="F12" s="363">
        <f>('4.számú melléklet'!C26+'4.számú melléklet'!C27+'4.számú melléklet'!C28+'4.számú melléklet'!C29+'4.számú melléklet'!C30)</f>
        <v>17900</v>
      </c>
      <c r="G12" s="230">
        <f>('4.számú melléklet'!D26+'4.számú melléklet'!D27+'4.számú melléklet'!D28+'4.számú melléklet'!D29+'4.számú melléklet'!D30)</f>
        <v>17900</v>
      </c>
    </row>
    <row r="13" spans="1:9" ht="12.75" customHeight="1">
      <c r="A13" s="161">
        <v>4</v>
      </c>
      <c r="B13" s="446" t="s">
        <v>97</v>
      </c>
      <c r="C13" s="446"/>
      <c r="D13" s="446"/>
      <c r="E13" s="446"/>
      <c r="F13" s="363">
        <f>('4.számú melléklet'!C42+'4.számú melléklet'!C46+'4.számú melléklet'!C45)</f>
        <v>219617</v>
      </c>
      <c r="G13" s="230">
        <f>('4.számú melléklet'!D42+'4.számú melléklet'!D46+'4.számú melléklet'!D45)</f>
        <v>219617</v>
      </c>
    </row>
    <row r="14" spans="1:9" ht="12.75" customHeight="1">
      <c r="A14" s="161">
        <v>5</v>
      </c>
      <c r="B14" s="446" t="s">
        <v>98</v>
      </c>
      <c r="C14" s="446"/>
      <c r="D14" s="446"/>
      <c r="E14" s="446"/>
      <c r="F14" s="363">
        <f>('4.számú melléklet'!C43+'4.számú melléklet'!C44+'4.számú melléklet'!C40+'4.számú melléklet'!C41)</f>
        <v>3178</v>
      </c>
      <c r="G14" s="230">
        <f>('4.számú melléklet'!D43+'4.számú melléklet'!D44+'4.számú melléklet'!D40+'4.számú melléklet'!D41)</f>
        <v>3178</v>
      </c>
    </row>
    <row r="15" spans="1:9">
      <c r="A15" s="161">
        <v>6</v>
      </c>
      <c r="B15" s="60" t="s">
        <v>99</v>
      </c>
      <c r="C15" s="60"/>
      <c r="D15" s="60"/>
      <c r="E15" s="60"/>
      <c r="F15" s="364">
        <f>'4.számú melléklet'!C24</f>
        <v>83743</v>
      </c>
      <c r="G15" s="233">
        <f>'4.számú melléklet'!D24</f>
        <v>85790</v>
      </c>
    </row>
    <row r="16" spans="1:9">
      <c r="A16" s="235">
        <v>7</v>
      </c>
      <c r="B16" s="445" t="s">
        <v>1</v>
      </c>
      <c r="C16" s="445"/>
      <c r="D16" s="445"/>
      <c r="E16" s="445"/>
      <c r="F16" s="365">
        <f>SUM(F11:F15)</f>
        <v>345831</v>
      </c>
      <c r="G16" s="236">
        <f>SUM(G11:G15)</f>
        <v>347878</v>
      </c>
    </row>
    <row r="17" spans="1:7">
      <c r="A17" s="461">
        <v>8</v>
      </c>
      <c r="B17" s="433" t="s">
        <v>100</v>
      </c>
      <c r="C17" s="433"/>
      <c r="D17" s="433"/>
      <c r="E17" s="433"/>
      <c r="F17" s="442"/>
      <c r="G17" s="457"/>
    </row>
    <row r="18" spans="1:7">
      <c r="A18" s="461"/>
      <c r="B18" s="433"/>
      <c r="C18" s="433"/>
      <c r="D18" s="433"/>
      <c r="E18" s="433"/>
      <c r="F18" s="443"/>
      <c r="G18" s="458"/>
    </row>
    <row r="19" spans="1:7">
      <c r="A19" s="462"/>
      <c r="B19" s="435"/>
      <c r="C19" s="435"/>
      <c r="D19" s="435"/>
      <c r="E19" s="435"/>
      <c r="F19" s="444"/>
      <c r="G19" s="459"/>
    </row>
    <row r="20" spans="1:7">
      <c r="A20" s="161">
        <v>9</v>
      </c>
      <c r="B20" s="446" t="s">
        <v>101</v>
      </c>
      <c r="C20" s="446"/>
      <c r="D20" s="446"/>
      <c r="E20" s="446"/>
      <c r="F20" s="363">
        <v>0</v>
      </c>
      <c r="G20" s="230">
        <v>0</v>
      </c>
    </row>
    <row r="21" spans="1:7">
      <c r="A21" s="161">
        <v>10</v>
      </c>
      <c r="B21" s="446" t="s">
        <v>102</v>
      </c>
      <c r="C21" s="446"/>
      <c r="D21" s="446"/>
      <c r="E21" s="446"/>
      <c r="F21" s="363">
        <v>0</v>
      </c>
      <c r="G21" s="230">
        <v>0</v>
      </c>
    </row>
    <row r="22" spans="1:7">
      <c r="A22" s="161">
        <v>11</v>
      </c>
      <c r="B22" s="446" t="s">
        <v>103</v>
      </c>
      <c r="C22" s="446"/>
      <c r="D22" s="446"/>
      <c r="E22" s="446"/>
      <c r="F22" s="363">
        <v>0</v>
      </c>
      <c r="G22" s="230">
        <v>0</v>
      </c>
    </row>
    <row r="23" spans="1:7">
      <c r="A23" s="237">
        <v>12</v>
      </c>
      <c r="B23" s="447" t="s">
        <v>104</v>
      </c>
      <c r="C23" s="447"/>
      <c r="D23" s="447"/>
      <c r="E23" s="447"/>
      <c r="F23" s="365">
        <f>SUM(F20:F22)</f>
        <v>0</v>
      </c>
      <c r="G23" s="236">
        <f>SUM(G20:G22)</f>
        <v>0</v>
      </c>
    </row>
    <row r="24" spans="1:7">
      <c r="A24" s="465">
        <v>13</v>
      </c>
      <c r="B24" s="433" t="s">
        <v>105</v>
      </c>
      <c r="C24" s="433"/>
      <c r="D24" s="433"/>
      <c r="E24" s="433"/>
      <c r="F24" s="442"/>
      <c r="G24" s="457"/>
    </row>
    <row r="25" spans="1:7">
      <c r="A25" s="465"/>
      <c r="B25" s="433"/>
      <c r="C25" s="433"/>
      <c r="D25" s="433"/>
      <c r="E25" s="433"/>
      <c r="F25" s="443"/>
      <c r="G25" s="458"/>
    </row>
    <row r="26" spans="1:7">
      <c r="A26" s="465"/>
      <c r="B26" s="435"/>
      <c r="C26" s="435"/>
      <c r="D26" s="435"/>
      <c r="E26" s="435"/>
      <c r="F26" s="444"/>
      <c r="G26" s="459"/>
    </row>
    <row r="27" spans="1:7">
      <c r="A27" s="161">
        <v>14</v>
      </c>
      <c r="B27" s="448" t="s">
        <v>106</v>
      </c>
      <c r="C27" s="448"/>
      <c r="D27" s="448"/>
      <c r="E27" s="448"/>
      <c r="F27" s="366">
        <f>'4.számú melléklet'!C47</f>
        <v>22595</v>
      </c>
      <c r="G27" s="238">
        <f>'4.számú melléklet'!D47</f>
        <v>22595</v>
      </c>
    </row>
    <row r="28" spans="1:7">
      <c r="A28" s="237">
        <v>15</v>
      </c>
      <c r="B28" s="447" t="s">
        <v>1</v>
      </c>
      <c r="C28" s="447"/>
      <c r="D28" s="447"/>
      <c r="E28" s="447"/>
      <c r="F28" s="367">
        <f>SUM(F27)</f>
        <v>22595</v>
      </c>
      <c r="G28" s="231">
        <f>SUM(G27)</f>
        <v>22595</v>
      </c>
    </row>
    <row r="29" spans="1:7">
      <c r="A29" s="113"/>
      <c r="B29" s="61"/>
      <c r="C29" s="61"/>
      <c r="D29" s="61"/>
      <c r="E29" s="61"/>
      <c r="F29" s="61"/>
      <c r="G29" s="371"/>
    </row>
    <row r="30" spans="1:7">
      <c r="A30" s="237">
        <v>16</v>
      </c>
      <c r="B30" s="434" t="s">
        <v>165</v>
      </c>
      <c r="C30" s="435"/>
      <c r="D30" s="435"/>
      <c r="E30" s="435"/>
      <c r="F30" s="368">
        <f>F16+F23+F28</f>
        <v>368426</v>
      </c>
      <c r="G30" s="239">
        <f>G16+G23+G28</f>
        <v>370473</v>
      </c>
    </row>
    <row r="31" spans="1:7" ht="15" customHeight="1">
      <c r="A31" s="432">
        <v>17</v>
      </c>
      <c r="B31" s="433" t="s">
        <v>63</v>
      </c>
      <c r="C31" s="433"/>
      <c r="D31" s="433"/>
      <c r="E31" s="433"/>
      <c r="F31" s="439"/>
      <c r="G31" s="454"/>
    </row>
    <row r="32" spans="1:7" ht="15" customHeight="1">
      <c r="A32" s="432"/>
      <c r="B32" s="433"/>
      <c r="C32" s="433"/>
      <c r="D32" s="433"/>
      <c r="E32" s="433"/>
      <c r="F32" s="449"/>
      <c r="G32" s="460"/>
    </row>
    <row r="33" spans="1:7">
      <c r="A33" s="161">
        <v>18</v>
      </c>
      <c r="B33" s="446" t="s">
        <v>64</v>
      </c>
      <c r="C33" s="446"/>
      <c r="D33" s="446"/>
      <c r="E33" s="446"/>
      <c r="F33" s="363">
        <f>'5.számú melléklet'!D25+'5.számú melléklet'!D108</f>
        <v>19433.569</v>
      </c>
      <c r="G33" s="230">
        <f>'5.számú melléklet'!E25+'5.számú melléklet'!E108</f>
        <v>35652</v>
      </c>
    </row>
    <row r="34" spans="1:7">
      <c r="A34" s="161">
        <v>19</v>
      </c>
      <c r="B34" s="446" t="s">
        <v>65</v>
      </c>
      <c r="C34" s="446"/>
      <c r="D34" s="446"/>
      <c r="E34" s="446"/>
      <c r="F34" s="363">
        <f>'5.számú melléklet'!D40</f>
        <v>3486.078</v>
      </c>
      <c r="G34" s="230">
        <f>'5.számú melléklet'!E40</f>
        <v>5511</v>
      </c>
    </row>
    <row r="35" spans="1:7">
      <c r="A35" s="161">
        <v>20</v>
      </c>
      <c r="B35" s="446" t="s">
        <v>107</v>
      </c>
      <c r="C35" s="446"/>
      <c r="D35" s="446"/>
      <c r="E35" s="446"/>
      <c r="F35" s="363">
        <f>'5.számú melléklet'!D59+'5.számú melléklet'!D98+'5.számú melléklet'!D112</f>
        <v>38311</v>
      </c>
      <c r="G35" s="230">
        <f>'5.számú melléklet'!E59+'5.számú melléklet'!E98+'5.számú melléklet'!E112</f>
        <v>63610</v>
      </c>
    </row>
    <row r="36" spans="1:7">
      <c r="A36" s="161">
        <v>21</v>
      </c>
      <c r="B36" s="446" t="s">
        <v>108</v>
      </c>
      <c r="C36" s="446"/>
      <c r="D36" s="446"/>
      <c r="E36" s="446"/>
      <c r="F36" s="363">
        <f>'5.számú melléklet'!D72</f>
        <v>55232.841</v>
      </c>
      <c r="G36" s="230">
        <f>'5.számú melléklet'!E72</f>
        <v>61137.841</v>
      </c>
    </row>
    <row r="37" spans="1:7">
      <c r="A37" s="161">
        <v>22</v>
      </c>
      <c r="B37" s="446" t="s">
        <v>109</v>
      </c>
      <c r="C37" s="446"/>
      <c r="D37" s="446"/>
      <c r="E37" s="446"/>
      <c r="F37" s="363">
        <f>'5.számú melléklet'!D80</f>
        <v>5736</v>
      </c>
      <c r="G37" s="230">
        <f>'5.számú melléklet'!E80</f>
        <v>5736</v>
      </c>
    </row>
    <row r="38" spans="1:7">
      <c r="A38" s="105">
        <v>23</v>
      </c>
      <c r="B38" s="447" t="s">
        <v>66</v>
      </c>
      <c r="C38" s="447"/>
      <c r="D38" s="447"/>
      <c r="E38" s="447"/>
      <c r="F38" s="367">
        <f>SUM(F33:F37)</f>
        <v>122199.488</v>
      </c>
      <c r="G38" s="231">
        <f>SUM(G33:G37)</f>
        <v>171646.84100000001</v>
      </c>
    </row>
    <row r="39" spans="1:7">
      <c r="A39" s="161">
        <v>24</v>
      </c>
      <c r="B39" s="162" t="s">
        <v>67</v>
      </c>
      <c r="C39" s="91"/>
      <c r="D39" s="225"/>
      <c r="E39" s="91"/>
      <c r="F39" s="369"/>
      <c r="G39" s="240"/>
    </row>
    <row r="40" spans="1:7">
      <c r="A40" s="161">
        <v>25</v>
      </c>
      <c r="B40" s="452" t="s">
        <v>70</v>
      </c>
      <c r="C40" s="437"/>
      <c r="D40" s="437"/>
      <c r="E40" s="438"/>
      <c r="F40" s="363">
        <f>'5.számú melléklet'!D85</f>
        <v>175288.97637795276</v>
      </c>
      <c r="G40" s="230">
        <f>'5.számú melléklet'!E85</f>
        <v>151498</v>
      </c>
    </row>
    <row r="41" spans="1:7">
      <c r="A41" s="161">
        <v>26</v>
      </c>
      <c r="B41" s="452" t="s">
        <v>110</v>
      </c>
      <c r="C41" s="437"/>
      <c r="D41" s="437"/>
      <c r="E41" s="438"/>
      <c r="F41" s="363">
        <f>'5.számú melléklet'!D84</f>
        <v>0</v>
      </c>
      <c r="G41" s="230">
        <f>'5.számú melléklet'!E84</f>
        <v>0</v>
      </c>
    </row>
    <row r="42" spans="1:7">
      <c r="A42" s="161">
        <v>27</v>
      </c>
      <c r="B42" s="452" t="s">
        <v>68</v>
      </c>
      <c r="C42" s="437"/>
      <c r="D42" s="437"/>
      <c r="E42" s="438"/>
      <c r="F42" s="363">
        <f>'5.számú melléklet'!D86</f>
        <v>47328.023622047251</v>
      </c>
      <c r="G42" s="230">
        <f>'5.számú melléklet'!E86</f>
        <v>47328</v>
      </c>
    </row>
    <row r="43" spans="1:7">
      <c r="A43" s="161">
        <v>28</v>
      </c>
      <c r="B43" s="453" t="s">
        <v>69</v>
      </c>
      <c r="C43" s="437"/>
      <c r="D43" s="437"/>
      <c r="E43" s="438"/>
      <c r="F43" s="367">
        <f>SUM(F40:F42)</f>
        <v>222617</v>
      </c>
      <c r="G43" s="231">
        <f>SUM(G40:G42)</f>
        <v>198826</v>
      </c>
    </row>
    <row r="44" spans="1:7" ht="15" customHeight="1">
      <c r="A44" s="161">
        <v>29</v>
      </c>
      <c r="B44" s="179" t="s">
        <v>111</v>
      </c>
      <c r="C44" s="180"/>
      <c r="D44" s="180"/>
      <c r="E44" s="181"/>
      <c r="F44" s="362"/>
      <c r="G44" s="232"/>
    </row>
    <row r="45" spans="1:7">
      <c r="A45" s="161">
        <v>30</v>
      </c>
      <c r="B45" s="436" t="s">
        <v>112</v>
      </c>
      <c r="C45" s="437"/>
      <c r="D45" s="437"/>
      <c r="E45" s="438"/>
      <c r="F45" s="364">
        <f>'5.számú melléklet'!D82</f>
        <v>23610</v>
      </c>
      <c r="G45" s="233">
        <f>'5.számú melléklet'!E82</f>
        <v>0</v>
      </c>
    </row>
    <row r="46" spans="1:7">
      <c r="A46" s="161">
        <v>31</v>
      </c>
      <c r="B46" s="436" t="s">
        <v>113</v>
      </c>
      <c r="C46" s="437"/>
      <c r="D46" s="437"/>
      <c r="E46" s="438"/>
      <c r="F46" s="364">
        <v>0</v>
      </c>
      <c r="G46" s="233">
        <v>0</v>
      </c>
    </row>
    <row r="47" spans="1:7">
      <c r="A47" s="105">
        <v>32</v>
      </c>
      <c r="B47" s="445" t="s">
        <v>114</v>
      </c>
      <c r="C47" s="445"/>
      <c r="D47" s="445"/>
      <c r="E47" s="445"/>
      <c r="F47" s="367">
        <f>F45+F46</f>
        <v>23610</v>
      </c>
      <c r="G47" s="231">
        <f>G45+G46</f>
        <v>0</v>
      </c>
    </row>
    <row r="48" spans="1:7" ht="15.75" thickBot="1">
      <c r="A48" s="241">
        <v>33</v>
      </c>
      <c r="B48" s="450" t="s">
        <v>177</v>
      </c>
      <c r="C48" s="451"/>
      <c r="D48" s="451"/>
      <c r="E48" s="451"/>
      <c r="F48" s="370">
        <f>F38+F43+F47</f>
        <v>368426.48800000001</v>
      </c>
      <c r="G48" s="372">
        <f>G38+G43+G47</f>
        <v>370472.84100000001</v>
      </c>
    </row>
    <row r="60" spans="2:7">
      <c r="B60" s="41"/>
      <c r="C60" s="23"/>
      <c r="D60" s="23"/>
      <c r="E60" s="23"/>
      <c r="F60" s="23"/>
      <c r="G60" s="23"/>
    </row>
    <row r="61" spans="2:7">
      <c r="B61" s="41"/>
      <c r="C61" s="23"/>
      <c r="D61" s="23"/>
      <c r="E61" s="23"/>
      <c r="F61" s="23"/>
      <c r="G61" s="23"/>
    </row>
    <row r="62" spans="2:7">
      <c r="B62" s="23"/>
      <c r="C62" s="23"/>
      <c r="D62" s="23"/>
      <c r="E62" s="23"/>
      <c r="F62" s="23"/>
      <c r="G62" s="23"/>
    </row>
    <row r="63" spans="2:7">
      <c r="B63" s="23"/>
      <c r="C63" s="23"/>
      <c r="D63" s="23"/>
      <c r="E63" s="23"/>
      <c r="F63" s="23"/>
      <c r="G63" s="23"/>
    </row>
    <row r="64" spans="2:7">
      <c r="B64" s="41"/>
      <c r="C64" s="23"/>
      <c r="D64" s="23"/>
      <c r="E64" s="23"/>
      <c r="F64" s="23"/>
      <c r="G64" s="23"/>
    </row>
    <row r="65" spans="2:7">
      <c r="B65" s="23"/>
      <c r="C65" s="23"/>
      <c r="D65" s="23"/>
      <c r="E65" s="23"/>
      <c r="F65" s="23"/>
      <c r="G65" s="23"/>
    </row>
    <row r="66" spans="2:7">
      <c r="B66" s="23"/>
      <c r="C66" s="23"/>
      <c r="D66" s="23"/>
      <c r="E66" s="23"/>
      <c r="F66" s="23"/>
      <c r="G66" s="23"/>
    </row>
  </sheetData>
  <mergeCells count="47">
    <mergeCell ref="G8:G10"/>
    <mergeCell ref="G17:G19"/>
    <mergeCell ref="G24:G26"/>
    <mergeCell ref="G31:G32"/>
    <mergeCell ref="A1:G1"/>
    <mergeCell ref="A3:G3"/>
    <mergeCell ref="A17:A19"/>
    <mergeCell ref="A4:F4"/>
    <mergeCell ref="B6:E6"/>
    <mergeCell ref="B7:E7"/>
    <mergeCell ref="A8:A10"/>
    <mergeCell ref="B8:E10"/>
    <mergeCell ref="B11:E11"/>
    <mergeCell ref="B12:E12"/>
    <mergeCell ref="B13:E13"/>
    <mergeCell ref="A24:A26"/>
    <mergeCell ref="B21:E21"/>
    <mergeCell ref="B22:E22"/>
    <mergeCell ref="B17:E19"/>
    <mergeCell ref="B23:E23"/>
    <mergeCell ref="B48:E48"/>
    <mergeCell ref="B40:E40"/>
    <mergeCell ref="B41:E41"/>
    <mergeCell ref="B42:E42"/>
    <mergeCell ref="B43:E43"/>
    <mergeCell ref="B46:E46"/>
    <mergeCell ref="F8:F10"/>
    <mergeCell ref="F17:F19"/>
    <mergeCell ref="B47:E47"/>
    <mergeCell ref="B34:E34"/>
    <mergeCell ref="B35:E35"/>
    <mergeCell ref="B36:E36"/>
    <mergeCell ref="B37:E37"/>
    <mergeCell ref="B38:E38"/>
    <mergeCell ref="B14:E14"/>
    <mergeCell ref="F24:F26"/>
    <mergeCell ref="B33:E33"/>
    <mergeCell ref="B27:E27"/>
    <mergeCell ref="B28:E28"/>
    <mergeCell ref="F31:F32"/>
    <mergeCell ref="B16:E16"/>
    <mergeCell ref="B20:E20"/>
    <mergeCell ref="A31:A32"/>
    <mergeCell ref="B31:E32"/>
    <mergeCell ref="B30:E30"/>
    <mergeCell ref="B24:E26"/>
    <mergeCell ref="B45:E4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D50"/>
  <sheetViews>
    <sheetView workbookViewId="0">
      <selection activeCell="A2" sqref="A2"/>
    </sheetView>
  </sheetViews>
  <sheetFormatPr defaultRowHeight="15"/>
  <cols>
    <col min="1" max="1" width="8" customWidth="1"/>
    <col min="2" max="2" width="52.5703125" customWidth="1"/>
    <col min="3" max="3" width="13.42578125" customWidth="1"/>
    <col min="4" max="4" width="13.42578125" style="182" customWidth="1"/>
  </cols>
  <sheetData>
    <row r="1" spans="1:4">
      <c r="A1" s="404" t="s">
        <v>474</v>
      </c>
      <c r="B1" s="404"/>
      <c r="C1" s="404"/>
      <c r="D1" s="402"/>
    </row>
    <row r="2" spans="1:4">
      <c r="A2" s="56"/>
      <c r="B2" s="56"/>
      <c r="C2" s="56"/>
      <c r="D2" s="56"/>
    </row>
    <row r="3" spans="1:4">
      <c r="A3" s="404" t="s">
        <v>401</v>
      </c>
      <c r="B3" s="404"/>
      <c r="C3" s="404"/>
      <c r="D3" s="402"/>
    </row>
    <row r="4" spans="1:4">
      <c r="A4" s="56"/>
      <c r="B4" s="56"/>
      <c r="C4" s="56"/>
      <c r="D4" s="56"/>
    </row>
    <row r="5" spans="1:4" ht="15.75" thickBot="1">
      <c r="A5" s="56"/>
      <c r="B5" s="63"/>
      <c r="C5" s="63"/>
      <c r="D5" s="349" t="s">
        <v>18</v>
      </c>
    </row>
    <row r="6" spans="1:4">
      <c r="A6" s="64" t="s">
        <v>26</v>
      </c>
      <c r="B6" s="65" t="s">
        <v>7</v>
      </c>
      <c r="C6" s="350" t="s">
        <v>8</v>
      </c>
      <c r="D6" s="299" t="s">
        <v>9</v>
      </c>
    </row>
    <row r="7" spans="1:4" ht="31.5" customHeight="1">
      <c r="A7" s="66">
        <v>1</v>
      </c>
      <c r="B7" s="29" t="s">
        <v>71</v>
      </c>
      <c r="C7" s="351" t="s">
        <v>181</v>
      </c>
      <c r="D7" s="300" t="s">
        <v>469</v>
      </c>
    </row>
    <row r="8" spans="1:4">
      <c r="A8" s="66">
        <v>2</v>
      </c>
      <c r="B8" s="114" t="s">
        <v>72</v>
      </c>
      <c r="C8" s="352"/>
      <c r="D8" s="301"/>
    </row>
    <row r="9" spans="1:4">
      <c r="A9" s="66">
        <v>3</v>
      </c>
      <c r="B9" s="26" t="s">
        <v>73</v>
      </c>
      <c r="C9" s="353">
        <v>0</v>
      </c>
      <c r="D9" s="302">
        <v>0</v>
      </c>
    </row>
    <row r="10" spans="1:4">
      <c r="A10" s="66">
        <v>4</v>
      </c>
      <c r="B10" s="26" t="s">
        <v>22</v>
      </c>
      <c r="C10" s="353">
        <v>46169</v>
      </c>
      <c r="D10" s="302">
        <f>46169-289</f>
        <v>45880</v>
      </c>
    </row>
    <row r="11" spans="1:4">
      <c r="A11" s="66">
        <v>5</v>
      </c>
      <c r="B11" s="26" t="s">
        <v>74</v>
      </c>
      <c r="C11" s="353">
        <v>2654</v>
      </c>
      <c r="D11" s="302">
        <v>2654</v>
      </c>
    </row>
    <row r="12" spans="1:4">
      <c r="A12" s="66">
        <v>6</v>
      </c>
      <c r="B12" s="58" t="s">
        <v>75</v>
      </c>
      <c r="C12" s="354">
        <v>2016</v>
      </c>
      <c r="D12" s="303">
        <v>2016</v>
      </c>
    </row>
    <row r="13" spans="1:4">
      <c r="A13" s="66">
        <v>7</v>
      </c>
      <c r="B13" s="26" t="s">
        <v>76</v>
      </c>
      <c r="C13" s="353">
        <v>100</v>
      </c>
      <c r="D13" s="302">
        <v>100</v>
      </c>
    </row>
    <row r="14" spans="1:4">
      <c r="A14" s="66">
        <v>8</v>
      </c>
      <c r="B14" s="26" t="s">
        <v>470</v>
      </c>
      <c r="C14" s="353">
        <v>1192</v>
      </c>
      <c r="D14" s="302">
        <v>1192</v>
      </c>
    </row>
    <row r="15" spans="1:4">
      <c r="A15" s="66">
        <v>9</v>
      </c>
      <c r="B15" s="26" t="s">
        <v>77</v>
      </c>
      <c r="C15" s="353">
        <v>5000</v>
      </c>
      <c r="D15" s="302">
        <v>5000</v>
      </c>
    </row>
    <row r="16" spans="1:4">
      <c r="A16" s="66">
        <v>10</v>
      </c>
      <c r="B16" s="30" t="s">
        <v>418</v>
      </c>
      <c r="C16" s="355">
        <v>280</v>
      </c>
      <c r="D16" s="304">
        <v>280</v>
      </c>
    </row>
    <row r="17" spans="1:4" ht="17.25" customHeight="1">
      <c r="A17" s="66">
        <v>11</v>
      </c>
      <c r="B17" s="30" t="s">
        <v>78</v>
      </c>
      <c r="C17" s="355">
        <v>5736</v>
      </c>
      <c r="D17" s="304">
        <v>5736</v>
      </c>
    </row>
    <row r="18" spans="1:4" s="182" customFormat="1" ht="17.25" customHeight="1">
      <c r="A18" s="66">
        <v>12</v>
      </c>
      <c r="B18" s="30" t="s">
        <v>29</v>
      </c>
      <c r="C18" s="355">
        <v>830</v>
      </c>
      <c r="D18" s="304">
        <v>830</v>
      </c>
    </row>
    <row r="19" spans="1:4" s="182" customFormat="1" ht="17.25" customHeight="1">
      <c r="A19" s="66">
        <v>13</v>
      </c>
      <c r="B19" s="30" t="s">
        <v>426</v>
      </c>
      <c r="C19" s="355">
        <v>11456</v>
      </c>
      <c r="D19" s="304">
        <f>11456+1030</f>
        <v>12486</v>
      </c>
    </row>
    <row r="20" spans="1:4" s="182" customFormat="1" ht="17.25" customHeight="1">
      <c r="A20" s="66">
        <v>14</v>
      </c>
      <c r="B20" s="30" t="s">
        <v>427</v>
      </c>
      <c r="C20" s="355">
        <v>282</v>
      </c>
      <c r="D20" s="304">
        <v>282</v>
      </c>
    </row>
    <row r="21" spans="1:4" ht="17.25" customHeight="1">
      <c r="A21" s="66">
        <v>15</v>
      </c>
      <c r="B21" s="67" t="s">
        <v>227</v>
      </c>
      <c r="C21" s="356">
        <v>1121</v>
      </c>
      <c r="D21" s="305">
        <v>1121</v>
      </c>
    </row>
    <row r="22" spans="1:4" ht="17.25" customHeight="1">
      <c r="A22" s="66">
        <v>16</v>
      </c>
      <c r="B22" s="68" t="s">
        <v>79</v>
      </c>
      <c r="C22" s="355">
        <v>1800</v>
      </c>
      <c r="D22" s="304">
        <v>1800</v>
      </c>
    </row>
    <row r="23" spans="1:4" ht="17.25" customHeight="1">
      <c r="A23" s="66">
        <v>17</v>
      </c>
      <c r="B23" s="68" t="s">
        <v>245</v>
      </c>
      <c r="C23" s="355">
        <v>5107</v>
      </c>
      <c r="D23" s="304">
        <f>5107+1209+97</f>
        <v>6413</v>
      </c>
    </row>
    <row r="24" spans="1:4" ht="17.25" customHeight="1">
      <c r="A24" s="66">
        <v>18</v>
      </c>
      <c r="B24" s="68" t="s">
        <v>80</v>
      </c>
      <c r="C24" s="357">
        <f>SUM(C9:C23)</f>
        <v>83743</v>
      </c>
      <c r="D24" s="307">
        <f>SUM(D9:D23)</f>
        <v>85790</v>
      </c>
    </row>
    <row r="25" spans="1:4" ht="15.75" customHeight="1">
      <c r="A25" s="66">
        <v>19</v>
      </c>
      <c r="B25" s="115" t="s">
        <v>81</v>
      </c>
      <c r="C25" s="358"/>
      <c r="D25" s="308"/>
    </row>
    <row r="26" spans="1:4" ht="17.100000000000001" customHeight="1">
      <c r="A26" s="66">
        <v>20</v>
      </c>
      <c r="B26" s="68" t="s">
        <v>82</v>
      </c>
      <c r="C26" s="356">
        <v>0</v>
      </c>
      <c r="D26" s="305">
        <v>0</v>
      </c>
    </row>
    <row r="27" spans="1:4" ht="17.100000000000001" customHeight="1">
      <c r="A27" s="66">
        <v>21</v>
      </c>
      <c r="B27" s="68" t="s">
        <v>83</v>
      </c>
      <c r="C27" s="356">
        <v>1400</v>
      </c>
      <c r="D27" s="305">
        <v>1400</v>
      </c>
    </row>
    <row r="28" spans="1:4" ht="17.100000000000001" customHeight="1">
      <c r="A28" s="66">
        <v>22</v>
      </c>
      <c r="B28" s="68" t="s">
        <v>84</v>
      </c>
      <c r="C28" s="356">
        <v>14000</v>
      </c>
      <c r="D28" s="305">
        <v>14000</v>
      </c>
    </row>
    <row r="29" spans="1:4" ht="17.100000000000001" customHeight="1">
      <c r="A29" s="66">
        <v>23</v>
      </c>
      <c r="B29" s="68" t="s">
        <v>85</v>
      </c>
      <c r="C29" s="356">
        <v>0</v>
      </c>
      <c r="D29" s="305">
        <v>0</v>
      </c>
    </row>
    <row r="30" spans="1:4" ht="17.100000000000001" customHeight="1">
      <c r="A30" s="66">
        <v>24</v>
      </c>
      <c r="B30" s="68" t="s">
        <v>86</v>
      </c>
      <c r="C30" s="356">
        <v>2500</v>
      </c>
      <c r="D30" s="305">
        <v>2500</v>
      </c>
    </row>
    <row r="31" spans="1:4" ht="17.100000000000001" customHeight="1">
      <c r="A31" s="66">
        <v>25</v>
      </c>
      <c r="B31" s="68" t="s">
        <v>229</v>
      </c>
      <c r="C31" s="356">
        <v>300</v>
      </c>
      <c r="D31" s="305">
        <v>300</v>
      </c>
    </row>
    <row r="32" spans="1:4" ht="17.100000000000001" customHeight="1">
      <c r="A32" s="66">
        <v>26</v>
      </c>
      <c r="B32" s="68" t="s">
        <v>228</v>
      </c>
      <c r="C32" s="356">
        <v>9419</v>
      </c>
      <c r="D32" s="305">
        <v>9419</v>
      </c>
    </row>
    <row r="33" spans="1:4" ht="17.100000000000001" customHeight="1">
      <c r="A33" s="66">
        <v>27</v>
      </c>
      <c r="B33" s="68" t="s">
        <v>3</v>
      </c>
      <c r="C33" s="356">
        <v>0</v>
      </c>
      <c r="D33" s="305">
        <v>0</v>
      </c>
    </row>
    <row r="34" spans="1:4" ht="17.100000000000001" customHeight="1">
      <c r="A34" s="66">
        <v>28</v>
      </c>
      <c r="B34" s="68" t="s">
        <v>87</v>
      </c>
      <c r="C34" s="356">
        <v>830</v>
      </c>
      <c r="D34" s="305">
        <v>830</v>
      </c>
    </row>
    <row r="35" spans="1:4" ht="17.100000000000001" customHeight="1">
      <c r="A35" s="66">
        <v>29</v>
      </c>
      <c r="B35" s="68" t="s">
        <v>428</v>
      </c>
      <c r="C35" s="356">
        <v>2900</v>
      </c>
      <c r="D35" s="305">
        <v>2900</v>
      </c>
    </row>
    <row r="36" spans="1:4">
      <c r="A36" s="66">
        <v>30</v>
      </c>
      <c r="B36" s="30" t="s">
        <v>230</v>
      </c>
      <c r="C36" s="356">
        <v>0</v>
      </c>
      <c r="D36" s="305">
        <v>0</v>
      </c>
    </row>
    <row r="37" spans="1:4" s="182" customFormat="1">
      <c r="A37" s="66">
        <v>31</v>
      </c>
      <c r="B37" s="30" t="s">
        <v>231</v>
      </c>
      <c r="C37" s="356">
        <v>5000</v>
      </c>
      <c r="D37" s="305">
        <v>5000</v>
      </c>
    </row>
    <row r="38" spans="1:4">
      <c r="A38" s="66">
        <v>32</v>
      </c>
      <c r="B38" s="30" t="s">
        <v>88</v>
      </c>
      <c r="C38" s="356">
        <v>2944</v>
      </c>
      <c r="D38" s="305">
        <v>2944</v>
      </c>
    </row>
    <row r="39" spans="1:4">
      <c r="A39" s="66">
        <v>33</v>
      </c>
      <c r="B39" s="29" t="s">
        <v>89</v>
      </c>
      <c r="C39" s="357">
        <f>SUM(C26:C38)</f>
        <v>39293</v>
      </c>
      <c r="D39" s="307">
        <f>SUM(D26:D38)</f>
        <v>39293</v>
      </c>
    </row>
    <row r="40" spans="1:4" s="34" customFormat="1">
      <c r="A40" s="66">
        <v>34</v>
      </c>
      <c r="B40" s="69" t="s">
        <v>90</v>
      </c>
      <c r="C40" s="356">
        <v>3178</v>
      </c>
      <c r="D40" s="305">
        <v>3178</v>
      </c>
    </row>
    <row r="41" spans="1:4">
      <c r="A41" s="66">
        <v>35</v>
      </c>
      <c r="B41" s="29" t="s">
        <v>91</v>
      </c>
      <c r="C41" s="356">
        <v>0</v>
      </c>
      <c r="D41" s="305">
        <v>0</v>
      </c>
    </row>
    <row r="42" spans="1:4">
      <c r="A42" s="66">
        <v>36</v>
      </c>
      <c r="B42" s="29" t="s">
        <v>406</v>
      </c>
      <c r="C42" s="356">
        <v>0</v>
      </c>
      <c r="D42" s="305">
        <v>0</v>
      </c>
    </row>
    <row r="43" spans="1:4">
      <c r="A43" s="66">
        <v>37</v>
      </c>
      <c r="B43" s="29" t="s">
        <v>92</v>
      </c>
      <c r="C43" s="356">
        <v>0</v>
      </c>
      <c r="D43" s="305">
        <v>0</v>
      </c>
    </row>
    <row r="44" spans="1:4">
      <c r="A44" s="66">
        <v>38</v>
      </c>
      <c r="B44" s="29" t="s">
        <v>232</v>
      </c>
      <c r="C44" s="356">
        <v>0</v>
      </c>
      <c r="D44" s="305">
        <v>0</v>
      </c>
    </row>
    <row r="45" spans="1:4">
      <c r="A45" s="66">
        <v>39</v>
      </c>
      <c r="B45" s="29" t="s">
        <v>93</v>
      </c>
      <c r="C45" s="356">
        <v>0</v>
      </c>
      <c r="D45" s="305">
        <v>0</v>
      </c>
    </row>
    <row r="46" spans="1:4">
      <c r="A46" s="66">
        <v>40</v>
      </c>
      <c r="B46" s="29" t="s">
        <v>239</v>
      </c>
      <c r="C46" s="356">
        <f>'7.számú melléklet '!C10+'9.számú melléklet'!C11</f>
        <v>219617</v>
      </c>
      <c r="D46" s="305">
        <f>'7.számú melléklet '!D10+'9.számú melléklet'!D11</f>
        <v>219617</v>
      </c>
    </row>
    <row r="47" spans="1:4">
      <c r="A47" s="66">
        <v>41</v>
      </c>
      <c r="B47" s="29" t="s">
        <v>94</v>
      </c>
      <c r="C47" s="356">
        <v>22595</v>
      </c>
      <c r="D47" s="305">
        <v>22595</v>
      </c>
    </row>
    <row r="48" spans="1:4" ht="15.75" thickBot="1">
      <c r="A48" s="241">
        <v>42</v>
      </c>
      <c r="B48" s="31" t="s">
        <v>95</v>
      </c>
      <c r="C48" s="359">
        <f>C24+C39+C40+C41+C42+C43+C44+C45+C47+C46</f>
        <v>368426</v>
      </c>
      <c r="D48" s="306">
        <f>D24+D39+D40+D41+D42+D43+D44+D45+D47+D46</f>
        <v>370473</v>
      </c>
    </row>
    <row r="50" spans="2:4" ht="15.75">
      <c r="B50" s="43"/>
      <c r="C50" s="43"/>
      <c r="D50" s="43"/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117"/>
  <sheetViews>
    <sheetView zoomScale="95" zoomScaleNormal="95" workbookViewId="0">
      <selection activeCell="A3" sqref="A3:F3"/>
    </sheetView>
  </sheetViews>
  <sheetFormatPr defaultRowHeight="15"/>
  <cols>
    <col min="1" max="1" width="5.42578125" customWidth="1"/>
    <col min="3" max="3" width="38.140625" customWidth="1"/>
    <col min="4" max="4" width="13.7109375" customWidth="1"/>
    <col min="5" max="5" width="13.7109375" style="182" customWidth="1"/>
    <col min="6" max="6" width="13.7109375" style="221" customWidth="1"/>
    <col min="7" max="7" width="28.5703125" customWidth="1"/>
    <col min="8" max="8" width="16.85546875" customWidth="1"/>
  </cols>
  <sheetData>
    <row r="1" spans="1:6">
      <c r="B1" s="34"/>
      <c r="C1" s="34"/>
      <c r="D1" s="34"/>
      <c r="E1" s="34"/>
      <c r="F1" s="212"/>
    </row>
    <row r="2" spans="1:6">
      <c r="A2" s="480" t="s">
        <v>475</v>
      </c>
      <c r="B2" s="400"/>
      <c r="C2" s="400"/>
      <c r="D2" s="400"/>
      <c r="E2" s="400"/>
      <c r="F2" s="400"/>
    </row>
    <row r="3" spans="1:6">
      <c r="A3" s="480" t="s">
        <v>447</v>
      </c>
      <c r="B3" s="400"/>
      <c r="C3" s="400"/>
      <c r="D3" s="400"/>
      <c r="E3" s="400"/>
      <c r="F3" s="400"/>
    </row>
    <row r="4" spans="1:6">
      <c r="A4" s="480" t="s">
        <v>402</v>
      </c>
      <c r="B4" s="400"/>
      <c r="C4" s="400"/>
      <c r="D4" s="400"/>
      <c r="E4" s="400"/>
      <c r="F4" s="400"/>
    </row>
    <row r="5" spans="1:6">
      <c r="A5" s="56"/>
      <c r="B5" s="123"/>
      <c r="C5" s="124"/>
      <c r="D5" s="124"/>
      <c r="E5" s="124"/>
      <c r="F5" s="213"/>
    </row>
    <row r="6" spans="1:6">
      <c r="A6" s="56"/>
      <c r="B6" s="123" t="s">
        <v>27</v>
      </c>
      <c r="C6" s="124"/>
      <c r="D6" s="124"/>
      <c r="E6" s="124"/>
      <c r="F6" s="213"/>
    </row>
    <row r="7" spans="1:6">
      <c r="A7" s="125"/>
      <c r="B7" s="485" t="s">
        <v>7</v>
      </c>
      <c r="C7" s="469"/>
      <c r="D7" s="176" t="s">
        <v>8</v>
      </c>
      <c r="E7" s="176" t="s">
        <v>9</v>
      </c>
      <c r="F7" s="153" t="s">
        <v>242</v>
      </c>
    </row>
    <row r="8" spans="1:6" ht="15" customHeight="1">
      <c r="A8" s="483" t="s">
        <v>26</v>
      </c>
      <c r="B8" s="486" t="s">
        <v>0</v>
      </c>
      <c r="C8" s="487"/>
      <c r="D8" s="481" t="s">
        <v>181</v>
      </c>
      <c r="E8" s="481" t="s">
        <v>463</v>
      </c>
      <c r="F8" s="490" t="s">
        <v>175</v>
      </c>
    </row>
    <row r="9" spans="1:6" ht="30" customHeight="1" thickBot="1">
      <c r="A9" s="484"/>
      <c r="B9" s="488"/>
      <c r="C9" s="489"/>
      <c r="D9" s="482"/>
      <c r="E9" s="482"/>
      <c r="F9" s="491"/>
    </row>
    <row r="10" spans="1:6">
      <c r="A10" s="128">
        <v>1</v>
      </c>
      <c r="B10" s="127" t="s">
        <v>28</v>
      </c>
      <c r="C10" s="127"/>
      <c r="D10" s="129"/>
      <c r="E10" s="129"/>
      <c r="F10" s="214"/>
    </row>
    <row r="11" spans="1:6" ht="22.5">
      <c r="A11" s="128">
        <v>2</v>
      </c>
      <c r="B11" s="127"/>
      <c r="C11" s="298" t="s">
        <v>375</v>
      </c>
      <c r="D11" s="135">
        <f>Részletező_Önk!D7</f>
        <v>12379</v>
      </c>
      <c r="E11" s="135">
        <f>12377</f>
        <v>12377</v>
      </c>
      <c r="F11" s="131">
        <f>Részletező_Önk!D4</f>
        <v>1</v>
      </c>
    </row>
    <row r="12" spans="1:6" s="182" customFormat="1" ht="22.5">
      <c r="A12" s="128">
        <v>3</v>
      </c>
      <c r="B12" s="127"/>
      <c r="C12" s="298" t="s">
        <v>466</v>
      </c>
      <c r="D12" s="135">
        <v>0</v>
      </c>
      <c r="E12" s="135">
        <v>1825</v>
      </c>
      <c r="F12" s="131">
        <v>0</v>
      </c>
    </row>
    <row r="13" spans="1:6">
      <c r="A13" s="128">
        <v>4</v>
      </c>
      <c r="B13" s="127"/>
      <c r="C13" s="298" t="s">
        <v>378</v>
      </c>
      <c r="D13" s="135">
        <f>Részletező_Önk!E7</f>
        <v>0</v>
      </c>
      <c r="E13" s="135">
        <f>Részletező_Önk!F7</f>
        <v>0</v>
      </c>
      <c r="F13" s="131">
        <f>Részletező_Önk!E4</f>
        <v>0</v>
      </c>
    </row>
    <row r="14" spans="1:6">
      <c r="A14" s="128">
        <v>5</v>
      </c>
      <c r="B14" s="127"/>
      <c r="C14" s="295" t="s">
        <v>37</v>
      </c>
      <c r="D14" s="135">
        <f>Részletező_Önk!I7</f>
        <v>0</v>
      </c>
      <c r="E14" s="135">
        <f>Részletező_Önk!J7</f>
        <v>0</v>
      </c>
      <c r="F14" s="131">
        <f>Részletező_Önk!I4</f>
        <v>0</v>
      </c>
    </row>
    <row r="15" spans="1:6">
      <c r="A15" s="128">
        <v>6</v>
      </c>
      <c r="B15" s="127"/>
      <c r="C15" s="127" t="str">
        <f>Részletező_Önk!J1</f>
        <v>Zöldterület-kezelés</v>
      </c>
      <c r="D15" s="135">
        <f>Részletező_Önk!J7</f>
        <v>0</v>
      </c>
      <c r="E15" s="135">
        <v>300</v>
      </c>
      <c r="F15" s="131">
        <f>Részletező_Önk!J4</f>
        <v>0</v>
      </c>
    </row>
    <row r="16" spans="1:6">
      <c r="A16" s="128">
        <v>7</v>
      </c>
      <c r="B16" s="127"/>
      <c r="C16" s="130" t="str">
        <f>Részletező_Önk!K1</f>
        <v xml:space="preserve">Váors, községszolgáltatási egyéb szolgáltatások </v>
      </c>
      <c r="D16" s="135">
        <f>Részletező_Önk!K7</f>
        <v>1561.17</v>
      </c>
      <c r="E16" s="135">
        <v>1518</v>
      </c>
      <c r="F16" s="131">
        <v>1</v>
      </c>
    </row>
    <row r="17" spans="1:6" s="182" customFormat="1">
      <c r="A17" s="128">
        <v>8</v>
      </c>
      <c r="B17" s="127"/>
      <c r="C17" s="130" t="str">
        <f>Részletező_Önk!L1</f>
        <v>Háziorvosi alapellátás</v>
      </c>
      <c r="D17" s="135">
        <f>Részletező_Önk!L7</f>
        <v>0</v>
      </c>
      <c r="E17" s="135">
        <v>0</v>
      </c>
      <c r="F17" s="131">
        <f>Részletező_Önk!L4</f>
        <v>0</v>
      </c>
    </row>
    <row r="18" spans="1:6" s="182" customFormat="1">
      <c r="A18" s="128">
        <v>9</v>
      </c>
      <c r="B18" s="127"/>
      <c r="C18" s="130" t="str">
        <f>Részletező_Önk!M1</f>
        <v xml:space="preserve">Család és nővédelmi egészségügyi gondozás </v>
      </c>
      <c r="D18" s="135">
        <f>Részletező_Önk!M7</f>
        <v>1512</v>
      </c>
      <c r="E18" s="135">
        <v>683</v>
      </c>
      <c r="F18" s="131">
        <v>1</v>
      </c>
    </row>
    <row r="19" spans="1:6" s="182" customFormat="1">
      <c r="A19" s="128">
        <v>10</v>
      </c>
      <c r="B19" s="127"/>
      <c r="C19" s="130" t="str">
        <f>Részletező_Önk!O1</f>
        <v xml:space="preserve">Könyvtári szolgáltatások </v>
      </c>
      <c r="D19" s="135">
        <f>Részletező_Önk!O7</f>
        <v>0</v>
      </c>
      <c r="E19" s="135">
        <v>275</v>
      </c>
      <c r="F19" s="131">
        <f>Részletező_Önk!O4</f>
        <v>0</v>
      </c>
    </row>
    <row r="20" spans="1:6" s="182" customFormat="1" ht="29.25" customHeight="1">
      <c r="A20" s="128">
        <v>11</v>
      </c>
      <c r="B20" s="127"/>
      <c r="C20" s="296" t="str">
        <f>Részletező_Önk!P1</f>
        <v>Közművelődés-hagyományos közösségi kulturális értékek gondozása</v>
      </c>
      <c r="D20" s="135">
        <f>Részletező_Önk!P7</f>
        <v>3801.3989999999999</v>
      </c>
      <c r="E20" s="135">
        <v>5498</v>
      </c>
      <c r="F20" s="131">
        <v>1</v>
      </c>
    </row>
    <row r="21" spans="1:6" s="182" customFormat="1">
      <c r="A21" s="128">
        <v>12</v>
      </c>
      <c r="B21" s="127"/>
      <c r="C21" s="296" t="s">
        <v>465</v>
      </c>
      <c r="D21" s="135">
        <v>0</v>
      </c>
      <c r="E21" s="135">
        <v>1260</v>
      </c>
      <c r="F21" s="131"/>
    </row>
    <row r="22" spans="1:6">
      <c r="A22" s="128">
        <v>13</v>
      </c>
      <c r="B22" s="127"/>
      <c r="C22" s="297" t="str">
        <f>Részletező_Önk!T1</f>
        <v xml:space="preserve">Szociális étkeztetés szociális konyhán </v>
      </c>
      <c r="D22" s="135">
        <f>Részletező_Önk!T7</f>
        <v>180</v>
      </c>
      <c r="E22" s="135">
        <v>164</v>
      </c>
      <c r="F22" s="131">
        <f>Részletező_Önk!T4</f>
        <v>0</v>
      </c>
    </row>
    <row r="23" spans="1:6">
      <c r="A23" s="128">
        <v>14</v>
      </c>
      <c r="B23" s="132" t="s">
        <v>30</v>
      </c>
      <c r="C23" s="132"/>
      <c r="D23" s="133">
        <f>SUM(D11:D22)</f>
        <v>19433.569</v>
      </c>
      <c r="E23" s="133">
        <f>SUM(E11:E22)</f>
        <v>23900</v>
      </c>
      <c r="F23" s="152">
        <f>SUM(F10:F22)</f>
        <v>4</v>
      </c>
    </row>
    <row r="24" spans="1:6">
      <c r="A24" s="128">
        <v>15</v>
      </c>
      <c r="B24" s="56"/>
      <c r="C24" s="130" t="s">
        <v>31</v>
      </c>
      <c r="D24" s="135">
        <f>Részletező_Önk!G7+Részletező_Önk!H7</f>
        <v>0</v>
      </c>
      <c r="E24" s="135">
        <v>11752</v>
      </c>
      <c r="F24" s="216">
        <f>Részletező_Önk!G4+Részletező_Önk!H4</f>
        <v>5</v>
      </c>
    </row>
    <row r="25" spans="1:6">
      <c r="A25" s="128">
        <v>16</v>
      </c>
      <c r="B25" s="132" t="s">
        <v>32</v>
      </c>
      <c r="C25" s="136"/>
      <c r="D25" s="137">
        <f>SUM(D23:D24)</f>
        <v>19433.569</v>
      </c>
      <c r="E25" s="137">
        <f>SUM(E23:E24)</f>
        <v>35652</v>
      </c>
      <c r="F25" s="137"/>
    </row>
    <row r="26" spans="1:6">
      <c r="A26" s="128">
        <v>17</v>
      </c>
      <c r="B26" s="127" t="s">
        <v>33</v>
      </c>
      <c r="C26" s="127"/>
      <c r="D26" s="129"/>
      <c r="E26" s="129"/>
      <c r="F26" s="217"/>
    </row>
    <row r="27" spans="1:6" ht="22.5">
      <c r="A27" s="128">
        <v>18</v>
      </c>
      <c r="B27" s="127"/>
      <c r="C27" s="298" t="s">
        <v>375</v>
      </c>
      <c r="D27" s="135">
        <f>Részletező_Önk!D10</f>
        <v>2418.0610000000001</v>
      </c>
      <c r="E27" s="135">
        <v>2284</v>
      </c>
      <c r="F27" s="218"/>
    </row>
    <row r="28" spans="1:6" s="182" customFormat="1" ht="22.5">
      <c r="A28" s="128">
        <v>19</v>
      </c>
      <c r="B28" s="127"/>
      <c r="C28" s="298" t="s">
        <v>466</v>
      </c>
      <c r="D28" s="135">
        <v>0</v>
      </c>
      <c r="E28" s="135">
        <v>287</v>
      </c>
      <c r="F28" s="218"/>
    </row>
    <row r="29" spans="1:6">
      <c r="A29" s="128">
        <v>20</v>
      </c>
      <c r="B29" s="127"/>
      <c r="C29" s="298" t="s">
        <v>378</v>
      </c>
      <c r="D29" s="135">
        <f>Részletező_Önk!E10</f>
        <v>0</v>
      </c>
      <c r="E29" s="135">
        <f>Részletező_Önk!F10</f>
        <v>0</v>
      </c>
      <c r="F29" s="218"/>
    </row>
    <row r="30" spans="1:6" s="182" customFormat="1">
      <c r="A30" s="128">
        <v>21</v>
      </c>
      <c r="B30" s="127"/>
      <c r="C30" s="295" t="s">
        <v>37</v>
      </c>
      <c r="D30" s="135">
        <f>Részletező_Önk!I22</f>
        <v>0</v>
      </c>
      <c r="E30" s="135">
        <f>Részletező_Önk!J22</f>
        <v>0</v>
      </c>
      <c r="F30" s="218"/>
    </row>
    <row r="31" spans="1:6" s="182" customFormat="1">
      <c r="A31" s="128">
        <v>22</v>
      </c>
      <c r="B31" s="127"/>
      <c r="C31" s="127" t="str">
        <f>Részletező_Önk!J1</f>
        <v>Zöldterület-kezelés</v>
      </c>
      <c r="D31" s="135">
        <f>Részletező_Önk!J10</f>
        <v>0</v>
      </c>
      <c r="E31" s="135">
        <v>47</v>
      </c>
      <c r="F31" s="218"/>
    </row>
    <row r="32" spans="1:6">
      <c r="A32" s="128">
        <v>23</v>
      </c>
      <c r="B32" s="127"/>
      <c r="C32" s="130" t="str">
        <f>Részletező_Önk!K1</f>
        <v xml:space="preserve">Váors, községszolgáltatási egyéb szolgáltatások </v>
      </c>
      <c r="D32" s="135">
        <f>Részletező_Önk!K10</f>
        <v>100.744</v>
      </c>
      <c r="E32" s="135">
        <v>271</v>
      </c>
      <c r="F32" s="218"/>
    </row>
    <row r="33" spans="1:6">
      <c r="A33" s="128">
        <v>24</v>
      </c>
      <c r="B33" s="127"/>
      <c r="C33" s="130" t="str">
        <f>Részletező_Önk!M1</f>
        <v xml:space="preserve">Család és nővédelmi egészségügyi gondozás </v>
      </c>
      <c r="D33" s="135">
        <f>Részletező_Önk!M10</f>
        <v>268.19099999999997</v>
      </c>
      <c r="E33" s="135">
        <v>120</v>
      </c>
      <c r="F33" s="218"/>
    </row>
    <row r="34" spans="1:6">
      <c r="A34" s="128">
        <v>25</v>
      </c>
      <c r="B34" s="127"/>
      <c r="C34" s="130" t="str">
        <f>Részletező_Önk!L1</f>
        <v>Háziorvosi alapellátás</v>
      </c>
      <c r="D34" s="135">
        <f>Részletező_Önk!L10</f>
        <v>0</v>
      </c>
      <c r="E34" s="135">
        <v>0</v>
      </c>
      <c r="F34" s="218"/>
    </row>
    <row r="35" spans="1:6">
      <c r="A35" s="128">
        <v>26</v>
      </c>
      <c r="B35" s="127"/>
      <c r="C35" s="130" t="str">
        <f>Részletező_Önk!O1</f>
        <v xml:space="preserve">Könyvtári szolgáltatások </v>
      </c>
      <c r="D35" s="135">
        <f>Részletező_Önk!O10</f>
        <v>0</v>
      </c>
      <c r="E35" s="135">
        <v>43</v>
      </c>
      <c r="F35" s="218"/>
    </row>
    <row r="36" spans="1:6" ht="23.25">
      <c r="A36" s="128">
        <v>27</v>
      </c>
      <c r="B36" s="127"/>
      <c r="C36" s="296" t="str">
        <f>Részletező_Önk!P1</f>
        <v>Közművelődés-hagyományos közösségi kulturális értékek gondozása</v>
      </c>
      <c r="D36" s="135">
        <f>Részletező_Önk!P10</f>
        <v>667.149</v>
      </c>
      <c r="E36" s="135">
        <v>951</v>
      </c>
      <c r="F36" s="218"/>
    </row>
    <row r="37" spans="1:6" s="182" customFormat="1">
      <c r="A37" s="128">
        <v>28</v>
      </c>
      <c r="B37" s="127"/>
      <c r="C37" s="296" t="s">
        <v>465</v>
      </c>
      <c r="D37" s="135">
        <v>0</v>
      </c>
      <c r="E37" s="135">
        <v>192</v>
      </c>
      <c r="F37" s="218"/>
    </row>
    <row r="38" spans="1:6" s="182" customFormat="1">
      <c r="A38" s="128">
        <v>29</v>
      </c>
      <c r="B38" s="127"/>
      <c r="C38" s="297" t="s">
        <v>395</v>
      </c>
      <c r="D38" s="135">
        <f>Részletező_Önk!T10</f>
        <v>31.933</v>
      </c>
      <c r="E38" s="135">
        <v>28</v>
      </c>
      <c r="F38" s="218"/>
    </row>
    <row r="39" spans="1:6">
      <c r="A39" s="128">
        <v>30</v>
      </c>
      <c r="B39" s="127"/>
      <c r="C39" s="130" t="s">
        <v>31</v>
      </c>
      <c r="D39" s="135">
        <f>Részletező_Önk!H10+Részletező_Önk!G10</f>
        <v>0</v>
      </c>
      <c r="E39" s="135">
        <v>1288</v>
      </c>
      <c r="F39" s="218"/>
    </row>
    <row r="40" spans="1:6">
      <c r="A40" s="128">
        <v>31</v>
      </c>
      <c r="B40" s="132" t="s">
        <v>35</v>
      </c>
      <c r="C40" s="132"/>
      <c r="D40" s="133">
        <f>SUM(D27:D39)</f>
        <v>3486.078</v>
      </c>
      <c r="E40" s="133">
        <f>SUM(E27:E39)</f>
        <v>5511</v>
      </c>
      <c r="F40" s="133"/>
    </row>
    <row r="41" spans="1:6">
      <c r="A41" s="128">
        <v>28</v>
      </c>
      <c r="B41" s="127" t="s">
        <v>36</v>
      </c>
      <c r="C41" s="127"/>
      <c r="D41" s="129"/>
      <c r="E41" s="129"/>
      <c r="F41" s="218"/>
    </row>
    <row r="42" spans="1:6" ht="22.5">
      <c r="A42" s="128">
        <v>29</v>
      </c>
      <c r="B42" s="127"/>
      <c r="C42" s="298" t="s">
        <v>375</v>
      </c>
      <c r="D42" s="135">
        <f>Részletező_Önk!D11</f>
        <v>6422</v>
      </c>
      <c r="E42" s="135">
        <v>9906</v>
      </c>
      <c r="F42" s="218"/>
    </row>
    <row r="43" spans="1:6">
      <c r="A43" s="128">
        <v>30</v>
      </c>
      <c r="B43" s="127"/>
      <c r="C43" s="298" t="s">
        <v>378</v>
      </c>
      <c r="D43" s="135">
        <f>Részletező_Önk!E11</f>
        <v>894</v>
      </c>
      <c r="E43" s="135">
        <v>208</v>
      </c>
      <c r="F43" s="218"/>
    </row>
    <row r="44" spans="1:6" s="182" customFormat="1">
      <c r="A44" s="128"/>
      <c r="B44" s="127"/>
      <c r="C44" s="295" t="s">
        <v>467</v>
      </c>
      <c r="D44" s="135">
        <v>0</v>
      </c>
      <c r="E44" s="135">
        <v>151</v>
      </c>
      <c r="F44" s="218"/>
    </row>
    <row r="45" spans="1:6">
      <c r="A45" s="128">
        <v>31</v>
      </c>
      <c r="B45" s="127"/>
      <c r="C45" s="295" t="s">
        <v>37</v>
      </c>
      <c r="D45" s="135">
        <f>Részletező_Önk!I11</f>
        <v>1557</v>
      </c>
      <c r="E45" s="135">
        <v>930</v>
      </c>
      <c r="F45" s="218"/>
    </row>
    <row r="46" spans="1:6">
      <c r="A46" s="128">
        <v>32</v>
      </c>
      <c r="B46" s="127"/>
      <c r="C46" s="127" t="str">
        <f>Részletező_Önk!J1</f>
        <v>Zöldterület-kezelés</v>
      </c>
      <c r="D46" s="135">
        <f>Részletező_Önk!J11</f>
        <v>867</v>
      </c>
      <c r="E46" s="135">
        <v>638</v>
      </c>
      <c r="F46" s="218"/>
    </row>
    <row r="47" spans="1:6">
      <c r="A47" s="128">
        <v>33</v>
      </c>
      <c r="B47" s="127"/>
      <c r="C47" s="130" t="str">
        <f>Részletező_Önk!K1</f>
        <v xml:space="preserve">Váors, községszolgáltatási egyéb szolgáltatások </v>
      </c>
      <c r="D47" s="135">
        <f>Részletező_Önk!K11</f>
        <v>9533</v>
      </c>
      <c r="E47" s="135">
        <f>8760+3032</f>
        <v>11792</v>
      </c>
      <c r="F47" s="218"/>
    </row>
    <row r="48" spans="1:6">
      <c r="A48" s="128">
        <v>34</v>
      </c>
      <c r="B48" s="127"/>
      <c r="C48" s="130" t="str">
        <f>Részletező_Önk!M1</f>
        <v xml:space="preserve">Család és nővédelmi egészségügyi gondozás </v>
      </c>
      <c r="D48" s="135">
        <f>Részletező_Önk!M11</f>
        <v>219</v>
      </c>
      <c r="E48" s="135">
        <v>192</v>
      </c>
      <c r="F48" s="218"/>
    </row>
    <row r="49" spans="1:6">
      <c r="A49" s="128">
        <v>35</v>
      </c>
      <c r="B49" s="127"/>
      <c r="C49" s="130" t="str">
        <f>Részletező_Önk!L1</f>
        <v>Háziorvosi alapellátás</v>
      </c>
      <c r="D49" s="135">
        <f>Részletező_Önk!L11</f>
        <v>622</v>
      </c>
      <c r="E49" s="135">
        <v>711</v>
      </c>
      <c r="F49" s="218"/>
    </row>
    <row r="50" spans="1:6" s="182" customFormat="1">
      <c r="A50" s="128"/>
      <c r="B50" s="127"/>
      <c r="C50" s="130" t="str">
        <f>Részletező_Önk!N1</f>
        <v>Sportlétesítmények, edzőtáborok működtetése és fejlesztése</v>
      </c>
      <c r="D50" s="135">
        <f>Részletező_Önk!N11</f>
        <v>147</v>
      </c>
      <c r="E50" s="135">
        <v>431</v>
      </c>
      <c r="F50" s="218"/>
    </row>
    <row r="51" spans="1:6">
      <c r="A51" s="128">
        <v>36</v>
      </c>
      <c r="B51" s="127"/>
      <c r="C51" s="130" t="str">
        <f>Részletező_Önk!O1</f>
        <v xml:space="preserve">Könyvtári szolgáltatások </v>
      </c>
      <c r="D51" s="135">
        <f>Részletező_Önk!O11</f>
        <v>642</v>
      </c>
      <c r="E51" s="135">
        <v>473</v>
      </c>
      <c r="F51" s="218"/>
    </row>
    <row r="52" spans="1:6" ht="23.25">
      <c r="A52" s="128">
        <v>37</v>
      </c>
      <c r="B52" s="127"/>
      <c r="C52" s="296" t="str">
        <f>Részletező_Önk!P1</f>
        <v>Közművelődés-hagyományos közösségi kulturális értékek gondozása</v>
      </c>
      <c r="D52" s="135">
        <f>Részletező_Önk!P11</f>
        <v>2133</v>
      </c>
      <c r="E52" s="135">
        <v>9997</v>
      </c>
      <c r="F52" s="218"/>
    </row>
    <row r="53" spans="1:6" s="182" customFormat="1">
      <c r="A53" s="128"/>
      <c r="B53" s="127"/>
      <c r="C53" s="296" t="s">
        <v>465</v>
      </c>
      <c r="D53" s="135">
        <v>0</v>
      </c>
      <c r="E53" s="135">
        <v>2914</v>
      </c>
      <c r="F53" s="218"/>
    </row>
    <row r="54" spans="1:6" s="182" customFormat="1">
      <c r="A54" s="128"/>
      <c r="B54" s="127"/>
      <c r="C54" s="322" t="str">
        <f>Részletező_Önk!R1</f>
        <v xml:space="preserve">Gyermekétkeztetés köznevelési intézményben </v>
      </c>
      <c r="D54" s="135">
        <f>Részletező_Önk!R11</f>
        <v>13378</v>
      </c>
      <c r="E54" s="135">
        <v>16801</v>
      </c>
      <c r="F54" s="218"/>
    </row>
    <row r="55" spans="1:6">
      <c r="A55" s="128">
        <v>38</v>
      </c>
      <c r="B55" s="127"/>
      <c r="C55" s="297" t="s">
        <v>395</v>
      </c>
      <c r="D55" s="135">
        <f>Részletező_Önk!T11</f>
        <v>1721</v>
      </c>
      <c r="E55" s="135">
        <v>2004</v>
      </c>
      <c r="F55" s="218"/>
    </row>
    <row r="56" spans="1:6" s="182" customFormat="1">
      <c r="A56" s="128"/>
      <c r="B56" s="127"/>
      <c r="C56" s="297" t="s">
        <v>439</v>
      </c>
      <c r="D56" s="135">
        <f>Részletező_Önk!U11</f>
        <v>176</v>
      </c>
      <c r="E56" s="135">
        <v>1001</v>
      </c>
      <c r="F56" s="218"/>
    </row>
    <row r="57" spans="1:6" s="182" customFormat="1">
      <c r="A57" s="128"/>
      <c r="B57" s="127"/>
      <c r="C57" s="297" t="s">
        <v>468</v>
      </c>
      <c r="D57" s="135">
        <v>0</v>
      </c>
      <c r="E57" s="135">
        <v>3498</v>
      </c>
      <c r="F57" s="218"/>
    </row>
    <row r="58" spans="1:6">
      <c r="A58" s="128">
        <v>39</v>
      </c>
      <c r="B58" s="127"/>
      <c r="C58" s="130" t="s">
        <v>31</v>
      </c>
      <c r="D58" s="135">
        <f>Részletező_Önk!G11+Részletező_Önk!H11</f>
        <v>0</v>
      </c>
      <c r="E58" s="135">
        <v>1963</v>
      </c>
      <c r="F58" s="218"/>
    </row>
    <row r="59" spans="1:6">
      <c r="A59" s="128">
        <v>40</v>
      </c>
      <c r="B59" s="139" t="s">
        <v>38</v>
      </c>
      <c r="C59" s="140"/>
      <c r="D59" s="141">
        <f>SUM(D42:D58)</f>
        <v>38311</v>
      </c>
      <c r="E59" s="141">
        <f>SUM(E42:E58)</f>
        <v>63610</v>
      </c>
      <c r="F59" s="141"/>
    </row>
    <row r="60" spans="1:6">
      <c r="A60" s="128">
        <v>41</v>
      </c>
      <c r="B60" s="127" t="s">
        <v>39</v>
      </c>
      <c r="C60" s="127"/>
      <c r="D60" s="129"/>
      <c r="E60" s="129"/>
      <c r="F60" s="218"/>
    </row>
    <row r="61" spans="1:6">
      <c r="A61" s="128">
        <v>42</v>
      </c>
      <c r="B61" s="142" t="s">
        <v>40</v>
      </c>
      <c r="C61" s="142"/>
      <c r="D61" s="129"/>
      <c r="E61" s="129"/>
      <c r="F61" s="218"/>
    </row>
    <row r="62" spans="1:6">
      <c r="A62" s="128">
        <v>43</v>
      </c>
      <c r="B62" s="142"/>
      <c r="C62" s="142" t="str">
        <f>'6.számú melléklet '!B11</f>
        <v xml:space="preserve">Bakonysárkányi Német Nemzetiségi Önkormányzat </v>
      </c>
      <c r="D62" s="135">
        <f>'6.számú melléklet '!C11</f>
        <v>500</v>
      </c>
      <c r="E62" s="135">
        <f>'6.számú melléklet '!D11</f>
        <v>500</v>
      </c>
      <c r="F62" s="218"/>
    </row>
    <row r="63" spans="1:6" s="182" customFormat="1">
      <c r="A63" s="128"/>
      <c r="B63" s="142"/>
      <c r="C63" s="142" t="str">
        <f>'6.számú melléklet '!B10</f>
        <v xml:space="preserve">Óvoda működési támogatása + IFT </v>
      </c>
      <c r="D63" s="135">
        <f>'6.számú melléklet '!C10</f>
        <v>46469</v>
      </c>
      <c r="E63" s="135">
        <f>'6.számú melléklet '!D10</f>
        <v>40445</v>
      </c>
      <c r="F63" s="218"/>
    </row>
    <row r="64" spans="1:6">
      <c r="A64" s="128">
        <v>44</v>
      </c>
      <c r="B64" s="142"/>
      <c r="C64" s="127" t="s">
        <v>41</v>
      </c>
      <c r="D64" s="129">
        <f>'6.számú melléklet '!C8</f>
        <v>900</v>
      </c>
      <c r="E64" s="129">
        <f>'6.számú melléklet '!D8</f>
        <v>2571</v>
      </c>
      <c r="F64" s="218"/>
    </row>
    <row r="65" spans="1:8">
      <c r="A65" s="128">
        <v>45</v>
      </c>
      <c r="B65" s="127"/>
      <c r="C65" s="143" t="s">
        <v>42</v>
      </c>
      <c r="D65" s="129">
        <f>'6.számú melléklet '!C9</f>
        <v>1000</v>
      </c>
      <c r="E65" s="129">
        <f>'6.számú melléklet '!D9+'6.számú melléklet '!D12</f>
        <v>10621</v>
      </c>
      <c r="F65" s="218"/>
    </row>
    <row r="66" spans="1:8" s="182" customFormat="1">
      <c r="A66" s="128">
        <v>46</v>
      </c>
      <c r="B66" s="127"/>
      <c r="C66" s="143" t="s">
        <v>184</v>
      </c>
      <c r="D66" s="129">
        <f>Részletező_Önk!F41</f>
        <v>2733.8409999999999</v>
      </c>
      <c r="E66" s="129">
        <f>Részletező_Önk!F41+85</f>
        <v>2818.8409999999999</v>
      </c>
      <c r="F66" s="218"/>
    </row>
    <row r="67" spans="1:8">
      <c r="A67" s="128">
        <v>47</v>
      </c>
      <c r="B67" s="142" t="s">
        <v>43</v>
      </c>
      <c r="C67" s="127"/>
      <c r="D67" s="129"/>
      <c r="E67" s="129"/>
      <c r="F67" s="218"/>
    </row>
    <row r="68" spans="1:8" s="182" customFormat="1">
      <c r="A68" s="128">
        <v>48</v>
      </c>
      <c r="B68" s="142"/>
      <c r="C68" s="127" t="s">
        <v>440</v>
      </c>
      <c r="D68" s="129">
        <f>'6.számú melléklet '!C15+'6.számú melléklet '!C16</f>
        <v>2700</v>
      </c>
      <c r="E68" s="129">
        <f>'6.számú melléklet '!D15+'6.számú melléklet '!D16</f>
        <v>3125</v>
      </c>
      <c r="F68" s="218"/>
      <c r="H68" s="49"/>
    </row>
    <row r="69" spans="1:8" s="182" customFormat="1">
      <c r="A69" s="128"/>
      <c r="B69" s="142"/>
      <c r="C69" s="127" t="s">
        <v>441</v>
      </c>
      <c r="D69" s="129">
        <f>'6.számú melléklet '!C21+'6.számú melléklet '!C20</f>
        <v>150</v>
      </c>
      <c r="E69" s="129">
        <f>'6.számú melléklet '!D21+'6.számú melléklet '!D20</f>
        <v>250</v>
      </c>
      <c r="F69" s="218"/>
    </row>
    <row r="70" spans="1:8">
      <c r="A70" s="128">
        <v>49</v>
      </c>
      <c r="B70" s="127"/>
      <c r="C70" s="127" t="s">
        <v>23</v>
      </c>
      <c r="D70" s="203">
        <f>'6.számú melléklet '!C17+'6.számú melléklet '!C18+'6.számú melléklet '!C19</f>
        <v>250</v>
      </c>
      <c r="E70" s="203">
        <f>'6.számú melléklet '!D17+'6.számú melléklet '!D18+'6.számú melléklet '!D19</f>
        <v>250</v>
      </c>
      <c r="F70" s="218"/>
    </row>
    <row r="71" spans="1:8" s="182" customFormat="1">
      <c r="A71" s="128">
        <v>50</v>
      </c>
      <c r="B71" s="127"/>
      <c r="C71" s="127" t="s">
        <v>226</v>
      </c>
      <c r="D71" s="203">
        <f>'6.számú melléklet '!C13+'6.számú melléklet '!C14</f>
        <v>530</v>
      </c>
      <c r="E71" s="203">
        <f>'6.számú melléklet '!D13+'6.számú melléklet '!D14+'6.számú melléklet '!D22</f>
        <v>557</v>
      </c>
      <c r="F71" s="218"/>
    </row>
    <row r="72" spans="1:8" ht="15.75" thickBot="1">
      <c r="A72" s="128">
        <v>51</v>
      </c>
      <c r="B72" s="144" t="s">
        <v>44</v>
      </c>
      <c r="C72" s="144"/>
      <c r="D72" s="145">
        <f>SUM(D62:D71)</f>
        <v>55232.841</v>
      </c>
      <c r="E72" s="145">
        <f>SUM(E62:E71)</f>
        <v>61137.841</v>
      </c>
      <c r="F72" s="145"/>
      <c r="G72" s="49"/>
    </row>
    <row r="73" spans="1:8">
      <c r="A73" s="128">
        <v>52</v>
      </c>
      <c r="B73" s="127" t="s">
        <v>45</v>
      </c>
      <c r="C73" s="127"/>
      <c r="D73" s="129"/>
      <c r="E73" s="129"/>
      <c r="F73" s="218"/>
    </row>
    <row r="74" spans="1:8">
      <c r="A74" s="128">
        <v>53</v>
      </c>
      <c r="B74" s="127"/>
      <c r="C74" s="127" t="str">
        <f>'6.számú melléklet '!B25</f>
        <v xml:space="preserve">Szociális tüzifa </v>
      </c>
      <c r="D74" s="129">
        <f>'6.számú melléklet '!C25</f>
        <v>1400</v>
      </c>
      <c r="E74" s="129">
        <f>'6.számú melléklet '!D25</f>
        <v>1400</v>
      </c>
      <c r="F74" s="218"/>
    </row>
    <row r="75" spans="1:8" s="182" customFormat="1">
      <c r="A75" s="128">
        <v>54</v>
      </c>
      <c r="B75" s="127"/>
      <c r="C75" s="127" t="s">
        <v>199</v>
      </c>
      <c r="D75" s="129">
        <f>'6.számú melléklet '!C26</f>
        <v>210</v>
      </c>
      <c r="E75" s="129">
        <f>'6.számú melléklet '!D26</f>
        <v>210</v>
      </c>
      <c r="F75" s="218"/>
    </row>
    <row r="76" spans="1:8" s="182" customFormat="1">
      <c r="A76" s="128">
        <v>55</v>
      </c>
      <c r="B76" s="127"/>
      <c r="C76" s="127" t="s">
        <v>200</v>
      </c>
      <c r="D76" s="129">
        <f>'6.számú melléklet '!C27</f>
        <v>3000</v>
      </c>
      <c r="E76" s="129">
        <f>'6.számú melléklet '!D27</f>
        <v>3000</v>
      </c>
      <c r="F76" s="218"/>
    </row>
    <row r="77" spans="1:8">
      <c r="A77" s="128">
        <v>56</v>
      </c>
      <c r="B77" s="127"/>
      <c r="C77" s="127" t="s">
        <v>201</v>
      </c>
      <c r="D77" s="129">
        <f>'6.számú melléklet '!C28</f>
        <v>100</v>
      </c>
      <c r="E77" s="129">
        <f>'6.számú melléklet '!D28</f>
        <v>100</v>
      </c>
      <c r="F77" s="218"/>
    </row>
    <row r="78" spans="1:8">
      <c r="A78" s="128">
        <v>57</v>
      </c>
      <c r="B78" s="127"/>
      <c r="C78" s="127" t="s">
        <v>202</v>
      </c>
      <c r="D78" s="129">
        <f>'6.számú melléklet '!C29</f>
        <v>26</v>
      </c>
      <c r="E78" s="129">
        <f>'6.számú melléklet '!D29</f>
        <v>26</v>
      </c>
      <c r="F78" s="218"/>
    </row>
    <row r="79" spans="1:8">
      <c r="A79" s="128">
        <v>58</v>
      </c>
      <c r="B79" s="127"/>
      <c r="C79" s="127" t="s">
        <v>203</v>
      </c>
      <c r="D79" s="129">
        <f>'6.számú melléklet '!C30</f>
        <v>1000</v>
      </c>
      <c r="E79" s="129">
        <f>'6.számú melléklet '!D30</f>
        <v>1000</v>
      </c>
      <c r="F79" s="218"/>
    </row>
    <row r="80" spans="1:8">
      <c r="A80" s="128">
        <v>59</v>
      </c>
      <c r="B80" s="132" t="s">
        <v>46</v>
      </c>
      <c r="C80" s="132"/>
      <c r="D80" s="133">
        <f>SUM(D74:D79)</f>
        <v>5736</v>
      </c>
      <c r="E80" s="133">
        <f>SUM(E74:E79)</f>
        <v>5736</v>
      </c>
      <c r="F80" s="133"/>
    </row>
    <row r="81" spans="1:7">
      <c r="A81" s="128">
        <v>60</v>
      </c>
      <c r="B81" s="146"/>
      <c r="C81" s="132"/>
      <c r="D81" s="133"/>
      <c r="E81" s="133"/>
      <c r="F81" s="133"/>
    </row>
    <row r="82" spans="1:7">
      <c r="A82" s="128">
        <v>61</v>
      </c>
      <c r="B82" s="132" t="s">
        <v>47</v>
      </c>
      <c r="C82" s="132"/>
      <c r="D82" s="133">
        <v>23610</v>
      </c>
      <c r="E82" s="133">
        <v>0</v>
      </c>
      <c r="F82" s="133"/>
    </row>
    <row r="83" spans="1:7">
      <c r="A83" s="128">
        <v>62</v>
      </c>
      <c r="B83" s="127" t="s">
        <v>48</v>
      </c>
      <c r="C83" s="127"/>
      <c r="D83" s="129"/>
      <c r="E83" s="129"/>
      <c r="F83" s="218"/>
    </row>
    <row r="84" spans="1:7">
      <c r="A84" s="128">
        <v>63</v>
      </c>
      <c r="B84" s="127"/>
      <c r="C84" s="127" t="s">
        <v>49</v>
      </c>
      <c r="D84" s="129">
        <f>'7.számú melléklet '!E10</f>
        <v>0</v>
      </c>
      <c r="E84" s="129">
        <f>'7.számú melléklet '!F10</f>
        <v>0</v>
      </c>
      <c r="F84" s="218"/>
    </row>
    <row r="85" spans="1:7">
      <c r="A85" s="128">
        <v>64</v>
      </c>
      <c r="B85" s="127"/>
      <c r="C85" s="127" t="s">
        <v>50</v>
      </c>
      <c r="D85" s="129">
        <f>'9.számú melléklet'!E11/1.27</f>
        <v>175288.97637795276</v>
      </c>
      <c r="E85" s="129">
        <f>'9.számú melléklet'!F11+'8.számú melléklet '!D19</f>
        <v>151498</v>
      </c>
      <c r="F85" s="218"/>
    </row>
    <row r="86" spans="1:7">
      <c r="A86" s="128">
        <v>65</v>
      </c>
      <c r="B86" s="127"/>
      <c r="C86" s="127" t="s">
        <v>168</v>
      </c>
      <c r="D86" s="129">
        <f>D85*0.27</f>
        <v>47328.023622047251</v>
      </c>
      <c r="E86" s="129">
        <v>47328</v>
      </c>
      <c r="F86" s="218"/>
    </row>
    <row r="87" spans="1:7" ht="15.75" thickBot="1">
      <c r="A87" s="128">
        <v>66</v>
      </c>
      <c r="B87" s="144" t="s">
        <v>51</v>
      </c>
      <c r="C87" s="144"/>
      <c r="D87" s="145">
        <f>SUM(D84:D86)</f>
        <v>222617</v>
      </c>
      <c r="E87" s="145">
        <f>SUM(E84:E86)</f>
        <v>198826</v>
      </c>
      <c r="F87" s="145"/>
    </row>
    <row r="88" spans="1:7" ht="15.75" thickBot="1">
      <c r="A88" s="128">
        <v>67</v>
      </c>
      <c r="B88" s="147"/>
      <c r="C88" s="147" t="s">
        <v>52</v>
      </c>
      <c r="D88" s="148">
        <f>D25+D40+D59+D72+D80+D81+D82+D87</f>
        <v>368426.48800000001</v>
      </c>
      <c r="E88" s="148">
        <f>E25+E40+E59+E72+E80+E81+E82+E87</f>
        <v>370472.84100000001</v>
      </c>
      <c r="F88" s="148"/>
      <c r="G88" s="49"/>
    </row>
    <row r="89" spans="1:7">
      <c r="A89" s="149"/>
      <c r="B89" s="150"/>
      <c r="C89" s="56"/>
      <c r="D89" s="56"/>
      <c r="E89" s="56"/>
      <c r="F89" s="220"/>
    </row>
    <row r="90" spans="1:7">
      <c r="A90" s="151"/>
      <c r="B90" s="54" t="s">
        <v>53</v>
      </c>
      <c r="C90" s="123"/>
      <c r="D90" s="123"/>
      <c r="E90" s="123"/>
      <c r="F90" s="220"/>
    </row>
    <row r="91" spans="1:7">
      <c r="A91" s="149"/>
      <c r="B91" s="59"/>
      <c r="C91" s="56"/>
      <c r="D91" s="56"/>
      <c r="E91" s="56"/>
      <c r="F91" s="220"/>
    </row>
    <row r="92" spans="1:7" ht="15.75" thickBot="1">
      <c r="A92" s="149"/>
      <c r="B92" s="59"/>
      <c r="C92" s="56"/>
      <c r="D92" s="56"/>
      <c r="E92" s="56"/>
      <c r="F92" s="220"/>
    </row>
    <row r="93" spans="1:7" ht="15" customHeight="1">
      <c r="A93" s="497"/>
      <c r="B93" s="492" t="s">
        <v>0</v>
      </c>
      <c r="C93" s="493"/>
      <c r="D93" s="478" t="s">
        <v>181</v>
      </c>
      <c r="E93" s="478" t="s">
        <v>463</v>
      </c>
      <c r="F93" s="495" t="s">
        <v>175</v>
      </c>
    </row>
    <row r="94" spans="1:7">
      <c r="A94" s="498"/>
      <c r="B94" s="494"/>
      <c r="C94" s="494"/>
      <c r="D94" s="479"/>
      <c r="E94" s="479"/>
      <c r="F94" s="496"/>
      <c r="G94" s="49"/>
    </row>
    <row r="95" spans="1:7">
      <c r="A95" s="155">
        <v>68</v>
      </c>
      <c r="B95" s="468" t="s">
        <v>28</v>
      </c>
      <c r="C95" s="469"/>
      <c r="D95" s="154"/>
      <c r="E95" s="327"/>
      <c r="F95" s="215"/>
    </row>
    <row r="96" spans="1:7">
      <c r="A96" s="155">
        <v>69</v>
      </c>
      <c r="B96" s="125"/>
      <c r="C96" s="125" t="s">
        <v>54</v>
      </c>
      <c r="D96" s="126">
        <v>0</v>
      </c>
      <c r="E96" s="126">
        <v>0</v>
      </c>
      <c r="F96" s="215"/>
      <c r="G96" s="49"/>
    </row>
    <row r="97" spans="1:7">
      <c r="A97" s="155">
        <v>70</v>
      </c>
      <c r="B97" s="138" t="s">
        <v>32</v>
      </c>
      <c r="C97" s="138"/>
      <c r="D97" s="152">
        <v>0</v>
      </c>
      <c r="E97" s="152">
        <v>0</v>
      </c>
      <c r="F97" s="152">
        <f>SUM(F87:F95)</f>
        <v>0</v>
      </c>
    </row>
    <row r="98" spans="1:7">
      <c r="A98" s="156">
        <v>71</v>
      </c>
      <c r="B98" s="125"/>
      <c r="C98" s="157" t="s">
        <v>54</v>
      </c>
      <c r="D98" s="177">
        <v>0</v>
      </c>
      <c r="E98" s="177">
        <v>0</v>
      </c>
      <c r="F98" s="153"/>
    </row>
    <row r="99" spans="1:7">
      <c r="A99" s="156">
        <v>72</v>
      </c>
      <c r="B99" s="138" t="s">
        <v>55</v>
      </c>
      <c r="C99" s="138"/>
      <c r="D99" s="152">
        <f>SUM(D97:D98)</f>
        <v>0</v>
      </c>
      <c r="E99" s="152">
        <f>SUM(E97:E98)</f>
        <v>0</v>
      </c>
      <c r="F99" s="152">
        <f>SUM(F83:F98)</f>
        <v>0</v>
      </c>
    </row>
    <row r="100" spans="1:7" ht="15.75" thickBot="1">
      <c r="A100" s="158">
        <v>73</v>
      </c>
      <c r="B100" s="159"/>
      <c r="C100" s="159" t="s">
        <v>56</v>
      </c>
      <c r="D100" s="178">
        <f>SUM(D99,D97)</f>
        <v>0</v>
      </c>
      <c r="E100" s="178">
        <f>SUM(E99,E97)</f>
        <v>0</v>
      </c>
      <c r="F100" s="178"/>
    </row>
    <row r="101" spans="1:7">
      <c r="A101" s="149"/>
      <c r="B101" s="59"/>
      <c r="C101" s="56"/>
      <c r="D101" s="56"/>
      <c r="E101" s="56"/>
      <c r="F101" s="220"/>
    </row>
    <row r="102" spans="1:7">
      <c r="A102" s="149"/>
      <c r="B102" s="59"/>
      <c r="C102" s="56"/>
      <c r="D102" s="56"/>
      <c r="E102" s="56"/>
      <c r="F102" s="220"/>
    </row>
    <row r="103" spans="1:7">
      <c r="A103" s="149"/>
      <c r="B103" s="54" t="s">
        <v>57</v>
      </c>
      <c r="C103" s="123"/>
      <c r="D103" s="123"/>
      <c r="E103" s="123"/>
      <c r="F103" s="220"/>
    </row>
    <row r="104" spans="1:7" ht="15.75" thickBot="1">
      <c r="A104" s="149"/>
      <c r="B104" s="59"/>
      <c r="C104" s="56"/>
      <c r="D104" s="56"/>
      <c r="E104" s="56"/>
      <c r="F104" s="220"/>
    </row>
    <row r="105" spans="1:7" ht="12.75" customHeight="1">
      <c r="A105" s="470"/>
      <c r="B105" s="472" t="s">
        <v>0</v>
      </c>
      <c r="C105" s="473"/>
      <c r="D105" s="478" t="s">
        <v>181</v>
      </c>
      <c r="E105" s="478" t="s">
        <v>463</v>
      </c>
      <c r="F105" s="476" t="s">
        <v>175</v>
      </c>
    </row>
    <row r="106" spans="1:7">
      <c r="A106" s="471"/>
      <c r="B106" s="474"/>
      <c r="C106" s="475"/>
      <c r="D106" s="479"/>
      <c r="E106" s="479"/>
      <c r="F106" s="477"/>
    </row>
    <row r="107" spans="1:7">
      <c r="A107" s="155">
        <v>74</v>
      </c>
      <c r="B107" s="468" t="s">
        <v>28</v>
      </c>
      <c r="C107" s="469"/>
      <c r="D107" s="154"/>
      <c r="E107" s="327"/>
      <c r="F107" s="215"/>
      <c r="G107" s="35"/>
    </row>
    <row r="108" spans="1:7">
      <c r="A108" s="155">
        <v>75</v>
      </c>
      <c r="B108" s="125"/>
      <c r="C108" s="157" t="s">
        <v>34</v>
      </c>
      <c r="D108" s="153">
        <v>0</v>
      </c>
      <c r="E108" s="153">
        <v>0</v>
      </c>
      <c r="F108" s="215">
        <v>0</v>
      </c>
      <c r="G108" s="35"/>
    </row>
    <row r="109" spans="1:7">
      <c r="A109" s="155">
        <v>76</v>
      </c>
      <c r="B109" s="138" t="s">
        <v>32</v>
      </c>
      <c r="C109" s="138"/>
      <c r="D109" s="134">
        <f>SUM(D108)</f>
        <v>0</v>
      </c>
      <c r="E109" s="134">
        <f>SUM(E108)</f>
        <v>0</v>
      </c>
      <c r="F109" s="134">
        <f>SUM(F98:F107)</f>
        <v>0</v>
      </c>
      <c r="G109" s="49"/>
    </row>
    <row r="110" spans="1:7">
      <c r="A110" s="155">
        <v>77</v>
      </c>
      <c r="B110" s="468" t="s">
        <v>176</v>
      </c>
      <c r="C110" s="469"/>
      <c r="D110" s="176"/>
      <c r="E110" s="176"/>
      <c r="F110" s="219"/>
    </row>
    <row r="111" spans="1:7">
      <c r="A111" s="155">
        <v>78</v>
      </c>
      <c r="B111" s="125"/>
      <c r="C111" s="157" t="s">
        <v>34</v>
      </c>
      <c r="D111" s="153">
        <v>0</v>
      </c>
      <c r="E111" s="153">
        <v>0</v>
      </c>
      <c r="F111" s="153"/>
      <c r="G111" s="49"/>
    </row>
    <row r="112" spans="1:7">
      <c r="A112" s="155">
        <v>79</v>
      </c>
      <c r="B112" s="138" t="s">
        <v>55</v>
      </c>
      <c r="C112" s="138"/>
      <c r="D112" s="134">
        <f>SUM(D111)</f>
        <v>0</v>
      </c>
      <c r="E112" s="134">
        <f>SUM(E111)</f>
        <v>0</v>
      </c>
      <c r="F112" s="134">
        <f>SUM(F92:F111)</f>
        <v>0</v>
      </c>
      <c r="G112" s="49"/>
    </row>
    <row r="113" spans="1:7" ht="15.75" thickBot="1">
      <c r="A113" s="158">
        <v>80</v>
      </c>
      <c r="B113" s="159"/>
      <c r="C113" s="159" t="s">
        <v>58</v>
      </c>
      <c r="D113" s="178">
        <f>SUM(D109,D112)</f>
        <v>0</v>
      </c>
      <c r="E113" s="178">
        <f>SUM(E109,E112)</f>
        <v>0</v>
      </c>
      <c r="F113" s="178"/>
      <c r="G113" s="49"/>
    </row>
    <row r="114" spans="1:7">
      <c r="A114" s="131"/>
      <c r="B114" s="56"/>
      <c r="C114" s="56"/>
      <c r="D114" s="56"/>
      <c r="E114" s="56"/>
      <c r="F114" s="220"/>
    </row>
    <row r="115" spans="1:7" ht="15.75" thickBot="1">
      <c r="A115" s="131"/>
      <c r="B115" s="56"/>
      <c r="C115" s="56"/>
      <c r="D115" s="56"/>
      <c r="E115" s="56"/>
      <c r="F115" s="220"/>
    </row>
    <row r="116" spans="1:7" ht="15.75" thickBot="1">
      <c r="A116" s="348">
        <v>81</v>
      </c>
      <c r="B116" s="147"/>
      <c r="C116" s="147" t="s">
        <v>59</v>
      </c>
      <c r="D116" s="148">
        <f>D88+D100+D113</f>
        <v>368426.48800000001</v>
      </c>
      <c r="E116" s="148">
        <f>E88+E100+E113</f>
        <v>370472.84100000001</v>
      </c>
      <c r="F116" s="347">
        <f>F23+F24</f>
        <v>9</v>
      </c>
    </row>
    <row r="117" spans="1:7">
      <c r="A117" s="36"/>
    </row>
  </sheetData>
  <mergeCells count="22">
    <mergeCell ref="A2:F2"/>
    <mergeCell ref="A3:F3"/>
    <mergeCell ref="A4:F4"/>
    <mergeCell ref="B95:C95"/>
    <mergeCell ref="D8:D9"/>
    <mergeCell ref="D93:D94"/>
    <mergeCell ref="A8:A9"/>
    <mergeCell ref="B7:C7"/>
    <mergeCell ref="B8:C9"/>
    <mergeCell ref="F8:F9"/>
    <mergeCell ref="B93:C94"/>
    <mergeCell ref="F93:F94"/>
    <mergeCell ref="A93:A94"/>
    <mergeCell ref="E8:E9"/>
    <mergeCell ref="E93:E94"/>
    <mergeCell ref="B110:C110"/>
    <mergeCell ref="A105:A106"/>
    <mergeCell ref="B105:C106"/>
    <mergeCell ref="F105:F106"/>
    <mergeCell ref="B107:C107"/>
    <mergeCell ref="D105:D106"/>
    <mergeCell ref="E105:E10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42"/>
  <sheetViews>
    <sheetView workbookViewId="0">
      <selection activeCell="A2" sqref="A2"/>
    </sheetView>
  </sheetViews>
  <sheetFormatPr defaultRowHeight="15"/>
  <cols>
    <col min="1" max="1" width="8" customWidth="1"/>
    <col min="2" max="2" width="56.5703125" customWidth="1"/>
    <col min="3" max="4" width="16.7109375" style="15" customWidth="1"/>
    <col min="5" max="5" width="25.7109375" customWidth="1"/>
    <col min="6" max="6" width="13.42578125" style="15" customWidth="1"/>
    <col min="7" max="7" width="12.42578125" customWidth="1"/>
  </cols>
  <sheetData>
    <row r="1" spans="1:7" ht="15.75">
      <c r="A1" s="500" t="s">
        <v>476</v>
      </c>
      <c r="B1" s="402"/>
      <c r="C1" s="402"/>
      <c r="D1" s="402"/>
    </row>
    <row r="2" spans="1:7" ht="15.75">
      <c r="A2" s="32"/>
      <c r="B2" s="32"/>
      <c r="C2" s="32"/>
      <c r="D2" s="328"/>
    </row>
    <row r="3" spans="1:7" s="16" customFormat="1" ht="15.75">
      <c r="A3" s="500" t="s">
        <v>19</v>
      </c>
      <c r="B3" s="402"/>
      <c r="C3" s="402"/>
      <c r="D3" s="402"/>
      <c r="F3" s="17"/>
    </row>
    <row r="4" spans="1:7" ht="14.25" customHeight="1">
      <c r="B4" s="499"/>
      <c r="C4" s="499"/>
      <c r="D4"/>
      <c r="E4" s="421"/>
      <c r="F4" s="421"/>
      <c r="G4" s="421"/>
    </row>
    <row r="5" spans="1:7" ht="14.25" customHeight="1" thickBot="1">
      <c r="B5" s="18"/>
      <c r="C5" s="19"/>
      <c r="D5" s="19"/>
      <c r="E5" s="1"/>
      <c r="F5" s="1"/>
      <c r="G5" s="9"/>
    </row>
    <row r="6" spans="1:7" ht="14.25" customHeight="1">
      <c r="A6" s="242"/>
      <c r="B6" s="337" t="s">
        <v>7</v>
      </c>
      <c r="C6" s="338" t="s">
        <v>8</v>
      </c>
      <c r="D6" s="339" t="s">
        <v>9</v>
      </c>
      <c r="E6" s="9"/>
      <c r="F6"/>
    </row>
    <row r="7" spans="1:7" ht="31.5" customHeight="1">
      <c r="A7" s="326" t="s">
        <v>26</v>
      </c>
      <c r="B7" s="28" t="s">
        <v>0</v>
      </c>
      <c r="C7" s="167" t="s">
        <v>180</v>
      </c>
      <c r="D7" s="340" t="s">
        <v>463</v>
      </c>
      <c r="E7" s="9"/>
      <c r="F7"/>
    </row>
    <row r="8" spans="1:7" ht="18" customHeight="1">
      <c r="A8" s="25">
        <v>1</v>
      </c>
      <c r="B8" s="26" t="s">
        <v>20</v>
      </c>
      <c r="C8" s="119">
        <v>900</v>
      </c>
      <c r="D8" s="341">
        <v>2571</v>
      </c>
      <c r="E8" s="9"/>
      <c r="F8"/>
    </row>
    <row r="9" spans="1:7" ht="18" customHeight="1">
      <c r="A9" s="25">
        <v>2</v>
      </c>
      <c r="B9" s="26" t="s">
        <v>21</v>
      </c>
      <c r="C9" s="119">
        <v>1000</v>
      </c>
      <c r="D9" s="341">
        <v>5502</v>
      </c>
      <c r="E9" s="9"/>
      <c r="F9"/>
    </row>
    <row r="10" spans="1:7" s="182" customFormat="1" ht="18" customHeight="1">
      <c r="A10" s="25">
        <v>3</v>
      </c>
      <c r="B10" s="26" t="s">
        <v>442</v>
      </c>
      <c r="C10" s="119">
        <f>46169+300</f>
        <v>46469</v>
      </c>
      <c r="D10" s="341">
        <v>40445</v>
      </c>
      <c r="E10" s="313"/>
    </row>
    <row r="11" spans="1:7" ht="17.25" customHeight="1">
      <c r="A11" s="25">
        <v>3</v>
      </c>
      <c r="B11" s="26" t="s">
        <v>432</v>
      </c>
      <c r="C11" s="194">
        <v>500</v>
      </c>
      <c r="D11" s="342">
        <v>500</v>
      </c>
      <c r="F11"/>
    </row>
    <row r="12" spans="1:7" s="182" customFormat="1" ht="17.25" customHeight="1">
      <c r="A12" s="25">
        <v>4</v>
      </c>
      <c r="B12" s="26" t="s">
        <v>464</v>
      </c>
      <c r="C12" s="194">
        <v>0</v>
      </c>
      <c r="D12" s="342">
        <v>5119</v>
      </c>
    </row>
    <row r="13" spans="1:7" ht="18" customHeight="1">
      <c r="A13" s="25">
        <v>5</v>
      </c>
      <c r="B13" s="324" t="s">
        <v>196</v>
      </c>
      <c r="C13" s="119">
        <v>30</v>
      </c>
      <c r="D13" s="341">
        <v>30</v>
      </c>
      <c r="F13"/>
    </row>
    <row r="14" spans="1:7" s="182" customFormat="1" ht="18" customHeight="1">
      <c r="A14" s="25">
        <v>6</v>
      </c>
      <c r="B14" s="324" t="s">
        <v>414</v>
      </c>
      <c r="C14" s="119">
        <v>500</v>
      </c>
      <c r="D14" s="341">
        <v>500</v>
      </c>
    </row>
    <row r="15" spans="1:7" s="182" customFormat="1" ht="18" customHeight="1">
      <c r="A15" s="25">
        <v>7</v>
      </c>
      <c r="B15" s="27" t="s">
        <v>434</v>
      </c>
      <c r="C15" s="194">
        <v>2500</v>
      </c>
      <c r="D15" s="342">
        <v>2925</v>
      </c>
    </row>
    <row r="16" spans="1:7" s="182" customFormat="1" ht="18" customHeight="1">
      <c r="A16" s="25">
        <v>8</v>
      </c>
      <c r="B16" s="27" t="s">
        <v>436</v>
      </c>
      <c r="C16" s="194">
        <v>200</v>
      </c>
      <c r="D16" s="342">
        <v>200</v>
      </c>
    </row>
    <row r="17" spans="1:6" ht="18" customHeight="1">
      <c r="A17" s="25">
        <v>9</v>
      </c>
      <c r="B17" s="325" t="s">
        <v>415</v>
      </c>
      <c r="C17" s="194">
        <v>50</v>
      </c>
      <c r="D17" s="342">
        <v>50</v>
      </c>
      <c r="F17"/>
    </row>
    <row r="18" spans="1:6" ht="18" customHeight="1">
      <c r="A18" s="25">
        <v>10</v>
      </c>
      <c r="B18" s="27" t="s">
        <v>416</v>
      </c>
      <c r="C18" s="194">
        <v>100</v>
      </c>
      <c r="D18" s="342">
        <v>100</v>
      </c>
      <c r="F18"/>
    </row>
    <row r="19" spans="1:6" s="182" customFormat="1" ht="18" customHeight="1">
      <c r="A19" s="25">
        <v>11</v>
      </c>
      <c r="B19" s="27" t="s">
        <v>435</v>
      </c>
      <c r="C19" s="194">
        <v>100</v>
      </c>
      <c r="D19" s="342">
        <v>100</v>
      </c>
    </row>
    <row r="20" spans="1:6" s="182" customFormat="1" ht="18" customHeight="1">
      <c r="A20" s="25">
        <v>12</v>
      </c>
      <c r="B20" s="27" t="s">
        <v>433</v>
      </c>
      <c r="C20" s="194">
        <v>50</v>
      </c>
      <c r="D20" s="342">
        <v>50</v>
      </c>
    </row>
    <row r="21" spans="1:6" s="182" customFormat="1" ht="18" customHeight="1">
      <c r="A21" s="25">
        <v>13</v>
      </c>
      <c r="B21" s="27" t="s">
        <v>437</v>
      </c>
      <c r="C21" s="194">
        <v>100</v>
      </c>
      <c r="D21" s="342">
        <v>200</v>
      </c>
    </row>
    <row r="22" spans="1:6" s="182" customFormat="1" ht="18" customHeight="1">
      <c r="A22" s="25">
        <v>14</v>
      </c>
      <c r="B22" s="27" t="s">
        <v>197</v>
      </c>
      <c r="C22" s="194">
        <v>0</v>
      </c>
      <c r="D22" s="342">
        <v>27</v>
      </c>
    </row>
    <row r="23" spans="1:6" s="182" customFormat="1" ht="18" customHeight="1">
      <c r="A23" s="25">
        <v>15</v>
      </c>
      <c r="B23" s="27" t="s">
        <v>198</v>
      </c>
      <c r="C23" s="194">
        <v>0</v>
      </c>
      <c r="D23" s="342">
        <v>0</v>
      </c>
    </row>
    <row r="24" spans="1:6">
      <c r="A24" s="202">
        <v>16</v>
      </c>
      <c r="B24" s="195" t="s">
        <v>24</v>
      </c>
      <c r="C24" s="196">
        <f>SUM(C8:C23)</f>
        <v>52499</v>
      </c>
      <c r="D24" s="343">
        <f>SUM(D8:D23)</f>
        <v>58319</v>
      </c>
      <c r="E24" s="315"/>
      <c r="F24"/>
    </row>
    <row r="25" spans="1:6">
      <c r="A25" s="25">
        <v>17</v>
      </c>
      <c r="B25" s="67" t="s">
        <v>438</v>
      </c>
      <c r="C25" s="197">
        <v>1400</v>
      </c>
      <c r="D25" s="344">
        <v>1400</v>
      </c>
      <c r="F25"/>
    </row>
    <row r="26" spans="1:6">
      <c r="A26" s="25">
        <v>18</v>
      </c>
      <c r="B26" s="67" t="s">
        <v>199</v>
      </c>
      <c r="C26" s="197">
        <v>210</v>
      </c>
      <c r="D26" s="344">
        <v>210</v>
      </c>
      <c r="F26"/>
    </row>
    <row r="27" spans="1:6">
      <c r="A27" s="25">
        <v>19</v>
      </c>
      <c r="B27" s="67" t="s">
        <v>200</v>
      </c>
      <c r="C27" s="197">
        <v>3000</v>
      </c>
      <c r="D27" s="344">
        <v>3000</v>
      </c>
      <c r="F27"/>
    </row>
    <row r="28" spans="1:6" s="182" customFormat="1">
      <c r="A28" s="25">
        <v>20</v>
      </c>
      <c r="B28" s="198" t="s">
        <v>201</v>
      </c>
      <c r="C28" s="199">
        <v>100</v>
      </c>
      <c r="D28" s="345">
        <v>100</v>
      </c>
    </row>
    <row r="29" spans="1:6" s="182" customFormat="1">
      <c r="A29" s="25">
        <v>21</v>
      </c>
      <c r="B29" s="198" t="s">
        <v>202</v>
      </c>
      <c r="C29" s="199">
        <v>26</v>
      </c>
      <c r="D29" s="345">
        <v>26</v>
      </c>
    </row>
    <row r="30" spans="1:6" s="182" customFormat="1">
      <c r="A30" s="25">
        <v>22</v>
      </c>
      <c r="B30" s="198" t="s">
        <v>417</v>
      </c>
      <c r="C30" s="199">
        <v>1000</v>
      </c>
      <c r="D30" s="345">
        <v>1000</v>
      </c>
    </row>
    <row r="31" spans="1:6" ht="15.75" thickBot="1">
      <c r="A31" s="336">
        <v>23</v>
      </c>
      <c r="B31" s="200" t="s">
        <v>25</v>
      </c>
      <c r="C31" s="201">
        <f>SUM(C25:C30)</f>
        <v>5736</v>
      </c>
      <c r="D31" s="346">
        <f>SUM(D25:D30)</f>
        <v>5736</v>
      </c>
      <c r="F31"/>
    </row>
    <row r="32" spans="1:6">
      <c r="A32" s="20"/>
      <c r="B32" s="21"/>
      <c r="C32" s="22"/>
      <c r="D32" s="22"/>
    </row>
    <row r="33" spans="1:4">
      <c r="A33" s="23"/>
      <c r="B33" s="23"/>
      <c r="C33" s="24"/>
      <c r="D33" s="24"/>
    </row>
    <row r="34" spans="1:4">
      <c r="A34" s="23"/>
      <c r="B34" s="23"/>
      <c r="C34" s="24"/>
      <c r="D34" s="24"/>
    </row>
    <row r="39" spans="1:4">
      <c r="B39" s="23"/>
    </row>
    <row r="40" spans="1:4">
      <c r="B40" s="23"/>
    </row>
    <row r="41" spans="1:4">
      <c r="B41" s="23"/>
    </row>
    <row r="42" spans="1:4">
      <c r="B42" s="23"/>
    </row>
  </sheetData>
  <mergeCells count="4">
    <mergeCell ref="B4:C4"/>
    <mergeCell ref="E4:G4"/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10"/>
  <sheetViews>
    <sheetView workbookViewId="0">
      <selection activeCell="A2" sqref="A2"/>
    </sheetView>
  </sheetViews>
  <sheetFormatPr defaultRowHeight="15"/>
  <cols>
    <col min="1" max="1" width="7.7109375" customWidth="1"/>
    <col min="2" max="2" width="58.85546875" customWidth="1"/>
    <col min="3" max="4" width="13.7109375" style="182" customWidth="1"/>
    <col min="5" max="5" width="13.7109375" customWidth="1"/>
    <col min="6" max="7" width="13.7109375" style="182" customWidth="1"/>
    <col min="8" max="8" width="13.7109375" customWidth="1"/>
  </cols>
  <sheetData>
    <row r="1" spans="1:8" ht="15.75">
      <c r="A1" s="501" t="s">
        <v>477</v>
      </c>
      <c r="B1" s="402"/>
      <c r="C1" s="402"/>
      <c r="D1" s="402"/>
      <c r="E1" s="402"/>
      <c r="F1" s="402"/>
      <c r="G1" s="402"/>
      <c r="H1" s="402"/>
    </row>
    <row r="2" spans="1:8" ht="15.75">
      <c r="A2" s="4"/>
      <c r="B2" s="3"/>
      <c r="C2" s="3"/>
      <c r="D2" s="3"/>
      <c r="E2" s="3"/>
      <c r="F2" s="3"/>
      <c r="G2" s="3"/>
      <c r="H2" s="3"/>
    </row>
    <row r="3" spans="1:8" ht="15.75">
      <c r="A3" s="501" t="s">
        <v>403</v>
      </c>
      <c r="B3" s="402"/>
      <c r="C3" s="402"/>
      <c r="D3" s="402"/>
      <c r="E3" s="402"/>
      <c r="F3" s="402"/>
      <c r="G3" s="402"/>
      <c r="H3" s="402"/>
    </row>
    <row r="4" spans="1:8" ht="15.75">
      <c r="A4" s="2"/>
      <c r="B4" s="12"/>
      <c r="C4" s="121"/>
      <c r="D4" s="121"/>
      <c r="E4" s="12"/>
      <c r="F4" s="121"/>
      <c r="G4" s="121"/>
      <c r="H4" s="121"/>
    </row>
    <row r="5" spans="1:8" ht="15.75">
      <c r="A5" s="2"/>
      <c r="B5" s="12"/>
      <c r="C5" s="121"/>
      <c r="D5" s="121"/>
      <c r="E5" s="12"/>
      <c r="F5" s="121"/>
      <c r="G5" s="121"/>
      <c r="H5" s="121"/>
    </row>
    <row r="6" spans="1:8" ht="16.5" thickBot="1">
      <c r="A6" s="5" t="s">
        <v>6</v>
      </c>
      <c r="B6" s="3"/>
      <c r="C6" s="3"/>
      <c r="D6" s="3"/>
      <c r="E6" s="11"/>
      <c r="F6" s="11"/>
      <c r="G6" s="11"/>
      <c r="H6" s="335" t="s">
        <v>18</v>
      </c>
    </row>
    <row r="7" spans="1:8" ht="15.75">
      <c r="A7" s="211"/>
      <c r="B7" s="204" t="s">
        <v>7</v>
      </c>
      <c r="C7" s="204" t="s">
        <v>8</v>
      </c>
      <c r="D7" s="204" t="s">
        <v>9</v>
      </c>
      <c r="E7" s="204" t="s">
        <v>242</v>
      </c>
      <c r="F7" s="204" t="s">
        <v>449</v>
      </c>
      <c r="G7" s="204" t="s">
        <v>450</v>
      </c>
      <c r="H7" s="226" t="s">
        <v>451</v>
      </c>
    </row>
    <row r="8" spans="1:8" ht="47.25">
      <c r="A8" s="33" t="s">
        <v>13</v>
      </c>
      <c r="B8" s="13" t="s">
        <v>16</v>
      </c>
      <c r="C8" s="13" t="s">
        <v>234</v>
      </c>
      <c r="D8" s="13" t="s">
        <v>448</v>
      </c>
      <c r="E8" s="13" t="s">
        <v>179</v>
      </c>
      <c r="F8" s="13" t="s">
        <v>452</v>
      </c>
      <c r="G8" s="13" t="s">
        <v>241</v>
      </c>
      <c r="H8" s="13" t="s">
        <v>453</v>
      </c>
    </row>
    <row r="9" spans="1:8" s="182" customFormat="1" ht="31.5" customHeight="1">
      <c r="A9" s="116">
        <v>1</v>
      </c>
      <c r="B9" s="189" t="s">
        <v>405</v>
      </c>
      <c r="C9" s="174">
        <v>0</v>
      </c>
      <c r="D9" s="174">
        <v>0</v>
      </c>
      <c r="E9" s="174">
        <v>0</v>
      </c>
      <c r="F9" s="174">
        <v>0</v>
      </c>
      <c r="G9" s="174">
        <v>0</v>
      </c>
      <c r="H9" s="228">
        <v>0</v>
      </c>
    </row>
    <row r="10" spans="1:8" ht="16.5" thickBot="1">
      <c r="A10" s="6"/>
      <c r="B10" s="7" t="s">
        <v>17</v>
      </c>
      <c r="C10" s="205">
        <f>SUM(C9:C9)</f>
        <v>0</v>
      </c>
      <c r="D10" s="205">
        <v>0</v>
      </c>
      <c r="E10" s="117">
        <f>SUM(E9:E9)</f>
        <v>0</v>
      </c>
      <c r="F10" s="117">
        <v>0</v>
      </c>
      <c r="G10" s="117">
        <v>0</v>
      </c>
      <c r="H10" s="229">
        <f>E10-C10</f>
        <v>0</v>
      </c>
    </row>
  </sheetData>
  <mergeCells count="2">
    <mergeCell ref="A1:H1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E19"/>
  <sheetViews>
    <sheetView workbookViewId="0">
      <selection activeCell="A2" sqref="A2"/>
    </sheetView>
  </sheetViews>
  <sheetFormatPr defaultRowHeight="15"/>
  <cols>
    <col min="1" max="1" width="4.7109375" customWidth="1"/>
    <col min="2" max="2" width="45" customWidth="1"/>
    <col min="3" max="3" width="13.7109375" style="182" customWidth="1"/>
    <col min="4" max="4" width="13.7109375" customWidth="1"/>
    <col min="5" max="5" width="17.42578125" customWidth="1"/>
  </cols>
  <sheetData>
    <row r="1" spans="1:5">
      <c r="A1" s="502" t="s">
        <v>478</v>
      </c>
      <c r="B1" s="402"/>
      <c r="C1" s="402"/>
      <c r="D1" s="402"/>
      <c r="E1" s="184"/>
    </row>
    <row r="2" spans="1:5">
      <c r="A2" s="106"/>
      <c r="B2" s="107"/>
      <c r="C2" s="107"/>
      <c r="D2" s="107"/>
      <c r="E2" s="107"/>
    </row>
    <row r="3" spans="1:5">
      <c r="A3" s="502" t="s">
        <v>404</v>
      </c>
      <c r="B3" s="402"/>
      <c r="C3" s="402"/>
      <c r="D3" s="402"/>
      <c r="E3" s="183"/>
    </row>
    <row r="4" spans="1:5">
      <c r="A4" s="122"/>
      <c r="B4" s="168"/>
      <c r="C4" s="184"/>
      <c r="D4" s="168"/>
      <c r="E4" s="168"/>
    </row>
    <row r="5" spans="1:5">
      <c r="A5" s="122"/>
      <c r="B5" s="168"/>
      <c r="C5" s="184"/>
      <c r="D5" s="168"/>
      <c r="E5" s="168"/>
    </row>
    <row r="6" spans="1:5">
      <c r="A6" s="122"/>
      <c r="B6" s="168"/>
      <c r="C6" s="184"/>
      <c r="D6" s="168"/>
      <c r="E6" s="168"/>
    </row>
    <row r="7" spans="1:5" ht="15.75" thickBot="1">
      <c r="A7" s="56"/>
      <c r="B7" s="56"/>
      <c r="C7" s="56"/>
      <c r="D7" s="329" t="s">
        <v>12</v>
      </c>
      <c r="E7" s="169"/>
    </row>
    <row r="8" spans="1:5">
      <c r="A8" s="165"/>
      <c r="B8" s="118" t="s">
        <v>7</v>
      </c>
      <c r="C8" s="118" t="s">
        <v>8</v>
      </c>
      <c r="D8" s="118" t="s">
        <v>9</v>
      </c>
    </row>
    <row r="9" spans="1:5" ht="42.75">
      <c r="A9" s="170" t="s">
        <v>13</v>
      </c>
      <c r="B9" s="166" t="s">
        <v>14</v>
      </c>
      <c r="C9" s="167" t="s">
        <v>179</v>
      </c>
      <c r="D9" s="167" t="s">
        <v>452</v>
      </c>
    </row>
    <row r="10" spans="1:5">
      <c r="A10" s="171">
        <v>1</v>
      </c>
      <c r="B10" s="26" t="s">
        <v>454</v>
      </c>
      <c r="C10" s="330">
        <v>0</v>
      </c>
      <c r="D10" s="330">
        <v>240</v>
      </c>
    </row>
    <row r="11" spans="1:5" s="182" customFormat="1">
      <c r="A11" s="192">
        <v>2</v>
      </c>
      <c r="B11" s="193" t="s">
        <v>455</v>
      </c>
      <c r="C11" s="331">
        <v>0</v>
      </c>
      <c r="D11" s="331">
        <v>1285</v>
      </c>
    </row>
    <row r="12" spans="1:5" s="182" customFormat="1">
      <c r="A12" s="192">
        <v>3</v>
      </c>
      <c r="B12" s="193" t="s">
        <v>461</v>
      </c>
      <c r="C12" s="331">
        <v>0</v>
      </c>
      <c r="D12" s="331">
        <v>149</v>
      </c>
    </row>
    <row r="13" spans="1:5" s="182" customFormat="1">
      <c r="A13" s="192">
        <v>4</v>
      </c>
      <c r="B13" s="193" t="s">
        <v>462</v>
      </c>
      <c r="C13" s="331">
        <v>0</v>
      </c>
      <c r="D13" s="331">
        <v>20</v>
      </c>
    </row>
    <row r="14" spans="1:5" s="182" customFormat="1">
      <c r="A14" s="192">
        <v>5</v>
      </c>
      <c r="B14" s="193" t="s">
        <v>457</v>
      </c>
      <c r="C14" s="331">
        <v>0</v>
      </c>
      <c r="D14" s="331">
        <v>206</v>
      </c>
    </row>
    <row r="15" spans="1:5" s="182" customFormat="1">
      <c r="A15" s="192">
        <v>6</v>
      </c>
      <c r="B15" s="193" t="s">
        <v>456</v>
      </c>
      <c r="C15" s="331">
        <v>0</v>
      </c>
      <c r="D15" s="331">
        <v>575</v>
      </c>
    </row>
    <row r="16" spans="1:5" s="182" customFormat="1">
      <c r="A16" s="192">
        <v>7</v>
      </c>
      <c r="B16" s="193" t="s">
        <v>460</v>
      </c>
      <c r="C16" s="331">
        <v>0</v>
      </c>
      <c r="D16" s="331">
        <v>2162</v>
      </c>
    </row>
    <row r="17" spans="1:4" s="182" customFormat="1">
      <c r="A17" s="192">
        <v>8</v>
      </c>
      <c r="B17" s="193" t="s">
        <v>458</v>
      </c>
      <c r="C17" s="331">
        <v>0</v>
      </c>
      <c r="D17" s="331">
        <v>76</v>
      </c>
    </row>
    <row r="18" spans="1:4" s="182" customFormat="1">
      <c r="A18" s="192">
        <v>9</v>
      </c>
      <c r="B18" s="193" t="s">
        <v>459</v>
      </c>
      <c r="C18" s="331">
        <v>0</v>
      </c>
      <c r="D18" s="331">
        <f>37+45</f>
        <v>82</v>
      </c>
    </row>
    <row r="19" spans="1:4" s="10" customFormat="1" ht="15.75" thickBot="1">
      <c r="A19" s="172">
        <v>4</v>
      </c>
      <c r="B19" s="173" t="s">
        <v>15</v>
      </c>
      <c r="C19" s="332">
        <f>SUM(C10:C18)</f>
        <v>0</v>
      </c>
      <c r="D19" s="332">
        <f>SUM(D10:D18)</f>
        <v>4795</v>
      </c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K12"/>
  <sheetViews>
    <sheetView workbookViewId="0">
      <selection activeCell="A2" sqref="A2"/>
    </sheetView>
  </sheetViews>
  <sheetFormatPr defaultRowHeight="15"/>
  <cols>
    <col min="1" max="1" width="4.42578125" customWidth="1"/>
    <col min="2" max="2" width="42" customWidth="1"/>
    <col min="3" max="3" width="13.7109375" customWidth="1"/>
    <col min="4" max="4" width="13.7109375" style="182" customWidth="1"/>
    <col min="5" max="5" width="13.7109375" customWidth="1"/>
    <col min="6" max="7" width="13.7109375" style="182" customWidth="1"/>
    <col min="8" max="8" width="13.7109375" customWidth="1"/>
    <col min="9" max="11" width="16.7109375" customWidth="1"/>
  </cols>
  <sheetData>
    <row r="1" spans="1:11">
      <c r="A1" s="502" t="s">
        <v>479</v>
      </c>
      <c r="B1" s="402"/>
      <c r="C1" s="402"/>
      <c r="D1" s="402"/>
      <c r="E1" s="402"/>
      <c r="F1" s="402"/>
      <c r="G1" s="402"/>
      <c r="H1" s="402"/>
      <c r="I1" s="261"/>
      <c r="J1" s="261"/>
      <c r="K1" s="261"/>
    </row>
    <row r="2" spans="1:11">
      <c r="A2" s="10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33" customHeight="1">
      <c r="A3" s="503" t="s">
        <v>5</v>
      </c>
      <c r="B3" s="402"/>
      <c r="C3" s="402"/>
      <c r="D3" s="402"/>
      <c r="E3" s="402"/>
      <c r="F3" s="402"/>
      <c r="G3" s="402"/>
      <c r="H3" s="402"/>
      <c r="I3" s="261"/>
      <c r="J3" s="261"/>
      <c r="K3" s="261"/>
    </row>
    <row r="4" spans="1:11">
      <c r="A4" s="107" t="s">
        <v>6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15.75" thickBot="1">
      <c r="A5" s="190"/>
      <c r="B5" s="190"/>
      <c r="C5" s="190"/>
      <c r="D5" s="323"/>
      <c r="E5" s="160"/>
      <c r="F5" s="160"/>
      <c r="G5" s="160"/>
      <c r="H5" s="160" t="s">
        <v>183</v>
      </c>
      <c r="I5" s="190"/>
      <c r="J5" s="190"/>
    </row>
    <row r="6" spans="1:11" ht="30.75" customHeight="1">
      <c r="A6" s="208"/>
      <c r="B6" s="209" t="s">
        <v>7</v>
      </c>
      <c r="C6" s="210" t="s">
        <v>8</v>
      </c>
      <c r="D6" s="210" t="s">
        <v>9</v>
      </c>
      <c r="E6" s="210" t="s">
        <v>242</v>
      </c>
      <c r="F6" s="210" t="s">
        <v>449</v>
      </c>
      <c r="G6" s="210" t="s">
        <v>450</v>
      </c>
      <c r="H6" s="226" t="s">
        <v>451</v>
      </c>
    </row>
    <row r="7" spans="1:11" ht="44.25" customHeight="1">
      <c r="A7" s="108"/>
      <c r="B7" s="166" t="s">
        <v>10</v>
      </c>
      <c r="C7" s="167" t="s">
        <v>178</v>
      </c>
      <c r="D7" s="167" t="s">
        <v>448</v>
      </c>
      <c r="E7" s="167" t="s">
        <v>179</v>
      </c>
      <c r="F7" s="167" t="s">
        <v>452</v>
      </c>
      <c r="G7" s="167" t="s">
        <v>241</v>
      </c>
      <c r="H7" s="167" t="s">
        <v>453</v>
      </c>
    </row>
    <row r="8" spans="1:11">
      <c r="A8" s="108">
        <v>1</v>
      </c>
      <c r="B8" s="109" t="s">
        <v>429</v>
      </c>
      <c r="C8" s="110">
        <v>200000</v>
      </c>
      <c r="D8" s="110">
        <v>200000</v>
      </c>
      <c r="E8" s="110">
        <v>203000</v>
      </c>
      <c r="F8" s="110">
        <v>146703</v>
      </c>
      <c r="G8" s="227">
        <v>3000</v>
      </c>
      <c r="H8" s="227">
        <v>3000</v>
      </c>
    </row>
    <row r="9" spans="1:11" s="182" customFormat="1">
      <c r="A9" s="318">
        <v>2</v>
      </c>
      <c r="B9" s="319" t="s">
        <v>430</v>
      </c>
      <c r="C9" s="320">
        <v>10000</v>
      </c>
      <c r="D9" s="320">
        <v>10000</v>
      </c>
      <c r="E9" s="320">
        <v>10000</v>
      </c>
      <c r="F9" s="320">
        <v>0</v>
      </c>
      <c r="G9" s="321">
        <v>0</v>
      </c>
      <c r="H9" s="321">
        <v>0</v>
      </c>
    </row>
    <row r="10" spans="1:11" s="182" customFormat="1">
      <c r="A10" s="318">
        <v>3</v>
      </c>
      <c r="B10" s="319" t="s">
        <v>431</v>
      </c>
      <c r="C10" s="320">
        <v>9617</v>
      </c>
      <c r="D10" s="320">
        <v>9617</v>
      </c>
      <c r="E10" s="320">
        <v>9617</v>
      </c>
      <c r="F10" s="320">
        <v>0</v>
      </c>
      <c r="G10" s="321">
        <v>0</v>
      </c>
      <c r="H10" s="321">
        <v>0</v>
      </c>
    </row>
    <row r="11" spans="1:11" ht="15.75" thickBot="1">
      <c r="A11" s="111"/>
      <c r="B11" s="8" t="s">
        <v>11</v>
      </c>
      <c r="C11" s="112">
        <f>SUM(C8:C10)</f>
        <v>219617</v>
      </c>
      <c r="D11" s="112">
        <f>SUM(D8:D10)</f>
        <v>219617</v>
      </c>
      <c r="E11" s="112">
        <f>SUM(E8:E10)</f>
        <v>222617</v>
      </c>
      <c r="F11" s="112">
        <f>SUM(F8:F10)</f>
        <v>146703</v>
      </c>
      <c r="G11" s="112">
        <f>SUM(G8:G8)</f>
        <v>3000</v>
      </c>
      <c r="H11" s="112">
        <f>SUM(H8:H8)</f>
        <v>3000</v>
      </c>
    </row>
    <row r="12" spans="1:11" ht="15.75">
      <c r="A12" s="3"/>
    </row>
  </sheetData>
  <mergeCells count="2">
    <mergeCell ref="A3:H3"/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Részletező_Önk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felhasználó</cp:lastModifiedBy>
  <cp:lastPrinted>2019-03-12T09:08:10Z</cp:lastPrinted>
  <dcterms:created xsi:type="dcterms:W3CDTF">2015-05-05T11:38:42Z</dcterms:created>
  <dcterms:modified xsi:type="dcterms:W3CDTF">2020-07-29T12:47:39Z</dcterms:modified>
</cp:coreProperties>
</file>