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Hatályosabb rendeletek\költségvetés\2019.09.23\"/>
    </mc:Choice>
  </mc:AlternateContent>
  <xr:revisionPtr revIDLastSave="0" documentId="8_{C6662EFD-9827-479A-9B04-23B1144C34DB}" xr6:coauthVersionLast="44" xr6:coauthVersionMax="44" xr10:uidLastSave="{00000000-0000-0000-0000-000000000000}"/>
  <bookViews>
    <workbookView xWindow="-110" yWindow="-110" windowWidth="19420" windowHeight="10420" activeTab="22" xr2:uid="{00000000-000D-0000-FFFF-FFFF00000000}"/>
  </bookViews>
  <sheets>
    <sheet name="1. mell" sheetId="27" r:id="rId1"/>
    <sheet name="2.1. mell" sheetId="3" r:id="rId2"/>
    <sheet name="2.2 mell" sheetId="5" r:id="rId3"/>
    <sheet name="2.1.1 mell" sheetId="7" r:id="rId4"/>
    <sheet name="2.1.2 mell" sheetId="8" r:id="rId5"/>
    <sheet name="2.2.1 mell" sheetId="9" r:id="rId6"/>
    <sheet name="2.3 mell" sheetId="16" r:id="rId7"/>
    <sheet name="2.3.1 mell " sheetId="17" r:id="rId8"/>
    <sheet name="2.3.2 mell" sheetId="18" r:id="rId9"/>
    <sheet name="2.3.3 mell" sheetId="19" r:id="rId10"/>
    <sheet name="2.3.4 mell" sheetId="20" r:id="rId11"/>
    <sheet name="3. mell" sheetId="6" r:id="rId12"/>
    <sheet name="3.1.-3.2. mell." sheetId="10" r:id="rId13"/>
    <sheet name="3.3 mell" sheetId="21" r:id="rId14"/>
    <sheet name="3.3.1 mell" sheetId="22" r:id="rId15"/>
    <sheet name="3.3.2 mell" sheetId="23" r:id="rId16"/>
    <sheet name="3.1.3 mell" sheetId="24" r:id="rId17"/>
    <sheet name="3.3.4 mell" sheetId="25" r:id="rId18"/>
    <sheet name="4.-5. mell." sheetId="11" r:id="rId19"/>
    <sheet name="6.-7. mell." sheetId="12" r:id="rId20"/>
    <sheet name="6.1. mell" sheetId="30" r:id="rId21"/>
    <sheet name="6.2 mell" sheetId="31" r:id="rId22"/>
    <sheet name="8. mell" sheetId="26" r:id="rId23"/>
    <sheet name="9. mell." sheetId="13" r:id="rId24"/>
    <sheet name="10.mell." sheetId="14" r:id="rId25"/>
    <sheet name="11. mell. " sheetId="15" r:id="rId2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3" i="25" l="1"/>
  <c r="F43" i="25"/>
  <c r="E43" i="25"/>
  <c r="D32" i="22"/>
  <c r="E32" i="22"/>
  <c r="D26" i="22"/>
  <c r="E26" i="22"/>
  <c r="E25" i="22"/>
  <c r="D25" i="22"/>
  <c r="E24" i="22"/>
  <c r="D24" i="22"/>
  <c r="E15" i="22"/>
  <c r="D15" i="22"/>
  <c r="E33" i="25"/>
  <c r="D33" i="25"/>
  <c r="E25" i="25"/>
  <c r="D25" i="25"/>
  <c r="E24" i="25"/>
  <c r="D24" i="25"/>
  <c r="F39" i="25"/>
  <c r="E39" i="25"/>
  <c r="D39" i="25"/>
  <c r="E29" i="25"/>
  <c r="D29" i="25"/>
  <c r="E23" i="25"/>
  <c r="D23" i="25"/>
  <c r="E14" i="25"/>
  <c r="D14" i="25"/>
  <c r="F12" i="23"/>
  <c r="E12" i="23"/>
  <c r="D14" i="24"/>
  <c r="E14" i="24"/>
  <c r="F14" i="24"/>
  <c r="E13" i="21"/>
  <c r="D13" i="21"/>
  <c r="C13" i="21"/>
  <c r="C23" i="20"/>
  <c r="C11" i="20"/>
  <c r="C14" i="19"/>
  <c r="K16" i="17"/>
  <c r="G16" i="17"/>
  <c r="C12" i="17"/>
  <c r="B11" i="7"/>
  <c r="G10" i="27" l="1"/>
  <c r="G9" i="27"/>
  <c r="B11" i="6"/>
  <c r="B10" i="6"/>
  <c r="E16" i="3"/>
  <c r="B12" i="6" l="1"/>
  <c r="F16" i="3"/>
  <c r="D15" i="21" l="1"/>
  <c r="C15" i="21"/>
  <c r="E15" i="21"/>
  <c r="E11" i="21"/>
  <c r="D11" i="21"/>
  <c r="D11" i="6"/>
  <c r="D10" i="6"/>
  <c r="D12" i="6"/>
  <c r="C12" i="6"/>
  <c r="C11" i="6"/>
  <c r="C10" i="20"/>
  <c r="C11" i="17"/>
  <c r="E10" i="3"/>
  <c r="E12" i="3"/>
  <c r="E11" i="3"/>
  <c r="E8" i="3"/>
  <c r="J11" i="16" l="1"/>
  <c r="I44" i="25"/>
  <c r="E45" i="25"/>
  <c r="F45" i="25"/>
  <c r="G45" i="25"/>
  <c r="H45" i="25"/>
  <c r="J45" i="25"/>
  <c r="K45" i="25"/>
  <c r="L45" i="25"/>
  <c r="M45" i="25"/>
  <c r="N45" i="25"/>
  <c r="D45" i="25"/>
  <c r="O44" i="25" l="1"/>
  <c r="E14" i="23"/>
  <c r="F14" i="23"/>
  <c r="D14" i="23"/>
  <c r="H14" i="23"/>
  <c r="I13" i="23"/>
  <c r="O13" i="23" s="1"/>
  <c r="H13" i="21"/>
  <c r="H11" i="21"/>
  <c r="B33" i="10"/>
  <c r="E32" i="10"/>
  <c r="E31" i="10"/>
  <c r="E14" i="6"/>
  <c r="G19" i="20"/>
  <c r="C24" i="20"/>
  <c r="K23" i="20"/>
  <c r="K11" i="20"/>
  <c r="K13" i="17"/>
  <c r="K11" i="17"/>
  <c r="C23" i="17"/>
  <c r="F17" i="3"/>
  <c r="K14" i="19"/>
  <c r="K12" i="17"/>
  <c r="C16" i="17"/>
  <c r="E42" i="3"/>
  <c r="E12" i="7"/>
  <c r="B22" i="10" l="1"/>
  <c r="E27" i="10"/>
  <c r="M9" i="26" l="1"/>
  <c r="M12" i="26"/>
  <c r="I19" i="25" l="1"/>
  <c r="B54" i="13" l="1"/>
  <c r="M21" i="26"/>
  <c r="K21" i="26"/>
  <c r="L21" i="26"/>
  <c r="I21" i="26"/>
  <c r="B25" i="26"/>
  <c r="I26" i="25"/>
  <c r="O26" i="25" s="1"/>
  <c r="F35" i="25"/>
  <c r="D35" i="25"/>
  <c r="C35" i="25"/>
  <c r="I27" i="25"/>
  <c r="O27" i="25" s="1"/>
  <c r="I28" i="25"/>
  <c r="O28" i="25" s="1"/>
  <c r="O19" i="25"/>
  <c r="I17" i="25"/>
  <c r="O17" i="25" s="1"/>
  <c r="K105" i="14"/>
  <c r="J105" i="14"/>
  <c r="I105" i="14"/>
  <c r="H105" i="14"/>
  <c r="G105" i="14"/>
  <c r="F105" i="14"/>
  <c r="L104" i="14"/>
  <c r="L103" i="14"/>
  <c r="L102" i="14"/>
  <c r="L101" i="14"/>
  <c r="L100" i="14"/>
  <c r="K96" i="14"/>
  <c r="J96" i="14"/>
  <c r="I96" i="14"/>
  <c r="H96" i="14"/>
  <c r="G96" i="14"/>
  <c r="F96" i="14"/>
  <c r="L95" i="14"/>
  <c r="L94" i="14"/>
  <c r="L93" i="14"/>
  <c r="L92" i="14"/>
  <c r="L91" i="14"/>
  <c r="L90" i="14"/>
  <c r="L89" i="14"/>
  <c r="L96" i="14" l="1"/>
  <c r="L105" i="14"/>
  <c r="E30" i="10" l="1"/>
  <c r="K19" i="24" l="1"/>
  <c r="I27" i="22" l="1"/>
  <c r="O27" i="22" s="1"/>
  <c r="I20" i="22"/>
  <c r="O20" i="22" s="1"/>
  <c r="I18" i="22"/>
  <c r="O18" i="22" s="1"/>
  <c r="I19" i="22"/>
  <c r="C33" i="31" l="1"/>
  <c r="C44" i="31" s="1"/>
  <c r="D33" i="31"/>
  <c r="D44" i="31" s="1"/>
  <c r="C9" i="31"/>
  <c r="D9" i="31" s="1"/>
  <c r="C10" i="31"/>
  <c r="D10" i="31" s="1"/>
  <c r="C12" i="31"/>
  <c r="D12" i="31" s="1"/>
  <c r="C13" i="31"/>
  <c r="B17" i="31"/>
  <c r="B28" i="31" s="1"/>
  <c r="B26" i="31"/>
  <c r="B33" i="31"/>
  <c r="B44" i="31" s="1"/>
  <c r="F9" i="30"/>
  <c r="F10" i="30"/>
  <c r="G10" i="30" s="1"/>
  <c r="F11" i="30"/>
  <c r="G11" i="30" s="1"/>
  <c r="F12" i="30"/>
  <c r="G12" i="30" s="1"/>
  <c r="F14" i="30"/>
  <c r="G14" i="30" s="1"/>
  <c r="E15" i="30"/>
  <c r="F23" i="30"/>
  <c r="G23" i="30" s="1"/>
  <c r="F24" i="30"/>
  <c r="G24" i="30" s="1"/>
  <c r="E29" i="30"/>
  <c r="E41" i="30"/>
  <c r="E47" i="30"/>
  <c r="E59" i="30" s="1"/>
  <c r="F15" i="30" l="1"/>
  <c r="E34" i="30"/>
  <c r="E43" i="30" s="1"/>
  <c r="E61" i="30" s="1"/>
  <c r="D17" i="31"/>
  <c r="D28" i="31" s="1"/>
  <c r="D46" i="31" s="1"/>
  <c r="G29" i="30"/>
  <c r="G9" i="30"/>
  <c r="G15" i="30" s="1"/>
  <c r="B46" i="31"/>
  <c r="C17" i="31"/>
  <c r="C28" i="31" s="1"/>
  <c r="C46" i="31" s="1"/>
  <c r="F29" i="30"/>
  <c r="F34" i="30" s="1"/>
  <c r="F43" i="30" s="1"/>
  <c r="F61" i="30" s="1"/>
  <c r="N25" i="26"/>
  <c r="G34" i="30" l="1"/>
  <c r="G43" i="30" s="1"/>
  <c r="G61" i="30" s="1"/>
  <c r="E26" i="10"/>
  <c r="L25" i="14" l="1"/>
  <c r="L14" i="14"/>
  <c r="L24" i="14"/>
  <c r="L23" i="14"/>
  <c r="L53" i="14"/>
  <c r="B52" i="13" l="1"/>
  <c r="K66" i="14"/>
  <c r="J66" i="14"/>
  <c r="I66" i="14"/>
  <c r="H66" i="14"/>
  <c r="G66" i="14"/>
  <c r="F66" i="14"/>
  <c r="L65" i="14"/>
  <c r="L64" i="14"/>
  <c r="L63" i="14"/>
  <c r="L62" i="14"/>
  <c r="L61" i="14"/>
  <c r="K57" i="14"/>
  <c r="J57" i="14"/>
  <c r="I57" i="14"/>
  <c r="H57" i="14"/>
  <c r="G57" i="14"/>
  <c r="F57" i="14"/>
  <c r="L56" i="14"/>
  <c r="L55" i="14"/>
  <c r="L54" i="14"/>
  <c r="L52" i="14"/>
  <c r="L51" i="14"/>
  <c r="L50" i="14"/>
  <c r="K27" i="14"/>
  <c r="J27" i="14"/>
  <c r="I27" i="14"/>
  <c r="H27" i="14"/>
  <c r="G27" i="14"/>
  <c r="F27" i="14"/>
  <c r="L26" i="14"/>
  <c r="L22" i="14"/>
  <c r="K18" i="14"/>
  <c r="J18" i="14"/>
  <c r="I18" i="14"/>
  <c r="H18" i="14"/>
  <c r="G18" i="14"/>
  <c r="F18" i="14"/>
  <c r="L17" i="14"/>
  <c r="L16" i="14"/>
  <c r="L15" i="14"/>
  <c r="L13" i="14"/>
  <c r="L12" i="14"/>
  <c r="L11" i="14"/>
  <c r="L66" i="14" l="1"/>
  <c r="L57" i="14"/>
  <c r="L27" i="14"/>
  <c r="L18" i="14"/>
  <c r="E11" i="7" l="1"/>
  <c r="E10" i="7"/>
  <c r="E9" i="7"/>
  <c r="B13" i="13" l="1"/>
  <c r="B43" i="13"/>
  <c r="B24" i="13"/>
  <c r="G31" i="3" l="1"/>
  <c r="G38" i="3" s="1"/>
  <c r="B17" i="6"/>
  <c r="I30" i="22"/>
  <c r="O30" i="22" s="1"/>
  <c r="E29" i="11" l="1"/>
  <c r="B19" i="8"/>
  <c r="B12" i="8"/>
  <c r="B30" i="8"/>
  <c r="I29" i="22" l="1"/>
  <c r="O29" i="22" s="1"/>
  <c r="B19" i="12" l="1"/>
  <c r="E16" i="17" l="1"/>
  <c r="I31" i="22" l="1"/>
  <c r="O31" i="22" s="1"/>
  <c r="N12" i="26" l="1"/>
  <c r="E13" i="11" l="1"/>
  <c r="E29" i="10"/>
  <c r="E28" i="10"/>
  <c r="C19" i="21"/>
  <c r="J34" i="22"/>
  <c r="N34" i="22"/>
  <c r="C34" i="22"/>
  <c r="M34" i="22"/>
  <c r="K34" i="22"/>
  <c r="H34" i="22"/>
  <c r="F34" i="22"/>
  <c r="E34" i="22"/>
  <c r="D34" i="22"/>
  <c r="I18" i="24"/>
  <c r="N18" i="24" s="1"/>
  <c r="C19" i="24"/>
  <c r="D19" i="24"/>
  <c r="E19" i="24"/>
  <c r="J19" i="24"/>
  <c r="F19" i="24"/>
  <c r="I32" i="22"/>
  <c r="I12" i="22"/>
  <c r="O12" i="22" s="1"/>
  <c r="I16" i="22"/>
  <c r="O16" i="22" s="1"/>
  <c r="O14" i="22"/>
  <c r="I17" i="24"/>
  <c r="N17" i="24" s="1"/>
  <c r="I16" i="24"/>
  <c r="N16" i="24" s="1"/>
  <c r="I15" i="24"/>
  <c r="N15" i="24" s="1"/>
  <c r="J35" i="25" l="1"/>
  <c r="J40" i="25"/>
  <c r="K35" i="25"/>
  <c r="E35" i="25"/>
  <c r="C45" i="25"/>
  <c r="H35" i="25"/>
  <c r="I15" i="25"/>
  <c r="O15" i="25" s="1"/>
  <c r="O13" i="25"/>
  <c r="O18" i="25" l="1"/>
  <c r="D27" i="27" l="1"/>
  <c r="G47" i="3"/>
  <c r="G49" i="3" s="1"/>
  <c r="F47" i="3"/>
  <c r="J13" i="16"/>
  <c r="J24" i="19"/>
  <c r="K19" i="19"/>
  <c r="K24" i="19" s="1"/>
  <c r="J28" i="18"/>
  <c r="K23" i="18"/>
  <c r="E18" i="18"/>
  <c r="E28" i="18" s="1"/>
  <c r="K17" i="18"/>
  <c r="K16" i="18"/>
  <c r="K15" i="18"/>
  <c r="K14" i="18"/>
  <c r="J33" i="20"/>
  <c r="K33" i="20" s="1"/>
  <c r="E13" i="9"/>
  <c r="K18" i="18" l="1"/>
  <c r="K28" i="18" s="1"/>
  <c r="E12" i="9" l="1"/>
  <c r="K32" i="20" l="1"/>
  <c r="K18" i="17"/>
  <c r="J19" i="16"/>
  <c r="D29" i="27"/>
  <c r="D19" i="27"/>
  <c r="N24" i="26" l="1"/>
  <c r="N23" i="26"/>
  <c r="N22" i="26"/>
  <c r="N21" i="26"/>
  <c r="L29" i="26"/>
  <c r="M29" i="26"/>
  <c r="I29" i="26"/>
  <c r="K29" i="26"/>
  <c r="J29" i="26"/>
  <c r="D29" i="26"/>
  <c r="E29" i="26"/>
  <c r="F29" i="26"/>
  <c r="N26" i="26"/>
  <c r="B29" i="26"/>
  <c r="G29" i="26"/>
  <c r="H29" i="26"/>
  <c r="C29" i="26"/>
  <c r="I18" i="26"/>
  <c r="J18" i="26"/>
  <c r="K18" i="26"/>
  <c r="L18" i="26"/>
  <c r="M18" i="26"/>
  <c r="D18" i="26"/>
  <c r="C18" i="26"/>
  <c r="B18" i="26"/>
  <c r="B46" i="13"/>
  <c r="E28" i="11"/>
  <c r="E14" i="11"/>
  <c r="E12" i="11"/>
  <c r="F40" i="25"/>
  <c r="E40" i="25"/>
  <c r="D40" i="25"/>
  <c r="D47" i="25" s="1"/>
  <c r="B19" i="21"/>
  <c r="H40" i="25"/>
  <c r="L19" i="21"/>
  <c r="B42" i="6"/>
  <c r="D33" i="6"/>
  <c r="D44" i="6" s="1"/>
  <c r="E19" i="20"/>
  <c r="C19" i="20"/>
  <c r="E17" i="3"/>
  <c r="F38" i="3"/>
  <c r="F49" i="3" s="1"/>
  <c r="H17" i="3" l="1"/>
  <c r="I32" i="25"/>
  <c r="O32" i="25" s="1"/>
  <c r="I31" i="25"/>
  <c r="O31" i="25" s="1"/>
  <c r="I34" i="25"/>
  <c r="O34" i="25" s="1"/>
  <c r="I12" i="25"/>
  <c r="O12" i="25" s="1"/>
  <c r="I33" i="22" l="1"/>
  <c r="O33" i="22" s="1"/>
  <c r="I13" i="22" l="1"/>
  <c r="O13" i="22" s="1"/>
  <c r="G27" i="27"/>
  <c r="K18" i="20" l="1"/>
  <c r="E9" i="9" l="1"/>
  <c r="E10" i="9"/>
  <c r="E11" i="9"/>
  <c r="E14" i="9"/>
  <c r="E10" i="10" l="1"/>
  <c r="H8" i="5"/>
  <c r="H9" i="5"/>
  <c r="H10" i="5"/>
  <c r="H11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8" i="5"/>
  <c r="H29" i="5"/>
  <c r="H31" i="5"/>
  <c r="H32" i="5"/>
  <c r="H33" i="5"/>
  <c r="H35" i="5"/>
  <c r="H36" i="5"/>
  <c r="H37" i="5"/>
  <c r="H38" i="5"/>
  <c r="H40" i="5"/>
  <c r="E18" i="26"/>
  <c r="F18" i="26"/>
  <c r="G18" i="26"/>
  <c r="H18" i="26"/>
  <c r="N10" i="26"/>
  <c r="N18" i="26" l="1"/>
  <c r="G35" i="25"/>
  <c r="I30" i="25"/>
  <c r="O30" i="25" s="1"/>
  <c r="I14" i="25"/>
  <c r="I12" i="24"/>
  <c r="I13" i="24"/>
  <c r="I14" i="24"/>
  <c r="C14" i="23"/>
  <c r="I12" i="23"/>
  <c r="I14" i="23" s="1"/>
  <c r="I15" i="22"/>
  <c r="O15" i="22" s="1"/>
  <c r="L34" i="22"/>
  <c r="G34" i="22"/>
  <c r="O32" i="22"/>
  <c r="I25" i="22"/>
  <c r="O25" i="22" s="1"/>
  <c r="I26" i="22"/>
  <c r="O26" i="22" s="1"/>
  <c r="I28" i="22"/>
  <c r="O28" i="22" s="1"/>
  <c r="I24" i="22"/>
  <c r="O24" i="22" s="1"/>
  <c r="I23" i="22"/>
  <c r="I17" i="22"/>
  <c r="O17" i="22" s="1"/>
  <c r="O19" i="22"/>
  <c r="I21" i="22"/>
  <c r="O21" i="22" s="1"/>
  <c r="I22" i="22"/>
  <c r="O22" i="22" s="1"/>
  <c r="J19" i="21"/>
  <c r="F19" i="21"/>
  <c r="H15" i="21"/>
  <c r="N15" i="21" s="1"/>
  <c r="N13" i="21"/>
  <c r="N11" i="21"/>
  <c r="B13" i="10"/>
  <c r="B28" i="6"/>
  <c r="B33" i="6"/>
  <c r="B44" i="6" s="1"/>
  <c r="D17" i="6"/>
  <c r="D28" i="6" s="1"/>
  <c r="D46" i="6" s="1"/>
  <c r="C17" i="6"/>
  <c r="C28" i="6" s="1"/>
  <c r="C46" i="6" s="1"/>
  <c r="J35" i="20"/>
  <c r="D19" i="20"/>
  <c r="G23" i="17"/>
  <c r="J19" i="17"/>
  <c r="D16" i="17"/>
  <c r="E23" i="17"/>
  <c r="C16" i="16"/>
  <c r="D16" i="16"/>
  <c r="E16" i="16"/>
  <c r="F16" i="16"/>
  <c r="F23" i="16" s="1"/>
  <c r="G16" i="16"/>
  <c r="H16" i="16"/>
  <c r="I16" i="16"/>
  <c r="B16" i="16"/>
  <c r="I21" i="16"/>
  <c r="B24" i="8"/>
  <c r="H12" i="5"/>
  <c r="H34" i="5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2" i="3"/>
  <c r="H33" i="3"/>
  <c r="H34" i="3"/>
  <c r="H35" i="3"/>
  <c r="H36" i="3"/>
  <c r="H37" i="3"/>
  <c r="H39" i="3"/>
  <c r="H40" i="3"/>
  <c r="H41" i="3"/>
  <c r="H42" i="3"/>
  <c r="H43" i="3"/>
  <c r="H44" i="3"/>
  <c r="H45" i="3"/>
  <c r="H46" i="3"/>
  <c r="H48" i="3"/>
  <c r="H9" i="3"/>
  <c r="H10" i="3"/>
  <c r="H11" i="3"/>
  <c r="H12" i="3"/>
  <c r="H13" i="3"/>
  <c r="H14" i="3"/>
  <c r="H15" i="3"/>
  <c r="H16" i="3"/>
  <c r="H8" i="3"/>
  <c r="E39" i="5"/>
  <c r="H39" i="5" s="1"/>
  <c r="E13" i="5"/>
  <c r="H13" i="5" s="1"/>
  <c r="E47" i="3"/>
  <c r="H47" i="3" s="1"/>
  <c r="E31" i="3"/>
  <c r="H31" i="3" l="1"/>
  <c r="E38" i="3"/>
  <c r="N19" i="21"/>
  <c r="I19" i="24"/>
  <c r="O23" i="22"/>
  <c r="O34" i="22" s="1"/>
  <c r="I34" i="22"/>
  <c r="B46" i="6"/>
  <c r="O14" i="25"/>
  <c r="E30" i="5"/>
  <c r="H38" i="3"/>
  <c r="B41" i="8"/>
  <c r="G37" i="27"/>
  <c r="D37" i="27"/>
  <c r="G32" i="27"/>
  <c r="D32" i="27"/>
  <c r="G17" i="27"/>
  <c r="G22" i="27" s="1"/>
  <c r="D17" i="27"/>
  <c r="D22" i="27" s="1"/>
  <c r="G39" i="27" l="1"/>
  <c r="H30" i="5"/>
  <c r="E41" i="5"/>
  <c r="H41" i="5" s="1"/>
  <c r="E49" i="3"/>
  <c r="H49" i="3" s="1"/>
  <c r="D39" i="27"/>
  <c r="G35" i="27"/>
  <c r="D35" i="27"/>
  <c r="K29" i="20" l="1"/>
  <c r="K28" i="20"/>
  <c r="K27" i="20"/>
  <c r="K22" i="20"/>
  <c r="K24" i="20" s="1"/>
  <c r="N47" i="25" l="1"/>
  <c r="N9" i="26"/>
  <c r="N11" i="26"/>
  <c r="N13" i="26"/>
  <c r="N14" i="26"/>
  <c r="N15" i="26"/>
  <c r="N16" i="26"/>
  <c r="N17" i="26"/>
  <c r="N19" i="26"/>
  <c r="N20" i="26"/>
  <c r="N27" i="26"/>
  <c r="N28" i="26"/>
  <c r="I16" i="25"/>
  <c r="I20" i="25"/>
  <c r="O20" i="25" s="1"/>
  <c r="I21" i="25"/>
  <c r="O21" i="25" s="1"/>
  <c r="I22" i="25"/>
  <c r="I23" i="25"/>
  <c r="O23" i="25" s="1"/>
  <c r="I24" i="25"/>
  <c r="O24" i="25" s="1"/>
  <c r="I25" i="25"/>
  <c r="O25" i="25" s="1"/>
  <c r="I29" i="25"/>
  <c r="I33" i="25"/>
  <c r="O33" i="25" s="1"/>
  <c r="E47" i="25"/>
  <c r="F47" i="25"/>
  <c r="H47" i="25"/>
  <c r="I38" i="25"/>
  <c r="O38" i="25" s="1"/>
  <c r="I39" i="25"/>
  <c r="O39" i="25" s="1"/>
  <c r="C40" i="25"/>
  <c r="I43" i="25"/>
  <c r="G47" i="25"/>
  <c r="J47" i="25"/>
  <c r="K47" i="25"/>
  <c r="L47" i="25"/>
  <c r="M47" i="25"/>
  <c r="N12" i="24"/>
  <c r="N13" i="24"/>
  <c r="N14" i="24"/>
  <c r="O12" i="23"/>
  <c r="O14" i="23" s="1"/>
  <c r="D19" i="21"/>
  <c r="E19" i="21"/>
  <c r="G19" i="21"/>
  <c r="H19" i="21"/>
  <c r="I19" i="21"/>
  <c r="M19" i="21"/>
  <c r="K10" i="20"/>
  <c r="K12" i="20"/>
  <c r="K13" i="20"/>
  <c r="K14" i="20"/>
  <c r="K15" i="20"/>
  <c r="K16" i="20"/>
  <c r="K17" i="20"/>
  <c r="D35" i="20"/>
  <c r="F35" i="20"/>
  <c r="H35" i="20"/>
  <c r="K31" i="20"/>
  <c r="C35" i="20"/>
  <c r="E35" i="20"/>
  <c r="G35" i="20"/>
  <c r="I35" i="20"/>
  <c r="K14" i="17"/>
  <c r="K15" i="17"/>
  <c r="J23" i="17"/>
  <c r="K17" i="17"/>
  <c r="K19" i="17"/>
  <c r="D23" i="17"/>
  <c r="F23" i="17"/>
  <c r="H23" i="17"/>
  <c r="I23" i="17"/>
  <c r="J9" i="16"/>
  <c r="J16" i="16" s="1"/>
  <c r="J18" i="16"/>
  <c r="B23" i="16"/>
  <c r="C23" i="16"/>
  <c r="D23" i="16"/>
  <c r="E23" i="16"/>
  <c r="G23" i="16"/>
  <c r="H23" i="16"/>
  <c r="I23" i="16"/>
  <c r="K19" i="20" l="1"/>
  <c r="K35" i="20" s="1"/>
  <c r="O43" i="25"/>
  <c r="O45" i="25" s="1"/>
  <c r="I45" i="25"/>
  <c r="N19" i="24"/>
  <c r="I35" i="25"/>
  <c r="N29" i="26"/>
  <c r="K23" i="17"/>
  <c r="O29" i="25"/>
  <c r="O22" i="25"/>
  <c r="O16" i="25"/>
  <c r="I40" i="25"/>
  <c r="O40" i="25" s="1"/>
  <c r="J21" i="16"/>
  <c r="J23" i="16" s="1"/>
  <c r="C47" i="25"/>
  <c r="O35" i="25" l="1"/>
  <c r="O47" i="25" s="1"/>
  <c r="I47" i="25"/>
  <c r="B47" i="13"/>
  <c r="B57" i="13" s="1"/>
  <c r="C19" i="12"/>
  <c r="E10" i="11"/>
  <c r="E11" i="11"/>
  <c r="E15" i="11"/>
  <c r="C16" i="11"/>
  <c r="D16" i="11"/>
  <c r="B16" i="11"/>
  <c r="C32" i="11"/>
  <c r="D32" i="11"/>
  <c r="E30" i="11"/>
  <c r="E31" i="11"/>
  <c r="E27" i="11"/>
  <c r="B32" i="11"/>
  <c r="E24" i="10"/>
  <c r="E25" i="10"/>
  <c r="E22" i="10"/>
  <c r="E9" i="10"/>
  <c r="E11" i="10"/>
  <c r="E12" i="10"/>
  <c r="E8" i="10"/>
  <c r="E32" i="11" l="1"/>
  <c r="E16" i="11"/>
  <c r="E13" i="10"/>
  <c r="C15" i="9" l="1"/>
  <c r="D15" i="9"/>
  <c r="B15" i="9"/>
  <c r="E15" i="9" s="1"/>
  <c r="C14" i="7" l="1"/>
  <c r="D14" i="7"/>
  <c r="B14" i="7"/>
  <c r="E14" i="7"/>
  <c r="B38" i="13"/>
  <c r="D19" i="12"/>
  <c r="E11" i="6" l="1"/>
  <c r="E12" i="6"/>
  <c r="E13" i="6"/>
  <c r="E15" i="6"/>
  <c r="E16" i="6"/>
  <c r="E18" i="6"/>
  <c r="E19" i="6"/>
  <c r="E20" i="6"/>
  <c r="E21" i="6"/>
  <c r="E22" i="6"/>
  <c r="E23" i="6"/>
  <c r="E24" i="6"/>
  <c r="E25" i="6"/>
  <c r="E27" i="6"/>
  <c r="E29" i="6"/>
  <c r="E30" i="6"/>
  <c r="E31" i="6"/>
  <c r="E32" i="6"/>
  <c r="E34" i="6"/>
  <c r="E35" i="6"/>
  <c r="E36" i="6"/>
  <c r="E37" i="6"/>
  <c r="E38" i="6"/>
  <c r="E39" i="6"/>
  <c r="E40" i="6"/>
  <c r="E41" i="6"/>
  <c r="E43" i="6"/>
  <c r="E45" i="6"/>
  <c r="E10" i="6"/>
  <c r="E42" i="6"/>
  <c r="E26" i="6"/>
  <c r="E33" i="6" l="1"/>
  <c r="E44" i="6" s="1"/>
  <c r="E17" i="6"/>
  <c r="E28" i="6" s="1"/>
  <c r="E46" i="6" l="1"/>
  <c r="E23" i="10"/>
  <c r="E33" i="10" s="1"/>
  <c r="B14" i="31"/>
  <c r="C14" i="31"/>
</calcChain>
</file>

<file path=xl/sharedStrings.xml><?xml version="1.0" encoding="utf-8"?>
<sst xmlns="http://schemas.openxmlformats.org/spreadsheetml/2006/main" count="1065" uniqueCount="544">
  <si>
    <t>Ezer Ft-ban</t>
  </si>
  <si>
    <t xml:space="preserve">  BEVÉTELEK JOGCÍMEI</t>
  </si>
  <si>
    <t xml:space="preserve">Összesen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</si>
  <si>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</si>
  <si>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</si>
  <si>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</si>
  <si>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</si>
  <si>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</si>
  <si>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</si>
  <si>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</si>
  <si>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</si>
  <si>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</si>
  <si>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</si>
  <si>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</si>
  <si>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</si>
  <si>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</si>
  <si>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</si>
  <si>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</si>
  <si>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</si>
  <si>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B6. Működési célú átvett péneszközök összesen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</si>
  <si>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</si>
  <si>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</si>
  <si>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</si>
  <si>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</si>
  <si>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</si>
  <si>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</si>
  <si>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</si>
  <si>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</si>
  <si>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</si>
  <si>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 xml:space="preserve">KIADÁSOK JOGCÍMEI 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</si>
  <si>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</si>
  <si>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</si>
  <si>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</si>
  <si>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</si>
  <si>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</si>
  <si>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</si>
  <si>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</si>
  <si>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</si>
  <si>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</si>
  <si>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</si>
  <si>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</si>
  <si>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</si>
  <si>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</si>
  <si>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</si>
  <si>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</si>
  <si>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</si>
  <si>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</si>
  <si>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</si>
  <si>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</si>
  <si>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</si>
  <si>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</si>
  <si>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</si>
  <si>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>G. KIADÁS MINDÖSSZESEN (C+F)</t>
  </si>
  <si>
    <t xml:space="preserve">MINDÖSSZESEN </t>
  </si>
  <si>
    <t xml:space="preserve">Önkormányzat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</si>
  <si>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</si>
  <si>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</si>
  <si>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</si>
  <si>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</si>
  <si>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>B3. Közhatalmi bevételek összesen</t>
  </si>
  <si>
    <t xml:space="preserve">B63. Egyéb működési célú átvett pénzeszközök </t>
  </si>
  <si>
    <t xml:space="preserve">MŰKÖDÉSI KÖLTSÉGVETÉSI BEVÉTELEK ÖSSZESEN (B1.+B3.+B4.+B.6.) </t>
  </si>
  <si>
    <t>1. melléklet</t>
  </si>
  <si>
    <t>KÖLTSÉGVETÉS MÉRLEGE</t>
  </si>
  <si>
    <t xml:space="preserve">        Ezer Ft-ban</t>
  </si>
  <si>
    <t xml:space="preserve">Bevétel </t>
  </si>
  <si>
    <t>Kiadás</t>
  </si>
  <si>
    <t xml:space="preserve">Megnevezés </t>
  </si>
  <si>
    <t>Előirányzat</t>
  </si>
  <si>
    <t xml:space="preserve">B1. Működési célú támogatások államháztartáson belülről 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</si>
  <si>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</si>
  <si>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</si>
  <si>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</si>
  <si>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</si>
  <si>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</si>
  <si>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</si>
  <si>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</si>
  <si>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</si>
  <si>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</si>
  <si>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</si>
  <si>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</si>
  <si>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</si>
  <si>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</si>
  <si>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</si>
  <si>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</si>
  <si>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</si>
  <si>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</si>
  <si>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</si>
  <si>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</si>
  <si>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</si>
  <si>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</si>
  <si>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</si>
  <si>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</si>
  <si>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</si>
  <si>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</si>
  <si>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H. FINANSZÍROZÁSI BEVÉTELEK ÖSSZESEN (B+E)</t>
  </si>
  <si>
    <t>I. BEVÉTELEK MINDÖSSZESEN (C+F)</t>
  </si>
  <si>
    <t>I. KIADÁSOK MINDÖSSZESEN (C+F)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</si>
  <si>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</si>
  <si>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</si>
  <si>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</si>
  <si>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</si>
  <si>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</si>
  <si>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</si>
  <si>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</si>
  <si>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</si>
  <si>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</si>
  <si>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</si>
  <si>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</si>
  <si>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</si>
  <si>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</si>
  <si>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 xml:space="preserve">B73. Egyéb felhalmozási célú átvett pénzeszközök </t>
  </si>
  <si>
    <t>FELHALMOZÁSI KÖLTSÉGVETÉSI BEVÉTELEK ÖSSZESEN (B2.+B5.+B7.)</t>
  </si>
  <si>
    <t>FELHALMOZÁSI BEVÉTELEK MINDÖSSZESEN</t>
  </si>
  <si>
    <t xml:space="preserve">Mindösszesen </t>
  </si>
  <si>
    <t>2.1. melléklet</t>
  </si>
  <si>
    <t xml:space="preserve">                  2.2. melléklet</t>
  </si>
  <si>
    <t xml:space="preserve">  3. melléklet</t>
  </si>
  <si>
    <t xml:space="preserve">                Ezer Ft-ban </t>
  </si>
  <si>
    <t xml:space="preserve">MEGNEVEZÉS </t>
  </si>
  <si>
    <t>Önkormányzat</t>
  </si>
  <si>
    <t>Mindösszesen</t>
  </si>
  <si>
    <t>MEGNEVEZÉS</t>
  </si>
  <si>
    <t xml:space="preserve">B3 KÖZHATALMI BEVÉTELEK RÉSZLETEZÉSE </t>
  </si>
  <si>
    <t xml:space="preserve">B311. Magánszemélyek jövedelemadói </t>
  </si>
  <si>
    <t>Ebből:</t>
  </si>
  <si>
    <t>a) termőföld bérbeadásából származó szem .jöv .adó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</si>
  <si>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</si>
  <si>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</si>
  <si>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</si>
  <si>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</si>
  <si>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</si>
  <si>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</si>
  <si>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>B351. Értékesítési és forgalmi adók</t>
  </si>
  <si>
    <t>a) iparűzési adó</t>
  </si>
  <si>
    <t xml:space="preserve">B354. Gépjárműadó </t>
  </si>
  <si>
    <t xml:space="preserve">B355. Egyéb áruhasználati és szolgáltatási adók </t>
  </si>
  <si>
    <t>a) tartózkodás után fizetett idegenforgalmi adó</t>
  </si>
  <si>
    <t>b) talajterhelési díj</t>
  </si>
  <si>
    <t>c) a korábbi évek megszűnt adónemei áthúzódó befiz.-ből befolyt bevétel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</si>
  <si>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</si>
  <si>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</si>
  <si>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</si>
  <si>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</si>
  <si>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</si>
  <si>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</si>
  <si>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</si>
  <si>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Összesen</t>
  </si>
  <si>
    <t xml:space="preserve">K4. Elátottak pénzbeli juttatásai </t>
  </si>
  <si>
    <t xml:space="preserve">K506. Egyéb működési célú támogatások államháztartáson belülre </t>
  </si>
  <si>
    <t xml:space="preserve">feladatonkénti részletezése </t>
  </si>
  <si>
    <t xml:space="preserve">       Ezer Ft-ban</t>
  </si>
  <si>
    <t>Beruházási feladat</t>
  </si>
  <si>
    <t xml:space="preserve">Előirányzat összege </t>
  </si>
  <si>
    <t xml:space="preserve">Beruházások összesen </t>
  </si>
  <si>
    <t xml:space="preserve">célonkénti részletezése </t>
  </si>
  <si>
    <t>Felújítási feladat</t>
  </si>
  <si>
    <t>Felújítások összesen</t>
  </si>
  <si>
    <t xml:space="preserve">KIMUTATÁS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</si>
  <si>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</si>
  <si>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</si>
  <si>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</si>
  <si>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</si>
  <si>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</si>
  <si>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</si>
  <si>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</si>
  <si>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</si>
  <si>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</si>
  <si>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</si>
  <si>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</si>
  <si>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</si>
  <si>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</si>
  <si>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</si>
  <si>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</si>
  <si>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</si>
  <si>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</si>
  <si>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</si>
  <si>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</si>
  <si>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</si>
  <si>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</si>
  <si>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</si>
  <si>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</si>
  <si>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</si>
  <si>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</si>
  <si>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</si>
  <si>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</si>
  <si>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</si>
  <si>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</si>
  <si>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</si>
  <si>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</si>
  <si>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</si>
  <si>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</si>
  <si>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</si>
  <si>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</si>
  <si>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</si>
  <si>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</si>
  <si>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</si>
  <si>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</si>
  <si>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</si>
  <si>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</si>
  <si>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</si>
  <si>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</si>
  <si>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</si>
  <si>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</si>
  <si>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</si>
  <si>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</si>
  <si>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</si>
  <si>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</si>
  <si>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</si>
  <si>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</si>
  <si>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 xml:space="preserve">EU-s projekt címe: </t>
  </si>
  <si>
    <t xml:space="preserve">Projekt azonosítója: </t>
  </si>
  <si>
    <t xml:space="preserve">Bevételek </t>
  </si>
  <si>
    <t>Saját erő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</si>
  <si>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</si>
  <si>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</si>
  <si>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</si>
  <si>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</si>
  <si>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</si>
  <si>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</si>
  <si>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</si>
  <si>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</si>
  <si>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</si>
  <si>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</si>
  <si>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</si>
  <si>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</si>
  <si>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sorsz.</t>
  </si>
  <si>
    <t>........ napon túli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</si>
  <si>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</si>
  <si>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</si>
  <si>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</si>
  <si>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</si>
  <si>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</si>
  <si>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</si>
  <si>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</si>
  <si>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</si>
  <si>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</si>
  <si>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</si>
  <si>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</si>
  <si>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</si>
  <si>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</si>
  <si>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</si>
  <si>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</si>
  <si>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>..........................................</t>
  </si>
  <si>
    <t xml:space="preserve"> költségvetési szerv vezetője </t>
  </si>
  <si>
    <t xml:space="preserve">B36. Egyéb közhatalmi bevételek </t>
  </si>
  <si>
    <t xml:space="preserve">      2.2.1. melléklet</t>
  </si>
  <si>
    <t>Lakhatással kapcs. ellátás</t>
  </si>
  <si>
    <t>3.1. melléklet</t>
  </si>
  <si>
    <t>Civil szervezetek számára nyújtott támogatások</t>
  </si>
  <si>
    <t>4. melléklet</t>
  </si>
  <si>
    <t>5. melléklet</t>
  </si>
  <si>
    <t>3.2 melléklet</t>
  </si>
  <si>
    <t xml:space="preserve">6. melléklet </t>
  </si>
  <si>
    <t xml:space="preserve">7. melléklet </t>
  </si>
  <si>
    <t>Önkormányzati tulajdonú épület bérleti díja</t>
  </si>
  <si>
    <t>Összesen:</t>
  </si>
  <si>
    <t>BEVÉTELEK MINDÖSSZESEN</t>
  </si>
  <si>
    <t>Pénzforgalom nélküli bevételek összesen</t>
  </si>
  <si>
    <t>Helyi önkormányzat felhalmozási célú pénzmaradvány</t>
  </si>
  <si>
    <t>Helyi önkormányzat működési célú pénzmaradvány</t>
  </si>
  <si>
    <t>Költségvetési bevételek összesen</t>
  </si>
  <si>
    <t>Felhalmozási bevételek</t>
  </si>
  <si>
    <t>Átvett pénzeszköz</t>
  </si>
  <si>
    <t>Támogatás ÁH-n belül</t>
  </si>
  <si>
    <t>Működési bevételek</t>
  </si>
  <si>
    <t>Közhatalmi bevételek</t>
  </si>
  <si>
    <t>Műk.célú tám. ÁH-n belülről</t>
  </si>
  <si>
    <t>Pénz-maradvány</t>
  </si>
  <si>
    <t>Feladat megnevezés</t>
  </si>
  <si>
    <t>107051</t>
  </si>
  <si>
    <t>Hagy. Közösségi kult. Ért. Gond.</t>
  </si>
  <si>
    <t>082092</t>
  </si>
  <si>
    <t>Család és nővédelmi eü gond</t>
  </si>
  <si>
    <t>074031</t>
  </si>
  <si>
    <t>Város és községgazdálkodás</t>
  </si>
  <si>
    <t>066020</t>
  </si>
  <si>
    <t>Önkormányzati elszámolások</t>
  </si>
  <si>
    <t>018010</t>
  </si>
  <si>
    <t>2.3.1 melléklet</t>
  </si>
  <si>
    <t>Intézményi bevételek összesen</t>
  </si>
  <si>
    <t>Intézményfinanszírozás</t>
  </si>
  <si>
    <t>Óvodai nevelés működési feladatai</t>
  </si>
  <si>
    <t>091140</t>
  </si>
  <si>
    <t>Óvodai nevelés szakmai feladatai</t>
  </si>
  <si>
    <t>091110</t>
  </si>
  <si>
    <t>Adó igazgatás</t>
  </si>
  <si>
    <t>011220</t>
  </si>
  <si>
    <t>Önkormányzatok ált. végrehajtási tev.</t>
  </si>
  <si>
    <t>011130</t>
  </si>
  <si>
    <t>Államigazgatási feladatok</t>
  </si>
  <si>
    <t>Kötelező feladatok</t>
  </si>
  <si>
    <t>KIADÁSOK ÖSSZESEN</t>
  </si>
  <si>
    <t>kiadás</t>
  </si>
  <si>
    <t>összesen</t>
  </si>
  <si>
    <t>össz.</t>
  </si>
  <si>
    <t>felhalm.</t>
  </si>
  <si>
    <t>kiadása</t>
  </si>
  <si>
    <t>célú kiadás</t>
  </si>
  <si>
    <t>pénzbeli</t>
  </si>
  <si>
    <t>Kiadások</t>
  </si>
  <si>
    <t>Tartalék</t>
  </si>
  <si>
    <t>Finanszírozási</t>
  </si>
  <si>
    <t xml:space="preserve">Egyéb </t>
  </si>
  <si>
    <t>Felújít</t>
  </si>
  <si>
    <t>Beruházás</t>
  </si>
  <si>
    <t>Műk.</t>
  </si>
  <si>
    <t>Egyéb műk.</t>
  </si>
  <si>
    <t>Ellátottak</t>
  </si>
  <si>
    <t>Dologi</t>
  </si>
  <si>
    <t>Járulék</t>
  </si>
  <si>
    <t>Szem. jutt.</t>
  </si>
  <si>
    <t>Létszám</t>
  </si>
  <si>
    <t>Intézmény</t>
  </si>
  <si>
    <t>Felhalmozási kiadás</t>
  </si>
  <si>
    <t>Működési kiadások</t>
  </si>
  <si>
    <t xml:space="preserve">3.3. sz. melléklet </t>
  </si>
  <si>
    <t>107060</t>
  </si>
  <si>
    <t>Egyéb szociális pénzbeni ellát</t>
  </si>
  <si>
    <t>Szociális étkeztetés</t>
  </si>
  <si>
    <t>084031</t>
  </si>
  <si>
    <t>Civil szervezetek működési tám.</t>
  </si>
  <si>
    <t>Hagyományos kult. Értékek gondozása</t>
  </si>
  <si>
    <t>082044</t>
  </si>
  <si>
    <t>Könyvtári szolgáltatás</t>
  </si>
  <si>
    <t>Család-és nővédelmi eü gond.</t>
  </si>
  <si>
    <t>066010</t>
  </si>
  <si>
    <t>Zöldterület</t>
  </si>
  <si>
    <t>064010</t>
  </si>
  <si>
    <t>Közvilágítás</t>
  </si>
  <si>
    <t>045160</t>
  </si>
  <si>
    <t>Közút üzemeltetés</t>
  </si>
  <si>
    <t>047410</t>
  </si>
  <si>
    <t>Hejőmeder karbantartása</t>
  </si>
  <si>
    <t>ÖNKORMÁNYZAT</t>
  </si>
  <si>
    <t>kamatkiad</t>
  </si>
  <si>
    <t xml:space="preserve">pénzbeli </t>
  </si>
  <si>
    <t>és</t>
  </si>
  <si>
    <t>Felújítás</t>
  </si>
  <si>
    <t xml:space="preserve">Egyéb műk. </t>
  </si>
  <si>
    <t>Szem.jutt.</t>
  </si>
  <si>
    <t>Felhalmozási kiadások</t>
  </si>
  <si>
    <t xml:space="preserve">3.3.1. sz. melléklet </t>
  </si>
  <si>
    <t>Önkormányzatok általános igazgatási tev.</t>
  </si>
  <si>
    <t xml:space="preserve">3.3.2. sz. melléklet </t>
  </si>
  <si>
    <t>felhalmozási</t>
  </si>
  <si>
    <t>kiadások</t>
  </si>
  <si>
    <t>3.3.3. sz. melléklet</t>
  </si>
  <si>
    <t>Kiadások mindösszesen</t>
  </si>
  <si>
    <t>Önkormányzatok általános ig-i tev.</t>
  </si>
  <si>
    <t>Civil szervezetek müködési tám.</t>
  </si>
  <si>
    <t>Önként vállalt feladatok</t>
  </si>
  <si>
    <t xml:space="preserve">3.3.4. sz. melléklet </t>
  </si>
  <si>
    <t>Kiadás összesen:</t>
  </si>
  <si>
    <t>Tartalék felhasználás</t>
  </si>
  <si>
    <t xml:space="preserve">Egyéb működési célú </t>
  </si>
  <si>
    <t>Dologi kiadások</t>
  </si>
  <si>
    <t>Személyi jellegű</t>
  </si>
  <si>
    <t>Bevétel összesen:</t>
  </si>
  <si>
    <t>Felhalmozási célú pénzm.</t>
  </si>
  <si>
    <t>Működési célú pénzm.</t>
  </si>
  <si>
    <t>Normatív állami tám.</t>
  </si>
  <si>
    <t>Felhalmozási célú átvett pénzeszköz</t>
  </si>
  <si>
    <t>Bevételek</t>
  </si>
  <si>
    <t>december</t>
  </si>
  <si>
    <t>november</t>
  </si>
  <si>
    <t>október</t>
  </si>
  <si>
    <t>szept.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</si>
  <si>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</si>
  <si>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</si>
  <si>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</si>
  <si>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</si>
  <si>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</si>
  <si>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</si>
  <si>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</si>
  <si>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</si>
  <si>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8. sz. melléklet</t>
  </si>
  <si>
    <t>11. melléklet</t>
  </si>
  <si>
    <t>Civil szervezetek műk-i tám</t>
  </si>
  <si>
    <t>2.3 melléklet</t>
  </si>
  <si>
    <t>G. KÖLTSÉGVETÉSI KIADÁSOK ÖSSZESEN (A+D)</t>
  </si>
  <si>
    <t>H. FINANSZÍROZÁSI KIADÁSOK ÖSSZESEN (B+E)</t>
  </si>
  <si>
    <t>Ebből:  Polgárőr Egyesület</t>
  </si>
  <si>
    <t>B115. Működési célú költségvetési támogatások és kiegészítő támogatások</t>
  </si>
  <si>
    <t>B404. Tulajdonosi bevételek</t>
  </si>
  <si>
    <t>B405. Ellátási díjak</t>
  </si>
  <si>
    <t xml:space="preserve">B25. Egyéb felhalmozási célú átvett pénzeszközök </t>
  </si>
  <si>
    <t>Közös Hivatal</t>
  </si>
  <si>
    <t>Közös hivatal</t>
  </si>
  <si>
    <t xml:space="preserve">Közös Hivatal </t>
  </si>
  <si>
    <t>F. KÖLTSÉGVETÉSI KIADÁSOK MINDÖSSZESEN (D+E)</t>
  </si>
  <si>
    <t>Önkormányzatok jogalkotó és általános igazgatási tev.</t>
  </si>
  <si>
    <t>Országos közfoglakoztatási program</t>
  </si>
  <si>
    <t>041236</t>
  </si>
  <si>
    <t>Országos közfoglalkozatatás</t>
  </si>
  <si>
    <t>Központi támogatás</t>
  </si>
  <si>
    <t>Munkaadót terhelő járulékok</t>
  </si>
  <si>
    <t>Ellátottak pénzbeli juttatásai</t>
  </si>
  <si>
    <t>B72. Felhalmozási célú visszatérítendő támogatások, kölcsönök visszatérülése az Európai Uniótól</t>
  </si>
  <si>
    <t>B73. Felhalmozási célú visszatérítendő támogatások, kölcsönök visszatérülése kormányoktól és más nemzetközi szervezetektől</t>
  </si>
  <si>
    <t>B74. Felhalmozási célú visszatérítendő támogatások, kölcsönök visszatérülése államháztartáson kívülről</t>
  </si>
  <si>
    <t>Elhunyt személyek hátramaradottainak tám.</t>
  </si>
  <si>
    <t>Közös hiv.</t>
  </si>
  <si>
    <t>Kiadások összesen</t>
  </si>
  <si>
    <t>9. melléklet</t>
  </si>
  <si>
    <t xml:space="preserve">   </t>
  </si>
  <si>
    <t xml:space="preserve">KÖLTSÉGVETÉSI BEVÉTELEK MINDÖSSZESEN </t>
  </si>
  <si>
    <t>6.1 melléklet</t>
  </si>
  <si>
    <t xml:space="preserve">  </t>
  </si>
  <si>
    <t>096015</t>
  </si>
  <si>
    <t>Gyermekétkeztetés</t>
  </si>
  <si>
    <t>104035</t>
  </si>
  <si>
    <t>104031</t>
  </si>
  <si>
    <t>Gyermekek bölcsődei ellátása</t>
  </si>
  <si>
    <t>Köztemető fenntartás, működtetés</t>
  </si>
  <si>
    <t>104037</t>
  </si>
  <si>
    <t>096025</t>
  </si>
  <si>
    <t>Bölcsődei étkeztetés</t>
  </si>
  <si>
    <t>Köztemető fenntartása,működése</t>
  </si>
  <si>
    <t>013320</t>
  </si>
  <si>
    <t>Gyermek étkeztetés</t>
  </si>
  <si>
    <r>
      <t>Háziorvosi rendelő: 94 m</t>
    </r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*220 Ft * 12 hó</t>
    </r>
  </si>
  <si>
    <t>Finanszírozási kiadás</t>
  </si>
  <si>
    <t>Mindösszesen:</t>
  </si>
  <si>
    <t xml:space="preserve">  6.2. melléklet</t>
  </si>
  <si>
    <t xml:space="preserve">      2.1.1 melléklet</t>
  </si>
  <si>
    <t xml:space="preserve">2.1.2. melléklet </t>
  </si>
  <si>
    <t>2020. év</t>
  </si>
  <si>
    <t>Óvoda és Konyha</t>
  </si>
  <si>
    <t>Gyermekétkeztetés Bölcsődében</t>
  </si>
  <si>
    <t>Munkahelyi étkeztetés</t>
  </si>
  <si>
    <t>Kistokaji Óvoda,Bölcsöde és Konyha</t>
  </si>
  <si>
    <t>Kistokaji Óvoda, Bölcsőde és Konyha</t>
  </si>
  <si>
    <t xml:space="preserve"> Ezer Ft-ban </t>
  </si>
  <si>
    <t>Közutak üzemeltetése, fenntartása</t>
  </si>
  <si>
    <t>062020</t>
  </si>
  <si>
    <t>Közvilágítái feladatok</t>
  </si>
  <si>
    <t>Zöldterületek üzemeltetése</t>
  </si>
  <si>
    <t>013350</t>
  </si>
  <si>
    <t>Intézményen kívüli gyermekétkezt.</t>
  </si>
  <si>
    <t>juttatásai</t>
  </si>
  <si>
    <t>Gyermekek  bölcsődei ellátása</t>
  </si>
  <si>
    <t xml:space="preserve">Ezer Ft -ban </t>
  </si>
  <si>
    <t>Önkorm.vagyonnal gazdálkodás</t>
  </si>
  <si>
    <t>Település fejlesz projektek,tám.</t>
  </si>
  <si>
    <t>Intázményen kívüli étkezés</t>
  </si>
  <si>
    <t>Óvoda és konyha</t>
  </si>
  <si>
    <r>
      <t>Fogorvosi rendelő: 37 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* 220 Ft *12 hó</t>
    </r>
  </si>
  <si>
    <t>Iskola energetikai pályázat</t>
  </si>
  <si>
    <t>Energetikai felújítás</t>
  </si>
  <si>
    <t>Csatlakozási konstrukció az önkormányzat ASP rendszer országos kiterjesztéshez</t>
  </si>
  <si>
    <t>KÖFOP-1.2.1-VEKOP-16</t>
  </si>
  <si>
    <t xml:space="preserve">Eszközbeszrezés </t>
  </si>
  <si>
    <t>Elektronikus ügyintézés, szabályzat</t>
  </si>
  <si>
    <t>Adatmigráció, tesztelés</t>
  </si>
  <si>
    <t>2020.</t>
  </si>
  <si>
    <t>10. sz. mellékelet</t>
  </si>
  <si>
    <t>Ezer Ft -ban</t>
  </si>
  <si>
    <t>h) talajterhelési díj</t>
  </si>
  <si>
    <t>i) késedelmi pótlék</t>
  </si>
  <si>
    <t>TB támogatás (védőnői ellátás, iskola eü fin)</t>
  </si>
  <si>
    <t>Feladat-ellátási hozzájárulás (családsegítés, gyermekjóléti szolg)</t>
  </si>
  <si>
    <t>Bursa támogatás</t>
  </si>
  <si>
    <t>Fűtés korszerűsítés hivatal épületében</t>
  </si>
  <si>
    <t>2021. év</t>
  </si>
  <si>
    <t>Gyermekek napközbeni ellátása</t>
  </si>
  <si>
    <t>Kormányzati funkció</t>
  </si>
  <si>
    <t>Kormánzati funkció</t>
  </si>
  <si>
    <t>Önkorm. vagyonnal való gazd.</t>
  </si>
  <si>
    <t>Helyi adónál biztosított kedvezmény</t>
  </si>
  <si>
    <t>Helyi adónál biztosított mentesség</t>
  </si>
  <si>
    <t>Projektmedezsment, nyilvánosság</t>
  </si>
  <si>
    <t>Sajópetri Önkormányzat közös hivatal működéséhez való hozzájárulása</t>
  </si>
  <si>
    <t>2.3.2 melléklet</t>
  </si>
  <si>
    <t>2.3.3 melléklet</t>
  </si>
  <si>
    <t>2.3.4. melléklet</t>
  </si>
  <si>
    <t>Európai Uniós és külső forrásból finanszírozott támogatással megvalósuló programok, projektek bevételei és kiadásai</t>
  </si>
  <si>
    <t xml:space="preserve">Kiadások összesen </t>
  </si>
  <si>
    <t>Oktatással kapcs. utazási költség</t>
  </si>
  <si>
    <t>TOP-3.2.1.15</t>
  </si>
  <si>
    <t>Önkormányzati épületek energetikai korszerűsítése</t>
  </si>
  <si>
    <t xml:space="preserve">Egyéb eszköz beszerzés </t>
  </si>
  <si>
    <t>Egyesület 1 db</t>
  </si>
  <si>
    <t>Mozgáskorlátozottak részére biztosított 6 db</t>
  </si>
  <si>
    <t>2019.</t>
  </si>
  <si>
    <t>2021.</t>
  </si>
  <si>
    <t xml:space="preserve">a közvetett támogatások 2019. évi tervezett összegéről </t>
  </si>
  <si>
    <t xml:space="preserve">     A 2019. évi MŰKÖDÉSI BEVÉTELEK  ELŐIRÁNYZATAI</t>
  </si>
  <si>
    <t xml:space="preserve">     A 2019. évi FELHALMOZÁSI BEVÉTELEK ELŐIRÁNYZATAI</t>
  </si>
  <si>
    <t>2019. évi bevételek intézményenkénti alakulása</t>
  </si>
  <si>
    <t>2019. évi bevételek intézményenkénti és feladatonkénti alakulása</t>
  </si>
  <si>
    <t>2019. évi bevételek kötelező, önként vállalt, államigazgatási feladatonkénti alakulása</t>
  </si>
  <si>
    <t xml:space="preserve">A 2019. évi MŰKÖDÉSI ÉS FELHALMOZÁSI KÖLTSÉGVETÉS KIADÁSI előirányzatai  </t>
  </si>
  <si>
    <t xml:space="preserve">2019. évi kiadások és a létszámkeret alakulása intézményenként és  feladatonként                                                           </t>
  </si>
  <si>
    <t xml:space="preserve">                            2019. évi kiadások és a létszámkeret alakulása intézményenként és  feladatonként                                                           </t>
  </si>
  <si>
    <t xml:space="preserve">                                           2019. évi kiadások és a létszámkeret alakulása intézményenként és  feladatonként                                                           </t>
  </si>
  <si>
    <t xml:space="preserve">2019. évi kiadások és a létszámkeret alakulása intézményenként és feladatonként                                                           </t>
  </si>
  <si>
    <t xml:space="preserve">                                           2019. évi kiadások és a létszámkeret alakulása kötelező, önként vállalt és államigazgatási feladat bontásban                                                        </t>
  </si>
  <si>
    <t>K6. Beruházási kiadások 2019. évi</t>
  </si>
  <si>
    <t>K7. Felújítások 2019. évi</t>
  </si>
  <si>
    <t>2022. év</t>
  </si>
  <si>
    <t xml:space="preserve">     KÖLTSÉGVETÉSI BEVÉTELEK  ELŐIRÁNYZATAI 2020., 2021., 2022. évre</t>
  </si>
  <si>
    <t>2022.</t>
  </si>
  <si>
    <t xml:space="preserve"> KÖLTSÉGVETÉS KIADÁSOK ELŐIRÁNYZATAI 2020., 2021., 2022. évre</t>
  </si>
  <si>
    <t>2019. évi előirányzat felhasználási terv</t>
  </si>
  <si>
    <t>2019. ......................... hó</t>
  </si>
  <si>
    <t>Leader Tudomka Falvak fejlesztése</t>
  </si>
  <si>
    <t>052080</t>
  </si>
  <si>
    <t>Szennyvízcsatorna építése, fenntartása, üzemeltetése</t>
  </si>
  <si>
    <t>Vízellátással kapcsolatos közmű építése, fenntartása, üzemeltetése</t>
  </si>
  <si>
    <t>063080</t>
  </si>
  <si>
    <t>082093</t>
  </si>
  <si>
    <t>Közművelődés - Tehetségfejlesztés</t>
  </si>
  <si>
    <t>Tehetséges fiatalok támogatása</t>
  </si>
  <si>
    <t>Betegséggel kapcs. ellátások (gyógyszertám.)</t>
  </si>
  <si>
    <t>Egyéb nem int-i ellát (eseti, köztemetés)</t>
  </si>
  <si>
    <t>Családi támogatások (beisk.tám, néptánc tám, étk)</t>
  </si>
  <si>
    <t>Konyhai robotgép felúj.</t>
  </si>
  <si>
    <t>"Leader Tudomka Falvak" fejlesztés</t>
  </si>
  <si>
    <t xml:space="preserve">Közvilágítás bővítés Kiss Ernő u., </t>
  </si>
  <si>
    <t xml:space="preserve">Ívóvíz hálózat kivitelezése (Táncsics u.) </t>
  </si>
  <si>
    <t>Játszótér, buszfurdoló járda kialakítása, közterület rendezés</t>
  </si>
  <si>
    <t>"Leader Tudomka Falvak " fejlesztése</t>
  </si>
  <si>
    <t>Falu fejlesztés</t>
  </si>
  <si>
    <t>VP6-19.2.1-15-2-17</t>
  </si>
  <si>
    <t>Településfejlesz. projektek tám.</t>
  </si>
  <si>
    <t>Hagyományos kulturális értékek gondozása</t>
  </si>
  <si>
    <t>Közművelődés - tehetségfejlesztés</t>
  </si>
  <si>
    <t>Költségvetési szervek 6 db</t>
  </si>
  <si>
    <t>Orvosoknak biztosított 50 %-os kedvezmény 7 db (2019. évi lajstrom)</t>
  </si>
  <si>
    <t xml:space="preserve">Kistokaj külretületén lévő építmények 1.224 m2 </t>
  </si>
  <si>
    <t xml:space="preserve">........................ 2019. ............ hó .... nap </t>
  </si>
  <si>
    <t xml:space="preserve">           Egyéb támogatás</t>
  </si>
  <si>
    <t xml:space="preserve">            Kistokaji Szőlő- Kert- és Borbarátok Egyesület</t>
  </si>
  <si>
    <t xml:space="preserve">            Kistokaji Sportegyesület</t>
  </si>
  <si>
    <t xml:space="preserve">            786. Szent György Cserkész Csapat</t>
  </si>
  <si>
    <t>Közfoglalkoztatási bér, közteher és dologi költségek fedezetére szolgáló támogatás</t>
  </si>
  <si>
    <t>Eu Parlament tagjainak választására kapott támogatás</t>
  </si>
  <si>
    <t>Közfoglalkoztatási felhalmozási költségek támogatása</t>
  </si>
  <si>
    <t>Országos közfoglalkoztatási program</t>
  </si>
  <si>
    <t>016010</t>
  </si>
  <si>
    <t>Országgyűlési, önkormányzati és európai parlamenti képviselőválasztásokhoz kapcsolódó tevékenységek</t>
  </si>
  <si>
    <t>Visszafizetendő állami támogatás</t>
  </si>
  <si>
    <t xml:space="preserve">Választással kapcsolatos munkadíj megtérítése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</si>
</sst>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#,##0\ &quot;Ft&quot;"/>
  </numFmts>
  <fonts count="43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vertAlign val="superscript"/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2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i/>
      <sz val="9"/>
      <name val="Arial CE"/>
      <charset val="238"/>
    </font>
    <font>
      <b/>
      <i/>
      <sz val="11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8"/>
      <color theme="1"/>
      <name val="Arial CE"/>
      <family val="2"/>
      <charset val="238"/>
    </font>
    <font>
      <i/>
      <sz val="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4" fillId="0" borderId="0"/>
    <xf numFmtId="0" fontId="22" fillId="0" borderId="0"/>
    <xf numFmtId="0" fontId="22" fillId="0" borderId="0"/>
    <xf numFmtId="164" fontId="11" fillId="0" borderId="0" applyFont="0" applyFill="0" applyBorder="0" applyAlignment="0" applyProtection="0"/>
  </cellStyleXfs>
  <cellXfs count="70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 vertical="center" wrapText="1"/>
    </xf>
    <xf numFmtId="16" fontId="1" fillId="0" borderId="10" xfId="0" applyNumberFormat="1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1" fillId="0" borderId="10" xfId="0" applyFont="1" applyBorder="1"/>
    <xf numFmtId="16" fontId="1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9" fillId="0" borderId="0" xfId="0" applyFont="1"/>
    <xf numFmtId="0" fontId="1" fillId="0" borderId="0" xfId="0" applyFont="1"/>
    <xf numFmtId="0" fontId="6" fillId="0" borderId="0" xfId="0" applyFont="1"/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3" fontId="0" fillId="0" borderId="1" xfId="0" applyNumberFormat="1" applyBorder="1"/>
    <xf numFmtId="3" fontId="2" fillId="0" borderId="1" xfId="0" applyNumberFormat="1" applyFont="1" applyBorder="1"/>
    <xf numFmtId="0" fontId="12" fillId="0" borderId="0" xfId="0" applyFont="1" applyAlignment="1">
      <alignment horizontal="left"/>
    </xf>
    <xf numFmtId="16" fontId="1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2" fillId="0" borderId="10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/>
    <xf numFmtId="16" fontId="1" fillId="0" borderId="1" xfId="0" applyNumberFormat="1" applyFont="1" applyBorder="1"/>
    <xf numFmtId="0" fontId="7" fillId="0" borderId="0" xfId="0" applyFont="1"/>
    <xf numFmtId="16" fontId="1" fillId="0" borderId="0" xfId="0" applyNumberFormat="1" applyFont="1"/>
    <xf numFmtId="0" fontId="3" fillId="0" borderId="0" xfId="0" applyFont="1"/>
    <xf numFmtId="0" fontId="14" fillId="0" borderId="0" xfId="1"/>
    <xf numFmtId="0" fontId="14" fillId="0" borderId="0" xfId="1" applyAlignment="1">
      <alignment horizontal="right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5" fillId="0" borderId="1" xfId="1" applyFont="1" applyBorder="1"/>
    <xf numFmtId="3" fontId="15" fillId="0" borderId="1" xfId="1" applyNumberFormat="1" applyFont="1" applyBorder="1"/>
    <xf numFmtId="0" fontId="15" fillId="0" borderId="1" xfId="1" applyFont="1" applyBorder="1" applyAlignment="1">
      <alignment vertical="center" wrapText="1"/>
    </xf>
    <xf numFmtId="0" fontId="18" fillId="0" borderId="1" xfId="1" applyFont="1" applyBorder="1"/>
    <xf numFmtId="3" fontId="18" fillId="0" borderId="1" xfId="1" applyNumberFormat="1" applyFont="1" applyBorder="1"/>
    <xf numFmtId="0" fontId="19" fillId="0" borderId="0" xfId="1" applyFont="1"/>
    <xf numFmtId="0" fontId="15" fillId="0" borderId="0" xfId="1" applyFont="1" applyAlignment="1">
      <alignment horizontal="left" vertical="center" wrapText="1"/>
    </xf>
    <xf numFmtId="0" fontId="14" fillId="0" borderId="0" xfId="1" applyAlignment="1">
      <alignment horizontal="center"/>
    </xf>
    <xf numFmtId="0" fontId="16" fillId="0" borderId="1" xfId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right"/>
    </xf>
    <xf numFmtId="0" fontId="18" fillId="0" borderId="1" xfId="1" applyFont="1" applyBorder="1" applyAlignment="1">
      <alignment vertical="center" wrapText="1"/>
    </xf>
    <xf numFmtId="3" fontId="18" fillId="0" borderId="1" xfId="1" applyNumberFormat="1" applyFont="1" applyBorder="1" applyAlignment="1">
      <alignment horizontal="right"/>
    </xf>
    <xf numFmtId="0" fontId="14" fillId="0" borderId="0" xfId="1" applyAlignment="1">
      <alignment vertical="center" wrapText="1"/>
    </xf>
    <xf numFmtId="0" fontId="14" fillId="0" borderId="0" xfId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6" fillId="0" borderId="1" xfId="0" applyFont="1" applyBorder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20" fillId="0" borderId="0" xfId="0" applyFont="1"/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24" fillId="0" borderId="7" xfId="0" applyFont="1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vertical="center" wrapText="1"/>
    </xf>
    <xf numFmtId="3" fontId="20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165" fontId="0" fillId="0" borderId="0" xfId="0" applyNumberFormat="1"/>
    <xf numFmtId="0" fontId="2" fillId="0" borderId="0" xfId="0" applyFont="1" applyAlignment="1">
      <alignment vertical="top" wrapText="1"/>
    </xf>
    <xf numFmtId="165" fontId="2" fillId="0" borderId="0" xfId="0" applyNumberFormat="1" applyFont="1"/>
    <xf numFmtId="3" fontId="16" fillId="0" borderId="1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2" fillId="0" borderId="18" xfId="0" applyFont="1" applyBorder="1"/>
    <xf numFmtId="3" fontId="2" fillId="0" borderId="19" xfId="0" applyNumberFormat="1" applyFont="1" applyBorder="1"/>
    <xf numFmtId="3" fontId="0" fillId="0" borderId="6" xfId="0" applyNumberFormat="1" applyBorder="1"/>
    <xf numFmtId="0" fontId="3" fillId="0" borderId="20" xfId="0" applyFont="1" applyBorder="1" applyAlignment="1">
      <alignment vertical="center" wrapText="1"/>
    </xf>
    <xf numFmtId="3" fontId="2" fillId="0" borderId="21" xfId="0" applyNumberFormat="1" applyFont="1" applyBorder="1"/>
    <xf numFmtId="0" fontId="3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3" fillId="0" borderId="20" xfId="0" applyFont="1" applyBorder="1"/>
    <xf numFmtId="0" fontId="3" fillId="0" borderId="22" xfId="0" applyFont="1" applyBorder="1"/>
    <xf numFmtId="3" fontId="2" fillId="0" borderId="23" xfId="0" applyNumberFormat="1" applyFont="1" applyBorder="1"/>
    <xf numFmtId="3" fontId="0" fillId="0" borderId="9" xfId="0" applyNumberFormat="1" applyBorder="1"/>
    <xf numFmtId="0" fontId="3" fillId="0" borderId="24" xfId="0" applyFont="1" applyBorder="1"/>
    <xf numFmtId="0" fontId="0" fillId="0" borderId="26" xfId="0" applyBorder="1" applyAlignment="1">
      <alignment horizontal="center" vertical="center" wrapText="1"/>
    </xf>
    <xf numFmtId="0" fontId="2" fillId="0" borderId="17" xfId="0" applyFont="1" applyBorder="1"/>
    <xf numFmtId="0" fontId="0" fillId="0" borderId="34" xfId="0" applyBorder="1"/>
    <xf numFmtId="0" fontId="3" fillId="0" borderId="6" xfId="0" applyFont="1" applyBorder="1" applyAlignment="1">
      <alignment vertical="center" wrapText="1"/>
    </xf>
    <xf numFmtId="0" fontId="0" fillId="0" borderId="35" xfId="0" applyBorder="1"/>
    <xf numFmtId="0" fontId="3" fillId="0" borderId="1" xfId="0" applyFont="1" applyBorder="1" applyAlignment="1">
      <alignment vertical="center" wrapText="1"/>
    </xf>
    <xf numFmtId="0" fontId="0" fillId="0" borderId="22" xfId="0" applyBorder="1"/>
    <xf numFmtId="0" fontId="1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0" fillId="0" borderId="22" xfId="0" applyNumberFormat="1" applyBorder="1"/>
    <xf numFmtId="0" fontId="26" fillId="0" borderId="9" xfId="0" applyFont="1" applyBorder="1"/>
    <xf numFmtId="0" fontId="0" fillId="0" borderId="30" xfId="0" applyBorder="1"/>
    <xf numFmtId="0" fontId="0" fillId="0" borderId="29" xfId="0" applyBorder="1"/>
    <xf numFmtId="0" fontId="0" fillId="0" borderId="36" xfId="0" applyBorder="1"/>
    <xf numFmtId="0" fontId="0" fillId="0" borderId="32" xfId="0" applyBorder="1"/>
    <xf numFmtId="0" fontId="0" fillId="0" borderId="20" xfId="0" applyBorder="1"/>
    <xf numFmtId="0" fontId="0" fillId="0" borderId="37" xfId="0" applyBorder="1"/>
    <xf numFmtId="3" fontId="0" fillId="0" borderId="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37" xfId="0" applyNumberFormat="1" applyBorder="1"/>
    <xf numFmtId="0" fontId="0" fillId="0" borderId="38" xfId="0" applyBorder="1"/>
    <xf numFmtId="0" fontId="0" fillId="0" borderId="21" xfId="0" applyBorder="1"/>
    <xf numFmtId="0" fontId="2" fillId="0" borderId="1" xfId="0" applyFont="1" applyBorder="1" applyAlignment="1">
      <alignment vertical="center" wrapText="1"/>
    </xf>
    <xf numFmtId="0" fontId="22" fillId="0" borderId="0" xfId="2"/>
    <xf numFmtId="0" fontId="28" fillId="0" borderId="0" xfId="2" applyFont="1"/>
    <xf numFmtId="3" fontId="29" fillId="0" borderId="16" xfId="2" applyNumberFormat="1" applyFont="1" applyBorder="1" applyAlignment="1">
      <alignment horizontal="center"/>
    </xf>
    <xf numFmtId="3" fontId="29" fillId="0" borderId="17" xfId="2" applyNumberFormat="1" applyFont="1" applyBorder="1" applyAlignment="1">
      <alignment horizontal="center"/>
    </xf>
    <xf numFmtId="0" fontId="29" fillId="0" borderId="17" xfId="2" applyFont="1" applyBorder="1" applyAlignment="1">
      <alignment horizontal="center"/>
    </xf>
    <xf numFmtId="0" fontId="13" fillId="0" borderId="18" xfId="2" applyFont="1" applyBorder="1" applyAlignment="1">
      <alignment horizontal="left" shrinkToFit="1"/>
    </xf>
    <xf numFmtId="0" fontId="29" fillId="0" borderId="19" xfId="2" applyFont="1" applyBorder="1" applyAlignment="1">
      <alignment horizontal="right"/>
    </xf>
    <xf numFmtId="0" fontId="29" fillId="0" borderId="6" xfId="2" applyFont="1" applyBorder="1" applyAlignment="1">
      <alignment horizontal="right"/>
    </xf>
    <xf numFmtId="0" fontId="29" fillId="0" borderId="6" xfId="2" applyFont="1" applyBorder="1" applyAlignment="1">
      <alignment horizontal="center"/>
    </xf>
    <xf numFmtId="0" fontId="8" fillId="0" borderId="20" xfId="2" applyFont="1" applyBorder="1" applyAlignment="1">
      <alignment horizontal="center" vertical="center"/>
    </xf>
    <xf numFmtId="0" fontId="29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8" fillId="0" borderId="22" xfId="2" applyFont="1" applyBorder="1" applyAlignment="1">
      <alignment horizontal="center" vertical="center"/>
    </xf>
    <xf numFmtId="0" fontId="29" fillId="0" borderId="21" xfId="2" applyFont="1" applyBorder="1" applyAlignment="1">
      <alignment horizontal="right"/>
    </xf>
    <xf numFmtId="0" fontId="30" fillId="0" borderId="22" xfId="2" applyFont="1" applyBorder="1" applyAlignment="1">
      <alignment horizontal="center" vertical="center"/>
    </xf>
    <xf numFmtId="3" fontId="5" fillId="0" borderId="2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29" fillId="0" borderId="22" xfId="2" applyFont="1" applyBorder="1" applyAlignment="1">
      <alignment horizontal="center" vertical="center"/>
    </xf>
    <xf numFmtId="3" fontId="31" fillId="0" borderId="1" xfId="2" applyNumberFormat="1" applyFont="1" applyBorder="1"/>
    <xf numFmtId="0" fontId="32" fillId="0" borderId="39" xfId="2" applyFont="1" applyBorder="1"/>
    <xf numFmtId="0" fontId="32" fillId="0" borderId="13" xfId="2" applyFont="1" applyBorder="1" applyAlignment="1">
      <alignment horizontal="center"/>
    </xf>
    <xf numFmtId="0" fontId="32" fillId="0" borderId="15" xfId="2" applyFont="1" applyBorder="1" applyAlignment="1">
      <alignment horizontal="center"/>
    </xf>
    <xf numFmtId="0" fontId="32" fillId="0" borderId="15" xfId="2" applyFont="1" applyBorder="1" applyAlignment="1">
      <alignment horizontal="center" shrinkToFit="1"/>
    </xf>
    <xf numFmtId="0" fontId="26" fillId="0" borderId="39" xfId="2" applyFont="1" applyBorder="1" applyAlignment="1">
      <alignment horizontal="center"/>
    </xf>
    <xf numFmtId="0" fontId="32" fillId="0" borderId="0" xfId="2" applyFont="1" applyAlignment="1">
      <alignment horizontal="center"/>
    </xf>
    <xf numFmtId="0" fontId="26" fillId="0" borderId="28" xfId="2" applyFont="1" applyBorder="1" applyAlignment="1">
      <alignment horizontal="center"/>
    </xf>
    <xf numFmtId="0" fontId="32" fillId="0" borderId="36" xfId="2" applyFont="1" applyBorder="1" applyAlignment="1">
      <alignment horizontal="center"/>
    </xf>
    <xf numFmtId="0" fontId="32" fillId="0" borderId="40" xfId="2" applyFont="1" applyBorder="1" applyAlignment="1">
      <alignment horizontal="center"/>
    </xf>
    <xf numFmtId="0" fontId="32" fillId="0" borderId="29" xfId="2" applyFont="1" applyBorder="1" applyAlignment="1">
      <alignment horizontal="center"/>
    </xf>
    <xf numFmtId="0" fontId="33" fillId="0" borderId="16" xfId="2" applyFont="1" applyBorder="1"/>
    <xf numFmtId="0" fontId="33" fillId="0" borderId="17" xfId="2" applyFont="1" applyBorder="1"/>
    <xf numFmtId="0" fontId="33" fillId="0" borderId="18" xfId="2" applyFont="1" applyBorder="1"/>
    <xf numFmtId="0" fontId="33" fillId="0" borderId="0" xfId="2" applyFont="1"/>
    <xf numFmtId="3" fontId="16" fillId="0" borderId="0" xfId="2" applyNumberFormat="1" applyFont="1"/>
    <xf numFmtId="0" fontId="16" fillId="0" borderId="0" xfId="2" applyFont="1"/>
    <xf numFmtId="0" fontId="22" fillId="0" borderId="0" xfId="2" applyAlignment="1">
      <alignment horizontal="right"/>
    </xf>
    <xf numFmtId="3" fontId="22" fillId="0" borderId="0" xfId="2" applyNumberFormat="1"/>
    <xf numFmtId="3" fontId="16" fillId="0" borderId="0" xfId="2" applyNumberFormat="1" applyFont="1" applyAlignment="1">
      <alignment horizontal="left"/>
    </xf>
    <xf numFmtId="3" fontId="22" fillId="0" borderId="0" xfId="2" applyNumberFormat="1" applyAlignment="1">
      <alignment horizontal="right"/>
    </xf>
    <xf numFmtId="3" fontId="2" fillId="0" borderId="1" xfId="2" applyNumberFormat="1" applyFont="1" applyBorder="1" applyAlignment="1">
      <alignment horizontal="right" vertical="center" wrapText="1"/>
    </xf>
    <xf numFmtId="3" fontId="11" fillId="0" borderId="15" xfId="2" applyNumberFormat="1" applyFont="1" applyBorder="1" applyAlignment="1">
      <alignment horizontal="right" vertical="center" wrapText="1"/>
    </xf>
    <xf numFmtId="0" fontId="11" fillId="0" borderId="6" xfId="2" applyFont="1" applyBorder="1" applyAlignment="1">
      <alignment horizontal="right" vertical="center" wrapText="1"/>
    </xf>
    <xf numFmtId="49" fontId="2" fillId="0" borderId="6" xfId="2" applyNumberFormat="1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right" vertical="center" wrapText="1"/>
    </xf>
    <xf numFmtId="0" fontId="35" fillId="0" borderId="1" xfId="2" applyFont="1" applyBorder="1" applyAlignment="1">
      <alignment horizontal="center" vertical="center" wrapText="1"/>
    </xf>
    <xf numFmtId="3" fontId="11" fillId="0" borderId="6" xfId="2" applyNumberFormat="1" applyFont="1" applyBorder="1" applyAlignment="1">
      <alignment horizontal="right" vertical="center" wrapText="1"/>
    </xf>
    <xf numFmtId="0" fontId="11" fillId="0" borderId="1" xfId="2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49" fontId="2" fillId="0" borderId="1" xfId="2" applyNumberFormat="1" applyFont="1" applyBorder="1" applyAlignment="1">
      <alignment horizontal="center" vertical="center"/>
    </xf>
    <xf numFmtId="3" fontId="30" fillId="0" borderId="9" xfId="2" applyNumberFormat="1" applyFont="1" applyBorder="1" applyAlignment="1">
      <alignment horizontal="right" vertical="center"/>
    </xf>
    <xf numFmtId="0" fontId="30" fillId="0" borderId="9" xfId="2" applyFont="1" applyBorder="1" applyAlignment="1">
      <alignment horizontal="center" vertical="center"/>
    </xf>
    <xf numFmtId="0" fontId="36" fillId="0" borderId="9" xfId="2" applyFont="1" applyBorder="1" applyAlignment="1">
      <alignment horizontal="center" vertical="center"/>
    </xf>
    <xf numFmtId="0" fontId="4" fillId="0" borderId="25" xfId="2" applyFont="1" applyBorder="1"/>
    <xf numFmtId="0" fontId="4" fillId="0" borderId="26" xfId="2" applyFont="1" applyBorder="1" applyAlignment="1">
      <alignment horizontal="center"/>
    </xf>
    <xf numFmtId="0" fontId="4" fillId="0" borderId="45" xfId="2" applyFont="1" applyBorder="1" applyAlignment="1">
      <alignment horizontal="center"/>
    </xf>
    <xf numFmtId="0" fontId="4" fillId="0" borderId="45" xfId="2" applyFont="1" applyBorder="1" applyAlignment="1">
      <alignment horizontal="center" shrinkToFit="1"/>
    </xf>
    <xf numFmtId="0" fontId="2" fillId="0" borderId="39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22" fillId="0" borderId="0" xfId="2" applyAlignment="1">
      <alignment horizontal="center"/>
    </xf>
    <xf numFmtId="0" fontId="22" fillId="0" borderId="16" xfId="2" applyBorder="1" applyAlignment="1">
      <alignment horizontal="center"/>
    </xf>
    <xf numFmtId="0" fontId="22" fillId="0" borderId="17" xfId="2" applyBorder="1"/>
    <xf numFmtId="0" fontId="22" fillId="0" borderId="43" xfId="2" applyBorder="1"/>
    <xf numFmtId="0" fontId="22" fillId="0" borderId="18" xfId="2" applyBorder="1"/>
    <xf numFmtId="0" fontId="4" fillId="0" borderId="0" xfId="2" applyFont="1" applyAlignment="1">
      <alignment horizontal="center"/>
    </xf>
    <xf numFmtId="0" fontId="13" fillId="0" borderId="0" xfId="2" applyFont="1"/>
    <xf numFmtId="0" fontId="37" fillId="0" borderId="0" xfId="2" applyFont="1"/>
    <xf numFmtId="3" fontId="27" fillId="0" borderId="16" xfId="2" applyNumberFormat="1" applyFont="1" applyBorder="1" applyAlignment="1">
      <alignment horizontal="right" vertical="center"/>
    </xf>
    <xf numFmtId="3" fontId="27" fillId="0" borderId="17" xfId="2" applyNumberFormat="1" applyFont="1" applyBorder="1" applyAlignment="1">
      <alignment horizontal="right" vertical="center"/>
    </xf>
    <xf numFmtId="0" fontId="2" fillId="0" borderId="17" xfId="2" applyFont="1" applyBorder="1" applyAlignment="1">
      <alignment horizontal="left" vertical="center" shrinkToFit="1"/>
    </xf>
    <xf numFmtId="3" fontId="11" fillId="0" borderId="3" xfId="2" applyNumberFormat="1" applyFont="1" applyBorder="1" applyAlignment="1">
      <alignment horizontal="right" vertical="center" wrapText="1"/>
    </xf>
    <xf numFmtId="3" fontId="2" fillId="0" borderId="6" xfId="2" applyNumberFormat="1" applyFont="1" applyBorder="1" applyAlignment="1">
      <alignment horizontal="right" vertical="center" wrapText="1"/>
    </xf>
    <xf numFmtId="3" fontId="2" fillId="0" borderId="21" xfId="2" applyNumberFormat="1" applyFont="1" applyBorder="1" applyAlignment="1">
      <alignment horizontal="right" vertical="center" wrapText="1"/>
    </xf>
    <xf numFmtId="3" fontId="11" fillId="0" borderId="10" xfId="2" applyNumberFormat="1" applyFont="1" applyBorder="1" applyAlignment="1">
      <alignment horizontal="right" vertical="center" wrapText="1"/>
    </xf>
    <xf numFmtId="0" fontId="35" fillId="0" borderId="22" xfId="2" applyFont="1" applyBorder="1" applyAlignment="1">
      <alignment horizontal="center" vertical="center" wrapText="1"/>
    </xf>
    <xf numFmtId="3" fontId="30" fillId="0" borderId="23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3" fontId="30" fillId="0" borderId="30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0" fontId="30" fillId="0" borderId="9" xfId="2" applyFont="1" applyBorder="1" applyAlignment="1">
      <alignment horizontal="center"/>
    </xf>
    <xf numFmtId="0" fontId="36" fillId="0" borderId="24" xfId="2" applyFont="1" applyBorder="1" applyAlignment="1">
      <alignment horizontal="center"/>
    </xf>
    <xf numFmtId="0" fontId="2" fillId="0" borderId="46" xfId="2" applyFont="1" applyBorder="1"/>
    <xf numFmtId="0" fontId="4" fillId="0" borderId="47" xfId="2" applyFont="1" applyBorder="1" applyAlignment="1">
      <alignment horizontal="center"/>
    </xf>
    <xf numFmtId="0" fontId="4" fillId="0" borderId="27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4" fillId="0" borderId="39" xfId="2" applyFont="1" applyBorder="1" applyAlignment="1">
      <alignment horizontal="center"/>
    </xf>
    <xf numFmtId="0" fontId="4" fillId="0" borderId="37" xfId="2" applyFont="1" applyBorder="1" applyAlignment="1">
      <alignment horizontal="center"/>
    </xf>
    <xf numFmtId="0" fontId="4" fillId="0" borderId="28" xfId="2" applyFont="1" applyBorder="1" applyAlignment="1">
      <alignment horizontal="center"/>
    </xf>
    <xf numFmtId="0" fontId="4" fillId="0" borderId="38" xfId="2" applyFont="1" applyBorder="1" applyAlignment="1">
      <alignment horizontal="center"/>
    </xf>
    <xf numFmtId="0" fontId="22" fillId="0" borderId="49" xfId="2" applyBorder="1" applyAlignment="1">
      <alignment horizontal="center"/>
    </xf>
    <xf numFmtId="0" fontId="37" fillId="0" borderId="50" xfId="2" applyFont="1" applyBorder="1" applyAlignment="1">
      <alignment horizontal="center"/>
    </xf>
    <xf numFmtId="3" fontId="34" fillId="0" borderId="16" xfId="2" applyNumberFormat="1" applyFont="1" applyBorder="1" applyAlignment="1">
      <alignment horizontal="right" vertical="center"/>
    </xf>
    <xf numFmtId="3" fontId="34" fillId="0" borderId="17" xfId="2" applyNumberFormat="1" applyFont="1" applyBorder="1" applyAlignment="1">
      <alignment horizontal="right" vertical="center"/>
    </xf>
    <xf numFmtId="3" fontId="13" fillId="0" borderId="17" xfId="2" applyNumberFormat="1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shrinkToFit="1"/>
    </xf>
    <xf numFmtId="0" fontId="22" fillId="0" borderId="0" xfId="2" applyAlignment="1">
      <alignment vertical="center"/>
    </xf>
    <xf numFmtId="3" fontId="13" fillId="0" borderId="21" xfId="2" applyNumberFormat="1" applyFont="1" applyBorder="1" applyAlignment="1">
      <alignment vertical="center" wrapText="1"/>
    </xf>
    <xf numFmtId="3" fontId="33" fillId="0" borderId="1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vertical="center" wrapText="1"/>
    </xf>
    <xf numFmtId="3" fontId="29" fillId="0" borderId="21" xfId="2" applyNumberFormat="1" applyFont="1" applyBorder="1" applyAlignment="1">
      <alignment horizontal="right"/>
    </xf>
    <xf numFmtId="3" fontId="29" fillId="0" borderId="1" xfId="2" applyNumberFormat="1" applyFont="1" applyBorder="1" applyAlignment="1">
      <alignment horizontal="right"/>
    </xf>
    <xf numFmtId="0" fontId="29" fillId="0" borderId="1" xfId="2" applyFont="1" applyBorder="1" applyAlignment="1">
      <alignment horizontal="center"/>
    </xf>
    <xf numFmtId="0" fontId="33" fillId="0" borderId="14" xfId="2" applyFont="1" applyBorder="1" applyAlignment="1">
      <alignment horizontal="center"/>
    </xf>
    <xf numFmtId="0" fontId="33" fillId="0" borderId="13" xfId="2" applyFont="1" applyBorder="1" applyAlignment="1">
      <alignment horizontal="center"/>
    </xf>
    <xf numFmtId="0" fontId="33" fillId="0" borderId="25" xfId="2" applyFont="1" applyBorder="1"/>
    <xf numFmtId="0" fontId="33" fillId="0" borderId="45" xfId="2" applyFont="1" applyBorder="1" applyAlignment="1">
      <alignment horizontal="center"/>
    </xf>
    <xf numFmtId="0" fontId="33" fillId="0" borderId="45" xfId="2" applyFont="1" applyBorder="1" applyAlignment="1">
      <alignment horizontal="center" shrinkToFit="1"/>
    </xf>
    <xf numFmtId="0" fontId="33" fillId="0" borderId="26" xfId="2" applyFont="1" applyBorder="1" applyAlignment="1">
      <alignment horizontal="center"/>
    </xf>
    <xf numFmtId="0" fontId="33" fillId="0" borderId="36" xfId="2" applyFont="1" applyBorder="1" applyAlignment="1">
      <alignment horizontal="center"/>
    </xf>
    <xf numFmtId="0" fontId="33" fillId="0" borderId="29" xfId="2" applyFont="1" applyBorder="1" applyAlignment="1">
      <alignment horizontal="center"/>
    </xf>
    <xf numFmtId="0" fontId="37" fillId="0" borderId="0" xfId="2" applyFont="1" applyAlignment="1">
      <alignment horizontal="center"/>
    </xf>
    <xf numFmtId="0" fontId="22" fillId="0" borderId="0" xfId="2" applyAlignment="1">
      <alignment horizontal="left"/>
    </xf>
    <xf numFmtId="0" fontId="21" fillId="0" borderId="0" xfId="2" applyFont="1"/>
    <xf numFmtId="3" fontId="16" fillId="0" borderId="16" xfId="2" applyNumberFormat="1" applyFont="1" applyBorder="1"/>
    <xf numFmtId="3" fontId="16" fillId="0" borderId="17" xfId="2" applyNumberFormat="1" applyFont="1" applyBorder="1"/>
    <xf numFmtId="0" fontId="3" fillId="0" borderId="17" xfId="2" applyFont="1" applyBorder="1" applyAlignment="1">
      <alignment horizontal="left" vertical="center" shrinkToFit="1"/>
    </xf>
    <xf numFmtId="0" fontId="2" fillId="0" borderId="18" xfId="2" applyFont="1" applyBorder="1" applyAlignment="1">
      <alignment horizontal="left" vertical="center" shrinkToFit="1"/>
    </xf>
    <xf numFmtId="3" fontId="30" fillId="0" borderId="19" xfId="2" applyNumberFormat="1" applyFont="1" applyBorder="1" applyAlignment="1">
      <alignment horizontal="right"/>
    </xf>
    <xf numFmtId="2" fontId="2" fillId="0" borderId="6" xfId="2" applyNumberFormat="1" applyFont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3" fontId="30" fillId="0" borderId="21" xfId="2" applyNumberFormat="1" applyFont="1" applyBorder="1" applyAlignment="1">
      <alignment horizontal="right"/>
    </xf>
    <xf numFmtId="0" fontId="26" fillId="0" borderId="20" xfId="2" applyFont="1" applyBorder="1" applyAlignment="1">
      <alignment horizontal="left" vertical="center" wrapText="1"/>
    </xf>
    <xf numFmtId="3" fontId="30" fillId="0" borderId="1" xfId="2" applyNumberFormat="1" applyFont="1" applyBorder="1" applyAlignment="1">
      <alignment horizontal="right"/>
    </xf>
    <xf numFmtId="2" fontId="11" fillId="0" borderId="1" xfId="2" applyNumberFormat="1" applyFont="1" applyBorder="1" applyAlignment="1">
      <alignment horizontal="right" vertical="center" wrapText="1"/>
    </xf>
    <xf numFmtId="49" fontId="32" fillId="0" borderId="1" xfId="2" applyNumberFormat="1" applyFont="1" applyBorder="1" applyAlignment="1">
      <alignment horizontal="center" vertical="center" wrapText="1"/>
    </xf>
    <xf numFmtId="0" fontId="38" fillId="0" borderId="22" xfId="2" applyFont="1" applyBorder="1" applyAlignment="1">
      <alignment horizontal="left" vertical="center" wrapText="1"/>
    </xf>
    <xf numFmtId="0" fontId="21" fillId="0" borderId="0" xfId="2" applyFont="1" applyAlignment="1">
      <alignment vertical="center"/>
    </xf>
    <xf numFmtId="3" fontId="13" fillId="0" borderId="10" xfId="2" applyNumberFormat="1" applyFont="1" applyBorder="1" applyAlignment="1">
      <alignment vertical="center" wrapText="1"/>
    </xf>
    <xf numFmtId="3" fontId="13" fillId="0" borderId="1" xfId="2" applyNumberFormat="1" applyFont="1" applyBorder="1" applyAlignment="1">
      <alignment vertical="center" wrapText="1"/>
    </xf>
    <xf numFmtId="3" fontId="4" fillId="0" borderId="1" xfId="2" applyNumberFormat="1" applyFont="1" applyBorder="1" applyAlignment="1">
      <alignment horizontal="right" vertical="center"/>
    </xf>
    <xf numFmtId="2" fontId="2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2" fillId="0" borderId="22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/>
    </xf>
    <xf numFmtId="0" fontId="1" fillId="0" borderId="22" xfId="2" applyFont="1" applyBorder="1" applyAlignment="1">
      <alignment horizontal="left" vertical="center"/>
    </xf>
    <xf numFmtId="0" fontId="16" fillId="0" borderId="1" xfId="2" applyFont="1" applyBorder="1" applyAlignment="1">
      <alignment vertical="center"/>
    </xf>
    <xf numFmtId="3" fontId="13" fillId="0" borderId="1" xfId="2" applyNumberFormat="1" applyFont="1" applyBorder="1" applyAlignment="1">
      <alignment horizontal="right" vertical="center"/>
    </xf>
    <xf numFmtId="0" fontId="26" fillId="0" borderId="22" xfId="2" applyFont="1" applyBorder="1" applyAlignment="1">
      <alignment horizontal="left" vertical="center"/>
    </xf>
    <xf numFmtId="2" fontId="11" fillId="0" borderId="1" xfId="2" applyNumberFormat="1" applyFont="1" applyBorder="1" applyAlignment="1">
      <alignment horizontal="right" vertical="center"/>
    </xf>
    <xf numFmtId="49" fontId="32" fillId="0" borderId="1" xfId="2" applyNumberFormat="1" applyFont="1" applyBorder="1" applyAlignment="1">
      <alignment horizontal="center" vertical="center"/>
    </xf>
    <xf numFmtId="0" fontId="38" fillId="0" borderId="22" xfId="2" applyFont="1" applyBorder="1" applyAlignment="1">
      <alignment horizontal="left" vertical="center"/>
    </xf>
    <xf numFmtId="2" fontId="2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left" vertical="center" wrapText="1"/>
    </xf>
    <xf numFmtId="3" fontId="3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right" vertical="center" wrapText="1"/>
    </xf>
    <xf numFmtId="3" fontId="11" fillId="0" borderId="12" xfId="2" applyNumberFormat="1" applyFont="1" applyBorder="1" applyAlignment="1">
      <alignment horizontal="right" vertical="center" wrapText="1"/>
    </xf>
    <xf numFmtId="2" fontId="11" fillId="0" borderId="12" xfId="2" applyNumberFormat="1" applyFont="1" applyBorder="1" applyAlignment="1">
      <alignment horizontal="right" vertical="center"/>
    </xf>
    <xf numFmtId="0" fontId="35" fillId="0" borderId="22" xfId="2" applyFont="1" applyBorder="1" applyAlignment="1">
      <alignment horizontal="left" vertical="center" wrapText="1"/>
    </xf>
    <xf numFmtId="3" fontId="2" fillId="0" borderId="12" xfId="2" applyNumberFormat="1" applyFont="1" applyBorder="1" applyAlignment="1">
      <alignment horizontal="right" vertical="center" wrapText="1"/>
    </xf>
    <xf numFmtId="0" fontId="22" fillId="0" borderId="1" xfId="2" applyBorder="1" applyAlignment="1">
      <alignment vertical="center"/>
    </xf>
    <xf numFmtId="2" fontId="11" fillId="0" borderId="6" xfId="2" applyNumberFormat="1" applyFont="1" applyBorder="1" applyAlignment="1">
      <alignment horizontal="right" vertical="center" wrapText="1"/>
    </xf>
    <xf numFmtId="49" fontId="11" fillId="0" borderId="6" xfId="2" applyNumberFormat="1" applyFont="1" applyBorder="1" applyAlignment="1">
      <alignment horizontal="center" vertical="center" wrapText="1"/>
    </xf>
    <xf numFmtId="0" fontId="38" fillId="0" borderId="20" xfId="2" applyFont="1" applyBorder="1" applyAlignment="1">
      <alignment horizontal="left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0" fontId="22" fillId="0" borderId="10" xfId="2" applyBorder="1" applyAlignment="1">
      <alignment vertical="center"/>
    </xf>
    <xf numFmtId="3" fontId="4" fillId="0" borderId="1" xfId="2" applyNumberFormat="1" applyFont="1" applyBorder="1" applyAlignment="1">
      <alignment horizontal="right" vertical="center" wrapText="1"/>
    </xf>
    <xf numFmtId="3" fontId="11" fillId="0" borderId="10" xfId="2" applyNumberFormat="1" applyFont="1" applyBorder="1" applyAlignment="1">
      <alignment horizontal="right" vertical="center"/>
    </xf>
    <xf numFmtId="49" fontId="11" fillId="0" borderId="1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right"/>
    </xf>
    <xf numFmtId="0" fontId="21" fillId="0" borderId="23" xfId="2" applyFont="1" applyBorder="1"/>
    <xf numFmtId="0" fontId="4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>
      <alignment horizontal="center" shrinkToFit="1"/>
    </xf>
    <xf numFmtId="0" fontId="10" fillId="0" borderId="9" xfId="2" applyFont="1" applyBorder="1" applyAlignment="1">
      <alignment horizontal="center" vertical="center"/>
    </xf>
    <xf numFmtId="0" fontId="2" fillId="0" borderId="24" xfId="2" applyFont="1" applyBorder="1" applyAlignment="1">
      <alignment horizontal="left" vertical="center"/>
    </xf>
    <xf numFmtId="0" fontId="21" fillId="0" borderId="46" xfId="2" applyFont="1" applyBorder="1"/>
    <xf numFmtId="0" fontId="10" fillId="0" borderId="26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/>
    </xf>
    <xf numFmtId="0" fontId="10" fillId="0" borderId="13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/>
    </xf>
    <xf numFmtId="0" fontId="4" fillId="0" borderId="29" xfId="2" applyFont="1" applyBorder="1" applyAlignment="1">
      <alignment horizontal="center"/>
    </xf>
    <xf numFmtId="0" fontId="4" fillId="0" borderId="36" xfId="2" applyFont="1" applyBorder="1" applyAlignment="1">
      <alignment horizontal="center"/>
    </xf>
    <xf numFmtId="0" fontId="10" fillId="0" borderId="29" xfId="2" applyFont="1" applyBorder="1" applyAlignment="1">
      <alignment horizontal="center" vertical="center"/>
    </xf>
    <xf numFmtId="0" fontId="22" fillId="0" borderId="44" xfId="2" applyBorder="1"/>
    <xf numFmtId="0" fontId="37" fillId="0" borderId="42" xfId="2" applyFont="1" applyBorder="1" applyAlignment="1">
      <alignment horizontal="center"/>
    </xf>
    <xf numFmtId="0" fontId="21" fillId="0" borderId="41" xfId="2" applyFont="1" applyBorder="1"/>
    <xf numFmtId="0" fontId="21" fillId="0" borderId="17" xfId="2" applyFont="1" applyBorder="1"/>
    <xf numFmtId="0" fontId="21" fillId="0" borderId="18" xfId="2" applyFont="1" applyBorder="1"/>
    <xf numFmtId="0" fontId="22" fillId="0" borderId="0" xfId="3"/>
    <xf numFmtId="3" fontId="13" fillId="0" borderId="1" xfId="3" applyNumberFormat="1" applyFont="1" applyBorder="1"/>
    <xf numFmtId="3" fontId="13" fillId="0" borderId="1" xfId="3" applyNumberFormat="1" applyFont="1" applyBorder="1" applyAlignment="1">
      <alignment horizontal="right"/>
    </xf>
    <xf numFmtId="0" fontId="13" fillId="0" borderId="1" xfId="3" applyFont="1" applyBorder="1"/>
    <xf numFmtId="3" fontId="4" fillId="0" borderId="1" xfId="3" applyNumberFormat="1" applyFont="1" applyBorder="1" applyAlignment="1">
      <alignment horizontal="right"/>
    </xf>
    <xf numFmtId="0" fontId="22" fillId="0" borderId="1" xfId="3" applyBorder="1"/>
    <xf numFmtId="0" fontId="13" fillId="0" borderId="1" xfId="3" applyFont="1" applyBorder="1" applyAlignment="1">
      <alignment horizontal="center"/>
    </xf>
    <xf numFmtId="0" fontId="22" fillId="0" borderId="1" xfId="3" applyBorder="1" applyAlignment="1">
      <alignment wrapText="1"/>
    </xf>
    <xf numFmtId="3" fontId="4" fillId="0" borderId="1" xfId="3" applyNumberFormat="1" applyFont="1" applyBorder="1"/>
    <xf numFmtId="3" fontId="4" fillId="0" borderId="1" xfId="3" applyNumberFormat="1" applyFont="1" applyBorder="1" applyAlignment="1">
      <alignment horizontal="center"/>
    </xf>
    <xf numFmtId="3" fontId="4" fillId="0" borderId="1" xfId="3" applyNumberFormat="1" applyFont="1" applyBorder="1" applyAlignment="1">
      <alignment shrinkToFit="1"/>
    </xf>
    <xf numFmtId="3" fontId="4" fillId="0" borderId="0" xfId="3" applyNumberFormat="1" applyFont="1"/>
    <xf numFmtId="3" fontId="13" fillId="0" borderId="0" xfId="3" applyNumberFormat="1" applyFont="1" applyAlignment="1">
      <alignment horizontal="center"/>
    </xf>
    <xf numFmtId="3" fontId="4" fillId="0" borderId="0" xfId="3" applyNumberFormat="1" applyFont="1" applyAlignment="1">
      <alignment horizontal="right"/>
    </xf>
    <xf numFmtId="0" fontId="16" fillId="0" borderId="0" xfId="0" applyFont="1"/>
    <xf numFmtId="3" fontId="16" fillId="0" borderId="0" xfId="0" applyNumberFormat="1" applyFont="1"/>
    <xf numFmtId="3" fontId="32" fillId="2" borderId="1" xfId="0" applyNumberFormat="1" applyFont="1" applyFill="1" applyBorder="1"/>
    <xf numFmtId="3" fontId="32" fillId="0" borderId="1" xfId="0" applyNumberFormat="1" applyFont="1" applyBorder="1"/>
    <xf numFmtId="3" fontId="26" fillId="0" borderId="1" xfId="0" applyNumberFormat="1" applyFont="1" applyBorder="1"/>
    <xf numFmtId="3" fontId="26" fillId="0" borderId="1" xfId="0" applyNumberFormat="1" applyFont="1" applyBorder="1" applyAlignment="1">
      <alignment horizontal="left"/>
    </xf>
    <xf numFmtId="3" fontId="2" fillId="0" borderId="6" xfId="0" applyNumberFormat="1" applyFont="1" applyBorder="1"/>
    <xf numFmtId="3" fontId="0" fillId="0" borderId="21" xfId="0" applyNumberFormat="1" applyBorder="1"/>
    <xf numFmtId="49" fontId="0" fillId="0" borderId="20" xfId="0" applyNumberFormat="1" applyBorder="1"/>
    <xf numFmtId="3" fontId="1" fillId="0" borderId="1" xfId="0" applyNumberFormat="1" applyFont="1" applyBorder="1"/>
    <xf numFmtId="3" fontId="30" fillId="0" borderId="1" xfId="0" applyNumberFormat="1" applyFont="1" applyBorder="1"/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3" fontId="39" fillId="0" borderId="1" xfId="0" applyNumberFormat="1" applyFont="1" applyBorder="1"/>
    <xf numFmtId="3" fontId="36" fillId="3" borderId="1" xfId="0" applyNumberFormat="1" applyFont="1" applyFill="1" applyBorder="1"/>
    <xf numFmtId="3" fontId="27" fillId="3" borderId="1" xfId="0" applyNumberFormat="1" applyFont="1" applyFill="1" applyBorder="1"/>
    <xf numFmtId="0" fontId="3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3" fontId="0" fillId="0" borderId="0" xfId="0" applyNumberFormat="1"/>
    <xf numFmtId="1" fontId="22" fillId="0" borderId="0" xfId="2" applyNumberFormat="1"/>
    <xf numFmtId="0" fontId="35" fillId="0" borderId="9" xfId="2" applyFont="1" applyBorder="1" applyAlignment="1">
      <alignment horizontal="center" vertical="center"/>
    </xf>
    <xf numFmtId="49" fontId="30" fillId="0" borderId="9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right" vertical="center"/>
    </xf>
    <xf numFmtId="3" fontId="0" fillId="0" borderId="1" xfId="2" applyNumberFormat="1" applyFont="1" applyBorder="1" applyAlignment="1">
      <alignment horizontal="right" vertical="center"/>
    </xf>
    <xf numFmtId="49" fontId="4" fillId="0" borderId="9" xfId="2" applyNumberFormat="1" applyFont="1" applyBorder="1" applyAlignment="1">
      <alignment horizontal="center" vertical="center"/>
    </xf>
    <xf numFmtId="0" fontId="38" fillId="0" borderId="24" xfId="2" applyFont="1" applyBorder="1" applyAlignment="1">
      <alignment horizontal="left" vertical="center"/>
    </xf>
    <xf numFmtId="3" fontId="4" fillId="0" borderId="9" xfId="2" applyNumberFormat="1" applyFont="1" applyBorder="1" applyAlignment="1">
      <alignment horizontal="right"/>
    </xf>
    <xf numFmtId="49" fontId="0" fillId="0" borderId="1" xfId="2" applyNumberFormat="1" applyFont="1" applyBorder="1" applyAlignment="1">
      <alignment horizontal="center" vertical="center" wrapText="1"/>
    </xf>
    <xf numFmtId="3" fontId="26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0" fontId="34" fillId="0" borderId="34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left" vertical="center" shrinkToFit="1"/>
    </xf>
    <xf numFmtId="3" fontId="34" fillId="0" borderId="18" xfId="2" applyNumberFormat="1" applyFont="1" applyBorder="1" applyAlignment="1">
      <alignment horizontal="right" vertical="center"/>
    </xf>
    <xf numFmtId="3" fontId="34" fillId="0" borderId="44" xfId="2" applyNumberFormat="1" applyFont="1" applyBorder="1" applyAlignment="1">
      <alignment horizontal="right" vertical="center"/>
    </xf>
    <xf numFmtId="3" fontId="32" fillId="0" borderId="6" xfId="0" applyNumberFormat="1" applyFont="1" applyBorder="1"/>
    <xf numFmtId="3" fontId="32" fillId="0" borderId="0" xfId="0" applyNumberFormat="1" applyFont="1"/>
    <xf numFmtId="3" fontId="26" fillId="0" borderId="0" xfId="0" applyNumberFormat="1" applyFont="1"/>
    <xf numFmtId="3" fontId="26" fillId="0" borderId="17" xfId="0" applyNumberFormat="1" applyFont="1" applyBorder="1"/>
    <xf numFmtId="3" fontId="26" fillId="0" borderId="16" xfId="0" applyNumberFormat="1" applyFont="1" applyBorder="1"/>
    <xf numFmtId="3" fontId="40" fillId="0" borderId="1" xfId="0" applyNumberFormat="1" applyFont="1" applyBorder="1"/>
    <xf numFmtId="3" fontId="2" fillId="0" borderId="9" xfId="2" applyNumberFormat="1" applyFont="1" applyBorder="1" applyAlignment="1">
      <alignment horizontal="right" vertical="center"/>
    </xf>
    <xf numFmtId="49" fontId="11" fillId="0" borderId="9" xfId="2" applyNumberFormat="1" applyFont="1" applyBorder="1" applyAlignment="1">
      <alignment horizontal="center" vertical="center"/>
    </xf>
    <xf numFmtId="3" fontId="30" fillId="0" borderId="1" xfId="2" applyNumberFormat="1" applyFont="1" applyBorder="1" applyAlignment="1">
      <alignment horizontal="right" vertical="center" wrapText="1"/>
    </xf>
    <xf numFmtId="3" fontId="0" fillId="4" borderId="1" xfId="0" applyNumberFormat="1" applyFill="1" applyBorder="1" applyAlignment="1">
      <alignment horizontal="right"/>
    </xf>
    <xf numFmtId="3" fontId="30" fillId="0" borderId="1" xfId="2" applyNumberFormat="1" applyFont="1" applyBorder="1" applyAlignment="1">
      <alignment horizontal="right" vertical="center"/>
    </xf>
    <xf numFmtId="3" fontId="30" fillId="0" borderId="21" xfId="2" applyNumberFormat="1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3" fontId="30" fillId="0" borderId="12" xfId="2" applyNumberFormat="1" applyFont="1" applyBorder="1" applyAlignment="1">
      <alignment horizontal="right" vertical="center" wrapText="1"/>
    </xf>
    <xf numFmtId="3" fontId="30" fillId="0" borderId="6" xfId="2" applyNumberFormat="1" applyFont="1" applyBorder="1" applyAlignment="1">
      <alignment horizontal="right" vertical="center" wrapText="1"/>
    </xf>
    <xf numFmtId="0" fontId="14" fillId="0" borderId="1" xfId="3" applyFont="1" applyBorder="1"/>
    <xf numFmtId="3" fontId="22" fillId="0" borderId="0" xfId="3" applyNumberFormat="1"/>
    <xf numFmtId="6" fontId="0" fillId="0" borderId="0" xfId="0" applyNumberFormat="1"/>
    <xf numFmtId="6" fontId="2" fillId="0" borderId="0" xfId="0" applyNumberFormat="1" applyFont="1"/>
    <xf numFmtId="0" fontId="1" fillId="2" borderId="6" xfId="0" applyFont="1" applyFill="1" applyBorder="1"/>
    <xf numFmtId="3" fontId="3" fillId="0" borderId="6" xfId="0" applyNumberFormat="1" applyFont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3" fillId="2" borderId="18" xfId="0" applyFont="1" applyFill="1" applyBorder="1" applyAlignment="1">
      <alignment vertical="center" wrapText="1"/>
    </xf>
    <xf numFmtId="3" fontId="3" fillId="2" borderId="17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center" wrapText="1"/>
    </xf>
    <xf numFmtId="0" fontId="2" fillId="0" borderId="21" xfId="0" applyFont="1" applyBorder="1"/>
    <xf numFmtId="0" fontId="0" fillId="0" borderId="45" xfId="0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right" vertical="center" wrapText="1"/>
    </xf>
    <xf numFmtId="1" fontId="30" fillId="0" borderId="12" xfId="2" applyNumberFormat="1" applyFont="1" applyBorder="1" applyAlignment="1">
      <alignment horizontal="right" vertical="center"/>
    </xf>
    <xf numFmtId="1" fontId="16" fillId="0" borderId="17" xfId="2" applyNumberFormat="1" applyFont="1" applyBorder="1"/>
    <xf numFmtId="1" fontId="11" fillId="0" borderId="6" xfId="2" applyNumberFormat="1" applyFont="1" applyBorder="1" applyAlignment="1">
      <alignment horizontal="right" vertical="center" wrapText="1"/>
    </xf>
    <xf numFmtId="1" fontId="11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/>
    </xf>
    <xf numFmtId="1" fontId="2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 wrapText="1"/>
    </xf>
    <xf numFmtId="1" fontId="33" fillId="0" borderId="1" xfId="2" applyNumberFormat="1" applyFont="1" applyBorder="1" applyAlignment="1">
      <alignment horizontal="right" vertical="center"/>
    </xf>
    <xf numFmtId="1" fontId="34" fillId="0" borderId="17" xfId="2" applyNumberFormat="1" applyFont="1" applyBorder="1" applyAlignment="1">
      <alignment horizontal="right" vertical="center"/>
    </xf>
    <xf numFmtId="3" fontId="0" fillId="0" borderId="0" xfId="4" applyNumberFormat="1" applyFont="1"/>
    <xf numFmtId="0" fontId="0" fillId="0" borderId="24" xfId="0" applyBorder="1"/>
    <xf numFmtId="0" fontId="0" fillId="0" borderId="9" xfId="0" applyBorder="1"/>
    <xf numFmtId="0" fontId="0" fillId="0" borderId="13" xfId="0" applyBorder="1"/>
    <xf numFmtId="0" fontId="2" fillId="0" borderId="9" xfId="0" applyFont="1" applyBorder="1"/>
    <xf numFmtId="0" fontId="14" fillId="0" borderId="0" xfId="0" applyFont="1"/>
    <xf numFmtId="3" fontId="14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0" fontId="14" fillId="0" borderId="1" xfId="0" applyFont="1" applyBorder="1"/>
    <xf numFmtId="3" fontId="10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1" fillId="0" borderId="1" xfId="2" applyNumberFormat="1" applyFont="1" applyBorder="1" applyAlignment="1">
      <alignment horizontal="right"/>
    </xf>
    <xf numFmtId="49" fontId="0" fillId="0" borderId="9" xfId="2" applyNumberFormat="1" applyFont="1" applyBorder="1" applyAlignment="1">
      <alignment horizontal="center" vertical="center"/>
    </xf>
    <xf numFmtId="3" fontId="4" fillId="0" borderId="9" xfId="2" applyNumberFormat="1" applyFont="1" applyBorder="1" applyAlignment="1">
      <alignment horizontal="center"/>
    </xf>
    <xf numFmtId="0" fontId="30" fillId="0" borderId="22" xfId="2" applyFont="1" applyBorder="1" applyAlignment="1">
      <alignment horizontal="center" wrapText="1"/>
    </xf>
    <xf numFmtId="0" fontId="38" fillId="0" borderId="22" xfId="2" applyFont="1" applyBorder="1" applyAlignment="1">
      <alignment horizontal="center" vertical="center" wrapText="1"/>
    </xf>
    <xf numFmtId="0" fontId="22" fillId="4" borderId="0" xfId="2" applyFill="1"/>
    <xf numFmtId="0" fontId="22" fillId="4" borderId="0" xfId="2" applyFill="1" applyAlignment="1">
      <alignment vertical="center"/>
    </xf>
    <xf numFmtId="3" fontId="11" fillId="4" borderId="13" xfId="2" applyNumberFormat="1" applyFont="1" applyFill="1" applyBorder="1" applyAlignment="1">
      <alignment horizontal="right" vertical="center" wrapText="1"/>
    </xf>
    <xf numFmtId="3" fontId="2" fillId="4" borderId="13" xfId="2" applyNumberFormat="1" applyFont="1" applyFill="1" applyBorder="1" applyAlignment="1">
      <alignment vertical="center" wrapText="1"/>
    </xf>
    <xf numFmtId="3" fontId="32" fillId="4" borderId="13" xfId="2" applyNumberFormat="1" applyFont="1" applyFill="1" applyBorder="1" applyAlignment="1">
      <alignment horizontal="right" vertical="center"/>
    </xf>
    <xf numFmtId="3" fontId="2" fillId="4" borderId="39" xfId="2" applyNumberFormat="1" applyFont="1" applyFill="1" applyBorder="1" applyAlignment="1">
      <alignment vertical="center" wrapText="1"/>
    </xf>
    <xf numFmtId="3" fontId="14" fillId="0" borderId="0" xfId="2" applyNumberFormat="1" applyFont="1" applyAlignment="1">
      <alignment vertical="center"/>
    </xf>
    <xf numFmtId="0" fontId="0" fillId="0" borderId="1" xfId="2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/>
    </xf>
    <xf numFmtId="0" fontId="32" fillId="0" borderId="1" xfId="0" applyFont="1" applyBorder="1"/>
    <xf numFmtId="0" fontId="26" fillId="2" borderId="1" xfId="0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left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0" fontId="15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8" fillId="0" borderId="1" xfId="0" applyFont="1" applyBorder="1"/>
    <xf numFmtId="0" fontId="32" fillId="0" borderId="1" xfId="0" applyFont="1" applyBorder="1" applyAlignment="1">
      <alignment wrapText="1"/>
    </xf>
    <xf numFmtId="0" fontId="33" fillId="0" borderId="43" xfId="2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3" fontId="22" fillId="0" borderId="0" xfId="2" applyNumberFormat="1" applyAlignment="1">
      <alignment vertical="center"/>
    </xf>
    <xf numFmtId="0" fontId="13" fillId="0" borderId="34" xfId="2" applyFont="1" applyBorder="1" applyAlignment="1">
      <alignment horizontal="center" vertical="center" shrinkToFit="1"/>
    </xf>
    <xf numFmtId="3" fontId="2" fillId="0" borderId="0" xfId="0" applyNumberFormat="1" applyFont="1"/>
    <xf numFmtId="0" fontId="20" fillId="0" borderId="0" xfId="0" applyFont="1" applyAlignment="1">
      <alignment vertical="top" wrapText="1"/>
    </xf>
    <xf numFmtId="0" fontId="14" fillId="0" borderId="1" xfId="0" applyFont="1" applyBorder="1" applyAlignment="1">
      <alignment horizontal="center"/>
    </xf>
    <xf numFmtId="0" fontId="0" fillId="0" borderId="10" xfId="0" applyBorder="1" applyAlignment="1">
      <alignment horizontal="left" wrapText="1"/>
    </xf>
    <xf numFmtId="3" fontId="14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3" fontId="14" fillId="0" borderId="1" xfId="2" applyNumberFormat="1" applyFont="1" applyBorder="1" applyAlignment="1">
      <alignment vertical="center"/>
    </xf>
    <xf numFmtId="3" fontId="30" fillId="0" borderId="10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2" applyFont="1" applyAlignment="1">
      <alignment horizontal="right"/>
    </xf>
    <xf numFmtId="0" fontId="34" fillId="0" borderId="0" xfId="2" applyFont="1" applyAlignment="1">
      <alignment horizontal="center"/>
    </xf>
    <xf numFmtId="0" fontId="37" fillId="0" borderId="0" xfId="2" applyFont="1" applyAlignment="1">
      <alignment horizontal="righ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34" fillId="0" borderId="0" xfId="2" applyFont="1"/>
    <xf numFmtId="0" fontId="26" fillId="2" borderId="0" xfId="0" applyFont="1" applyFill="1" applyAlignment="1">
      <alignment vertical="center"/>
    </xf>
    <xf numFmtId="3" fontId="26" fillId="2" borderId="0" xfId="0" applyNumberFormat="1" applyFont="1" applyFill="1" applyAlignment="1">
      <alignment vertical="center"/>
    </xf>
    <xf numFmtId="0" fontId="19" fillId="0" borderId="0" xfId="2" applyFont="1" applyAlignment="1">
      <alignment horizontal="right"/>
    </xf>
    <xf numFmtId="49" fontId="0" fillId="0" borderId="22" xfId="0" applyNumberFormat="1" applyBorder="1" applyAlignment="1">
      <alignment vertical="center"/>
    </xf>
    <xf numFmtId="49" fontId="0" fillId="0" borderId="22" xfId="0" applyNumberFormat="1" applyBorder="1" applyAlignment="1">
      <alignment horizontal="left" vertical="center"/>
    </xf>
    <xf numFmtId="0" fontId="35" fillId="0" borderId="52" xfId="2" applyFont="1" applyBorder="1" applyAlignment="1">
      <alignment horizontal="center" vertical="center" wrapText="1"/>
    </xf>
    <xf numFmtId="49" fontId="2" fillId="0" borderId="13" xfId="2" applyNumberFormat="1" applyFont="1" applyBorder="1" applyAlignment="1">
      <alignment horizontal="center" vertical="center" wrapText="1"/>
    </xf>
    <xf numFmtId="0" fontId="11" fillId="0" borderId="13" xfId="2" applyFont="1" applyBorder="1" applyAlignment="1">
      <alignment horizontal="right" vertical="center" wrapText="1"/>
    </xf>
    <xf numFmtId="3" fontId="11" fillId="0" borderId="13" xfId="2" applyNumberFormat="1" applyFont="1" applyBorder="1" applyAlignment="1">
      <alignment horizontal="right" vertical="center" wrapText="1"/>
    </xf>
    <xf numFmtId="3" fontId="11" fillId="0" borderId="14" xfId="2" applyNumberFormat="1" applyFont="1" applyBorder="1" applyAlignment="1">
      <alignment horizontal="right" vertical="center" wrapText="1"/>
    </xf>
    <xf numFmtId="49" fontId="32" fillId="0" borderId="6" xfId="2" applyNumberFormat="1" applyFont="1" applyBorder="1" applyAlignment="1">
      <alignment horizontal="center" vertical="center" wrapText="1"/>
    </xf>
    <xf numFmtId="0" fontId="42" fillId="0" borderId="52" xfId="2" applyFont="1" applyBorder="1" applyAlignment="1">
      <alignment horizontal="left" vertical="center" wrapText="1"/>
    </xf>
    <xf numFmtId="3" fontId="0" fillId="0" borderId="1" xfId="2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7" fillId="3" borderId="10" xfId="0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27" fillId="3" borderId="10" xfId="0" applyFont="1" applyFill="1" applyBorder="1" applyAlignment="1">
      <alignment horizontal="left"/>
    </xf>
    <xf numFmtId="0" fontId="27" fillId="3" borderId="12" xfId="0" applyFont="1" applyFill="1" applyBorder="1" applyAlignment="1">
      <alignment horizontal="left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39" fillId="0" borderId="1" xfId="0" applyFont="1" applyBorder="1" applyAlignment="1">
      <alignment horizontal="left" wrapText="1"/>
    </xf>
    <xf numFmtId="0" fontId="39" fillId="0" borderId="10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6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2" applyFont="1" applyAlignment="1">
      <alignment horizontal="right"/>
    </xf>
    <xf numFmtId="0" fontId="22" fillId="0" borderId="0" xfId="2" applyAlignment="1">
      <alignment horizontal="right"/>
    </xf>
    <xf numFmtId="0" fontId="26" fillId="0" borderId="43" xfId="2" applyFont="1" applyBorder="1" applyAlignment="1">
      <alignment horizontal="center"/>
    </xf>
    <xf numFmtId="0" fontId="26" fillId="0" borderId="42" xfId="2" applyFont="1" applyBorder="1" applyAlignment="1">
      <alignment horizontal="center"/>
    </xf>
    <xf numFmtId="0" fontId="26" fillId="0" borderId="41" xfId="2" applyFont="1" applyBorder="1" applyAlignment="1">
      <alignment horizontal="center"/>
    </xf>
    <xf numFmtId="0" fontId="5" fillId="0" borderId="38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7" fillId="0" borderId="34" xfId="2" applyFont="1" applyBorder="1" applyAlignment="1">
      <alignment horizontal="center"/>
    </xf>
    <xf numFmtId="0" fontId="37" fillId="0" borderId="42" xfId="2" applyFont="1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4" fillId="0" borderId="13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37" fillId="0" borderId="18" xfId="2" applyFont="1" applyBorder="1" applyAlignment="1">
      <alignment horizontal="center"/>
    </xf>
    <xf numFmtId="0" fontId="37" fillId="0" borderId="17" xfId="2" applyFont="1" applyBorder="1" applyAlignment="1">
      <alignment horizontal="center"/>
    </xf>
    <xf numFmtId="0" fontId="37" fillId="0" borderId="16" xfId="2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37" fillId="0" borderId="0" xfId="2" applyFont="1" applyAlignment="1">
      <alignment horizontal="right"/>
    </xf>
    <xf numFmtId="0" fontId="4" fillId="0" borderId="14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0" fontId="10" fillId="0" borderId="51" xfId="2" applyFont="1" applyBorder="1" applyAlignment="1">
      <alignment horizontal="right"/>
    </xf>
    <xf numFmtId="0" fontId="10" fillId="0" borderId="0" xfId="2" applyFont="1" applyAlignment="1">
      <alignment horizontal="right"/>
    </xf>
    <xf numFmtId="0" fontId="33" fillId="0" borderId="43" xfId="2" applyFont="1" applyBorder="1" applyAlignment="1">
      <alignment horizontal="center"/>
    </xf>
    <xf numFmtId="0" fontId="33" fillId="0" borderId="42" xfId="2" applyFont="1" applyBorder="1" applyAlignment="1">
      <alignment horizontal="center"/>
    </xf>
    <xf numFmtId="0" fontId="33" fillId="0" borderId="41" xfId="2" applyFont="1" applyBorder="1" applyAlignment="1">
      <alignment horizontal="center"/>
    </xf>
    <xf numFmtId="0" fontId="33" fillId="0" borderId="17" xfId="2" applyFont="1" applyBorder="1" applyAlignment="1">
      <alignment horizontal="center"/>
    </xf>
    <xf numFmtId="0" fontId="33" fillId="0" borderId="38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33" fillId="0" borderId="27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37" fillId="0" borderId="26" xfId="2" applyFont="1" applyBorder="1" applyAlignment="1">
      <alignment horizontal="center" vertical="center" wrapText="1"/>
    </xf>
    <xf numFmtId="0" fontId="33" fillId="0" borderId="29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26" xfId="2" applyFont="1" applyBorder="1" applyAlignment="1">
      <alignment horizontal="center" vertical="center"/>
    </xf>
    <xf numFmtId="0" fontId="19" fillId="0" borderId="0" xfId="2" applyFont="1" applyAlignment="1">
      <alignment horizontal="right"/>
    </xf>
    <xf numFmtId="0" fontId="10" fillId="0" borderId="38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/>
    </xf>
    <xf numFmtId="0" fontId="14" fillId="0" borderId="0" xfId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4" fillId="0" borderId="0" xfId="3" applyNumberFormat="1" applyFont="1" applyAlignment="1">
      <alignment horizontal="right"/>
    </xf>
    <xf numFmtId="3" fontId="13" fillId="0" borderId="0" xfId="3" applyNumberFormat="1" applyFont="1" applyAlignment="1">
      <alignment horizontal="center"/>
    </xf>
    <xf numFmtId="3" fontId="10" fillId="0" borderId="0" xfId="3" applyNumberFormat="1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/>
    <xf numFmtId="0" fontId="23" fillId="0" borderId="1" xfId="0" applyFont="1" applyBorder="1"/>
    <xf numFmtId="0" fontId="14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1" xfId="0" applyFont="1" applyBorder="1"/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6" fillId="0" borderId="1" xfId="0" applyFont="1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5">
    <cellStyle name="Ezres" xfId="4" builtinId="3"/>
    <cellStyle name="Normál" xfId="0" builtinId="0"/>
    <cellStyle name="Normál 2" xfId="2" xr:uid="{00000000-0005-0000-0000-000002000000}"/>
    <cellStyle name="Normál_likviditási terv8" xfId="3" xr:uid="{00000000-0005-0000-0000-000003000000}"/>
    <cellStyle name="Normál_Munka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2:G49"/>
  <sheetViews>
    <sheetView zoomScaleNormal="100" workbookViewId="0">
      <selection activeCell="G10" sqref="G10"/>
    </sheetView>
  </sheetViews>
  <sheetFormatPr defaultRowHeight="12.5" x14ac:dyDescent="0.25"/>
  <cols>
    <col min="3" max="3" width="38" customWidth="1"/>
    <col min="4" max="4" width="14.453125" customWidth="1"/>
    <col min="5" max="5" width="6.54296875" customWidth="1"/>
    <col min="6" max="6" width="47.26953125" customWidth="1"/>
    <col min="7" max="7" width="15.1796875" customWidth="1"/>
  </cols>
  <sheetData>
    <row r="2" spans="1:7" ht="12" customHeight="1" x14ac:dyDescent="0.3">
      <c r="F2" s="19"/>
      <c r="G2" s="33" t="s">
        <v>62</v>
      </c>
    </row>
    <row r="3" spans="1:7" ht="12" customHeight="1" x14ac:dyDescent="0.3">
      <c r="F3" s="19"/>
      <c r="G3" s="33"/>
    </row>
    <row r="4" spans="1:7" x14ac:dyDescent="0.25">
      <c r="A4" s="495" t="s">
        <v>63</v>
      </c>
      <c r="B4" s="495"/>
      <c r="C4" s="495"/>
      <c r="D4" s="495"/>
      <c r="E4" s="495"/>
      <c r="F4" s="495"/>
      <c r="G4" s="495"/>
    </row>
    <row r="5" spans="1:7" x14ac:dyDescent="0.25">
      <c r="A5" s="495" t="s">
        <v>484</v>
      </c>
      <c r="B5" s="495"/>
      <c r="C5" s="495"/>
      <c r="D5" s="495"/>
      <c r="E5" s="495"/>
      <c r="F5" s="495"/>
      <c r="G5" s="495"/>
    </row>
    <row r="6" spans="1:7" ht="12" customHeight="1" x14ac:dyDescent="0.25">
      <c r="A6" s="536"/>
      <c r="B6" s="536"/>
      <c r="C6" s="536"/>
      <c r="D6" s="20"/>
      <c r="E6" s="536"/>
      <c r="F6" s="536"/>
      <c r="G6" s="30" t="s">
        <v>64</v>
      </c>
    </row>
    <row r="7" spans="1:7" ht="14.25" customHeight="1" x14ac:dyDescent="0.25">
      <c r="A7" s="537" t="s">
        <v>65</v>
      </c>
      <c r="B7" s="537"/>
      <c r="C7" s="537"/>
      <c r="D7" s="537"/>
      <c r="E7" s="537" t="s">
        <v>66</v>
      </c>
      <c r="F7" s="537"/>
      <c r="G7" s="537"/>
    </row>
    <row r="8" spans="1:7" x14ac:dyDescent="0.25">
      <c r="A8" s="538" t="s">
        <v>67</v>
      </c>
      <c r="B8" s="538"/>
      <c r="C8" s="538"/>
      <c r="D8" s="28" t="s">
        <v>68</v>
      </c>
      <c r="E8" s="538" t="s">
        <v>67</v>
      </c>
      <c r="F8" s="538"/>
      <c r="G8" s="28" t="s">
        <v>68</v>
      </c>
    </row>
    <row r="9" spans="1:7" ht="12" customHeight="1" x14ac:dyDescent="0.25">
      <c r="A9" s="518" t="s">
        <v>69</v>
      </c>
      <c r="B9" s="518"/>
      <c r="C9" s="518"/>
      <c r="D9" s="34">
        <v>184565</v>
      </c>
      <c r="E9" s="518" t="s">
        <v>30</v>
      </c>
      <c r="F9" s="518"/>
      <c r="G9" s="34">
        <f>193445+918</f>
        <v>194363</v>
      </c>
    </row>
    <row r="10" spans="1:7" ht="12" customHeight="1" x14ac:dyDescent="0.25">
      <c r="A10" s="529" t="s">
        <v>70</v>
      </c>
      <c r="B10" s="530"/>
      <c r="C10" s="531"/>
      <c r="D10" s="34">
        <v>78750</v>
      </c>
      <c r="E10" s="526" t="s">
        <v>71</v>
      </c>
      <c r="F10" s="526"/>
      <c r="G10" s="34">
        <f>35134+116</f>
        <v>35250</v>
      </c>
    </row>
    <row r="11" spans="1:7" ht="12" customHeight="1" x14ac:dyDescent="0.25">
      <c r="A11" s="519" t="s">
        <v>72</v>
      </c>
      <c r="B11" s="527"/>
      <c r="C11" s="520"/>
      <c r="D11" s="34">
        <v>21880</v>
      </c>
      <c r="E11" s="518" t="s">
        <v>73</v>
      </c>
      <c r="F11" s="518"/>
      <c r="G11" s="34">
        <v>94048</v>
      </c>
    </row>
    <row r="12" spans="1:7" ht="12" customHeight="1" x14ac:dyDescent="0.25">
      <c r="A12" s="519"/>
      <c r="B12" s="527"/>
      <c r="C12" s="520"/>
      <c r="D12" s="385"/>
      <c r="E12" s="518" t="s">
        <v>74</v>
      </c>
      <c r="F12" s="518"/>
      <c r="G12" s="34">
        <v>4750</v>
      </c>
    </row>
    <row r="13" spans="1:7" ht="12" customHeight="1" x14ac:dyDescent="0.25">
      <c r="A13" s="518"/>
      <c r="B13" s="518"/>
      <c r="C13" s="518"/>
      <c r="D13" s="34"/>
      <c r="E13" s="518" t="s">
        <v>75</v>
      </c>
      <c r="F13" s="518"/>
      <c r="G13" s="34">
        <v>12400</v>
      </c>
    </row>
    <row r="14" spans="1:7" ht="12" customHeight="1" x14ac:dyDescent="0.25">
      <c r="A14" s="515"/>
      <c r="B14" s="515"/>
      <c r="C14" s="515"/>
      <c r="D14" s="34"/>
      <c r="E14" s="532" t="s">
        <v>76</v>
      </c>
      <c r="F14" s="533"/>
      <c r="G14" s="34">
        <v>2000</v>
      </c>
    </row>
    <row r="15" spans="1:7" ht="12" customHeight="1" x14ac:dyDescent="0.25">
      <c r="A15" s="528"/>
      <c r="B15" s="528"/>
      <c r="C15" s="528"/>
      <c r="D15" s="34"/>
      <c r="E15" s="519" t="s">
        <v>77</v>
      </c>
      <c r="F15" s="520"/>
      <c r="G15" s="34"/>
    </row>
    <row r="16" spans="1:7" ht="12" customHeight="1" x14ac:dyDescent="0.25">
      <c r="A16" s="519"/>
      <c r="B16" s="527"/>
      <c r="C16" s="520"/>
      <c r="D16" s="34"/>
      <c r="E16" s="534"/>
      <c r="F16" s="535"/>
      <c r="G16" s="34"/>
    </row>
    <row r="17" spans="1:7" ht="12" customHeight="1" x14ac:dyDescent="0.3">
      <c r="A17" s="515" t="s">
        <v>78</v>
      </c>
      <c r="B17" s="515"/>
      <c r="C17" s="515"/>
      <c r="D17" s="35">
        <f>SUM(D9:D16)</f>
        <v>285195</v>
      </c>
      <c r="E17" s="516" t="s">
        <v>79</v>
      </c>
      <c r="F17" s="517"/>
      <c r="G17" s="35">
        <f>SUM(G9:G13)</f>
        <v>340811</v>
      </c>
    </row>
    <row r="18" spans="1:7" ht="12" customHeight="1" x14ac:dyDescent="0.25">
      <c r="A18" s="519"/>
      <c r="B18" s="527"/>
      <c r="C18" s="520"/>
      <c r="D18" s="34"/>
      <c r="E18" s="519"/>
      <c r="F18" s="520"/>
      <c r="G18" s="34"/>
    </row>
    <row r="19" spans="1:7" ht="12" customHeight="1" x14ac:dyDescent="0.3">
      <c r="A19" s="516" t="s">
        <v>80</v>
      </c>
      <c r="B19" s="521"/>
      <c r="C19" s="517"/>
      <c r="D19" s="35">
        <f>SUM(D20)</f>
        <v>82175</v>
      </c>
      <c r="E19" s="516" t="s">
        <v>81</v>
      </c>
      <c r="F19" s="517"/>
      <c r="G19" s="34">
        <v>5431</v>
      </c>
    </row>
    <row r="20" spans="1:7" ht="12" customHeight="1" x14ac:dyDescent="0.25">
      <c r="A20" s="522" t="s">
        <v>91</v>
      </c>
      <c r="B20" s="518"/>
      <c r="C20" s="518"/>
      <c r="D20" s="34">
        <v>82175</v>
      </c>
      <c r="E20" s="16"/>
      <c r="F20" s="361"/>
      <c r="G20" s="34"/>
    </row>
    <row r="21" spans="1:7" ht="12" customHeight="1" x14ac:dyDescent="0.25">
      <c r="A21" s="528"/>
      <c r="B21" s="528"/>
      <c r="C21" s="528"/>
      <c r="D21" s="34"/>
      <c r="E21" s="499"/>
      <c r="F21" s="500"/>
      <c r="G21" s="34"/>
    </row>
    <row r="22" spans="1:7" ht="12" customHeight="1" x14ac:dyDescent="0.3">
      <c r="A22" s="523" t="s">
        <v>82</v>
      </c>
      <c r="B22" s="523"/>
      <c r="C22" s="523"/>
      <c r="D22" s="354">
        <f>D17+D19</f>
        <v>367370</v>
      </c>
      <c r="E22" s="524" t="s">
        <v>46</v>
      </c>
      <c r="F22" s="525"/>
      <c r="G22" s="354">
        <f>G17+G19</f>
        <v>346242</v>
      </c>
    </row>
    <row r="23" spans="1:7" ht="12" customHeight="1" x14ac:dyDescent="0.25">
      <c r="A23" s="526"/>
      <c r="B23" s="526"/>
      <c r="C23" s="526"/>
      <c r="D23" s="34"/>
      <c r="E23" s="519"/>
      <c r="F23" s="520"/>
      <c r="G23" s="34"/>
    </row>
    <row r="24" spans="1:7" ht="12" customHeight="1" x14ac:dyDescent="0.25">
      <c r="A24" s="529" t="s">
        <v>83</v>
      </c>
      <c r="B24" s="530"/>
      <c r="C24" s="531"/>
      <c r="D24" s="34">
        <v>7101</v>
      </c>
      <c r="E24" s="519" t="s">
        <v>47</v>
      </c>
      <c r="F24" s="520"/>
      <c r="G24" s="34">
        <v>18521</v>
      </c>
    </row>
    <row r="25" spans="1:7" ht="12" customHeight="1" x14ac:dyDescent="0.25">
      <c r="A25" s="529" t="s">
        <v>84</v>
      </c>
      <c r="B25" s="530"/>
      <c r="C25" s="531"/>
      <c r="D25" s="34"/>
      <c r="E25" s="519" t="s">
        <v>48</v>
      </c>
      <c r="F25" s="520"/>
      <c r="G25" s="34">
        <v>90470</v>
      </c>
    </row>
    <row r="26" spans="1:7" ht="12" customHeight="1" x14ac:dyDescent="0.25">
      <c r="A26" s="518" t="s">
        <v>85</v>
      </c>
      <c r="B26" s="518"/>
      <c r="C26" s="518"/>
      <c r="D26" s="34"/>
      <c r="E26" s="519" t="s">
        <v>86</v>
      </c>
      <c r="F26" s="520"/>
      <c r="G26" s="34"/>
    </row>
    <row r="27" spans="1:7" ht="12" customHeight="1" x14ac:dyDescent="0.3">
      <c r="A27" s="515" t="s">
        <v>87</v>
      </c>
      <c r="B27" s="515"/>
      <c r="C27" s="515"/>
      <c r="D27" s="35">
        <f>SUM(D24:D26)</f>
        <v>7101</v>
      </c>
      <c r="E27" s="516" t="s">
        <v>88</v>
      </c>
      <c r="F27" s="517"/>
      <c r="G27" s="35">
        <f>G24+G25</f>
        <v>108991</v>
      </c>
    </row>
    <row r="28" spans="1:7" ht="12" customHeight="1" x14ac:dyDescent="0.25">
      <c r="A28" s="518"/>
      <c r="B28" s="518"/>
      <c r="C28" s="518"/>
      <c r="D28" s="34"/>
      <c r="E28" s="519"/>
      <c r="F28" s="520"/>
      <c r="G28" s="34"/>
    </row>
    <row r="29" spans="1:7" ht="12" customHeight="1" x14ac:dyDescent="0.25">
      <c r="A29" s="516" t="s">
        <v>89</v>
      </c>
      <c r="B29" s="521"/>
      <c r="C29" s="517"/>
      <c r="D29" s="406">
        <f>SUM(D30)</f>
        <v>80762</v>
      </c>
      <c r="E29" s="516" t="s">
        <v>90</v>
      </c>
      <c r="F29" s="517"/>
      <c r="G29" s="34"/>
    </row>
    <row r="30" spans="1:7" ht="12" customHeight="1" x14ac:dyDescent="0.25">
      <c r="A30" s="522" t="s">
        <v>91</v>
      </c>
      <c r="B30" s="518"/>
      <c r="C30" s="518"/>
      <c r="D30" s="407">
        <v>80762</v>
      </c>
      <c r="E30" s="499"/>
      <c r="F30" s="500"/>
      <c r="G30" s="34"/>
    </row>
    <row r="31" spans="1:7" ht="12" customHeight="1" x14ac:dyDescent="0.25">
      <c r="A31" s="518"/>
      <c r="B31" s="518"/>
      <c r="C31" s="518"/>
      <c r="D31" s="34"/>
      <c r="E31" s="519"/>
      <c r="F31" s="520"/>
      <c r="G31" s="34"/>
    </row>
    <row r="32" spans="1:7" ht="12" customHeight="1" x14ac:dyDescent="0.3">
      <c r="A32" s="523" t="s">
        <v>92</v>
      </c>
      <c r="B32" s="523"/>
      <c r="C32" s="523"/>
      <c r="D32" s="354">
        <f>D27+D30</f>
        <v>87863</v>
      </c>
      <c r="E32" s="524" t="s">
        <v>93</v>
      </c>
      <c r="F32" s="525"/>
      <c r="G32" s="354">
        <f>G27+G29</f>
        <v>108991</v>
      </c>
    </row>
    <row r="33" spans="1:7" ht="12" customHeight="1" x14ac:dyDescent="0.3">
      <c r="A33" s="355"/>
      <c r="B33" s="356"/>
      <c r="C33" s="357"/>
      <c r="D33" s="354"/>
      <c r="E33" s="362"/>
      <c r="F33" s="363"/>
      <c r="G33" s="354"/>
    </row>
    <row r="34" spans="1:7" ht="14.25" customHeight="1" x14ac:dyDescent="0.25">
      <c r="A34" s="496"/>
      <c r="B34" s="497"/>
      <c r="C34" s="498"/>
      <c r="D34" s="34"/>
      <c r="E34" s="499"/>
      <c r="F34" s="500"/>
      <c r="G34" s="34"/>
    </row>
    <row r="35" spans="1:7" ht="15.75" customHeight="1" x14ac:dyDescent="0.3">
      <c r="A35" s="501" t="s">
        <v>94</v>
      </c>
      <c r="B35" s="502"/>
      <c r="C35" s="503"/>
      <c r="D35" s="360">
        <f>D17+D27</f>
        <v>292296</v>
      </c>
      <c r="E35" s="504" t="s">
        <v>380</v>
      </c>
      <c r="F35" s="505"/>
      <c r="G35" s="360">
        <f>G17+G27</f>
        <v>449802</v>
      </c>
    </row>
    <row r="36" spans="1:7" ht="12" customHeight="1" x14ac:dyDescent="0.3">
      <c r="A36" s="506"/>
      <c r="B36" s="507"/>
      <c r="C36" s="508"/>
      <c r="D36" s="358"/>
      <c r="E36" s="509"/>
      <c r="F36" s="510"/>
      <c r="G36" s="358"/>
    </row>
    <row r="37" spans="1:7" ht="16.5" customHeight="1" x14ac:dyDescent="0.3">
      <c r="A37" s="501" t="s">
        <v>95</v>
      </c>
      <c r="B37" s="502"/>
      <c r="C37" s="503"/>
      <c r="D37" s="360">
        <f>D19+D29</f>
        <v>162937</v>
      </c>
      <c r="E37" s="504" t="s">
        <v>381</v>
      </c>
      <c r="F37" s="505"/>
      <c r="G37" s="360">
        <f>G19+G29</f>
        <v>5431</v>
      </c>
    </row>
    <row r="38" spans="1:7" ht="12" customHeight="1" x14ac:dyDescent="0.3">
      <c r="A38" s="511"/>
      <c r="B38" s="511"/>
      <c r="C38" s="511"/>
      <c r="D38" s="358"/>
      <c r="E38" s="512"/>
      <c r="F38" s="513"/>
      <c r="G38" s="358"/>
    </row>
    <row r="39" spans="1:7" ht="15.75" customHeight="1" x14ac:dyDescent="0.3">
      <c r="A39" s="514" t="s">
        <v>96</v>
      </c>
      <c r="B39" s="514"/>
      <c r="C39" s="514"/>
      <c r="D39" s="359">
        <f>D22+D32</f>
        <v>455233</v>
      </c>
      <c r="E39" s="514" t="s">
        <v>97</v>
      </c>
      <c r="F39" s="514"/>
      <c r="G39" s="359">
        <f>G22+G32</f>
        <v>455233</v>
      </c>
    </row>
    <row r="47" spans="1:7" ht="12" customHeight="1" x14ac:dyDescent="0.3">
      <c r="F47" s="19"/>
      <c r="G47" s="33"/>
    </row>
    <row r="48" spans="1:7" x14ac:dyDescent="0.25">
      <c r="A48" s="495"/>
      <c r="B48" s="495"/>
      <c r="C48" s="495"/>
      <c r="D48" s="495"/>
      <c r="E48" s="495"/>
      <c r="F48" s="495"/>
      <c r="G48" s="495"/>
    </row>
    <row r="49" spans="1:7" x14ac:dyDescent="0.25">
      <c r="A49" s="495"/>
      <c r="B49" s="495"/>
      <c r="C49" s="495"/>
      <c r="D49" s="495"/>
      <c r="E49" s="495"/>
      <c r="F49" s="495"/>
      <c r="G49" s="495"/>
    </row>
  </sheetData>
  <mergeCells count="69"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24:C24"/>
    <mergeCell ref="E24:F24"/>
    <mergeCell ref="A25:C25"/>
    <mergeCell ref="E25:F25"/>
    <mergeCell ref="A26:C26"/>
    <mergeCell ref="E26:F26"/>
    <mergeCell ref="A23:C23"/>
    <mergeCell ref="E23:F23"/>
    <mergeCell ref="A17:C17"/>
    <mergeCell ref="E17:F17"/>
    <mergeCell ref="A18:C18"/>
    <mergeCell ref="E18:F18"/>
    <mergeCell ref="A19:C19"/>
    <mergeCell ref="E19:F19"/>
    <mergeCell ref="A20:C20"/>
    <mergeCell ref="A21:C21"/>
    <mergeCell ref="E21:F21"/>
    <mergeCell ref="A22:C22"/>
    <mergeCell ref="E22:F22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48:G48"/>
    <mergeCell ref="A49:G49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</mergeCells>
  <pageMargins left="0.59055118110236227" right="0.33" top="0.26" bottom="0.27559055118110237" header="0.44" footer="0.28999999999999998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2:K24"/>
  <sheetViews>
    <sheetView topLeftCell="A11" workbookViewId="0">
      <selection activeCell="C15" sqref="C15"/>
    </sheetView>
  </sheetViews>
  <sheetFormatPr defaultRowHeight="12.5" x14ac:dyDescent="0.25"/>
  <cols>
    <col min="1" max="1" width="12.1796875" customWidth="1"/>
    <col min="2" max="2" width="31.26953125" bestFit="1" customWidth="1"/>
    <col min="3" max="3" width="12.81640625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83" t="s">
        <v>474</v>
      </c>
      <c r="K2" s="583"/>
    </row>
    <row r="3" spans="1:11" x14ac:dyDescent="0.25">
      <c r="J3" s="474"/>
      <c r="K3" s="474"/>
    </row>
    <row r="4" spans="1:11" ht="13" x14ac:dyDescent="0.25">
      <c r="A4" s="582" t="s">
        <v>490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</row>
    <row r="5" spans="1:11" ht="14" x14ac:dyDescent="0.25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" thickBot="1" x14ac:dyDescent="0.3">
      <c r="J6" s="540" t="s">
        <v>118</v>
      </c>
      <c r="K6" s="540"/>
    </row>
    <row r="7" spans="1:11" ht="15.75" customHeight="1" x14ac:dyDescent="0.3">
      <c r="A7" s="593" t="s">
        <v>466</v>
      </c>
      <c r="B7" s="595" t="s">
        <v>269</v>
      </c>
      <c r="C7" s="591" t="s">
        <v>265</v>
      </c>
      <c r="D7" s="592"/>
      <c r="E7" s="592"/>
      <c r="F7" s="592"/>
      <c r="G7" s="586" t="s">
        <v>262</v>
      </c>
      <c r="H7" s="586"/>
      <c r="I7" s="586"/>
      <c r="J7" s="587" t="s">
        <v>268</v>
      </c>
      <c r="K7" s="589" t="s">
        <v>147</v>
      </c>
    </row>
    <row r="8" spans="1:11" ht="28.5" customHeight="1" thickBot="1" x14ac:dyDescent="0.3">
      <c r="A8" s="594"/>
      <c r="B8" s="596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8"/>
      <c r="K8" s="590"/>
    </row>
    <row r="9" spans="1:11" ht="15.75" customHeight="1" x14ac:dyDescent="0.3">
      <c r="A9" s="143"/>
      <c r="B9" s="134"/>
      <c r="C9" s="137"/>
      <c r="D9" s="136"/>
      <c r="E9" s="135"/>
      <c r="F9" s="121"/>
      <c r="G9" s="121"/>
      <c r="H9" s="134"/>
      <c r="J9" s="121"/>
      <c r="K9" s="120"/>
    </row>
    <row r="10" spans="1:11" ht="15.75" customHeight="1" x14ac:dyDescent="0.3">
      <c r="A10" s="138"/>
      <c r="B10" s="133" t="s">
        <v>387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3">
      <c r="A11" s="129"/>
      <c r="B11" s="2"/>
      <c r="C11" s="121"/>
      <c r="D11" s="34"/>
      <c r="E11" s="121"/>
      <c r="F11" s="34"/>
      <c r="G11" s="34"/>
      <c r="H11" s="34"/>
      <c r="I11" s="121"/>
      <c r="J11" s="34"/>
      <c r="K11" s="114"/>
    </row>
    <row r="12" spans="1:11" ht="15.75" customHeight="1" x14ac:dyDescent="0.3">
      <c r="A12" s="142" t="s">
        <v>289</v>
      </c>
      <c r="B12" s="2" t="s">
        <v>288</v>
      </c>
      <c r="C12" s="112"/>
      <c r="D12" s="34"/>
      <c r="E12" s="112"/>
      <c r="F12" s="112"/>
      <c r="G12" s="112"/>
      <c r="H12" s="3"/>
      <c r="I12" s="112"/>
      <c r="J12" s="112"/>
      <c r="K12" s="111"/>
    </row>
    <row r="13" spans="1:11" ht="15.75" customHeight="1" x14ac:dyDescent="0.3">
      <c r="A13" s="132" t="s">
        <v>287</v>
      </c>
      <c r="B13" s="128" t="s">
        <v>286</v>
      </c>
      <c r="C13" s="34"/>
      <c r="D13" s="121"/>
      <c r="E13" s="34"/>
      <c r="F13" s="34"/>
      <c r="G13" s="34"/>
      <c r="H13" s="121"/>
      <c r="I13" s="34"/>
      <c r="J13" s="34"/>
      <c r="K13" s="114"/>
    </row>
    <row r="14" spans="1:11" ht="51.75" customHeight="1" x14ac:dyDescent="0.3">
      <c r="A14" s="485" t="s">
        <v>540</v>
      </c>
      <c r="B14" s="128" t="s">
        <v>541</v>
      </c>
      <c r="C14" s="34">
        <f>1199</f>
        <v>1199</v>
      </c>
      <c r="D14" s="121"/>
      <c r="E14" s="34"/>
      <c r="F14" s="34"/>
      <c r="G14" s="34"/>
      <c r="H14" s="121"/>
      <c r="I14" s="34"/>
      <c r="J14" s="34"/>
      <c r="K14" s="114">
        <f>SUM(C14:J14)</f>
        <v>1199</v>
      </c>
    </row>
    <row r="15" spans="1:11" ht="15.75" customHeight="1" x14ac:dyDescent="0.3">
      <c r="A15" s="129"/>
      <c r="B15" s="128" t="s">
        <v>281</v>
      </c>
      <c r="C15" s="34"/>
      <c r="D15" s="34"/>
      <c r="E15" s="34"/>
      <c r="F15" s="34"/>
      <c r="G15" s="34"/>
      <c r="H15" s="34"/>
      <c r="I15" s="34"/>
      <c r="J15" s="34"/>
      <c r="K15" s="114"/>
    </row>
    <row r="16" spans="1:11" ht="15.75" customHeight="1" x14ac:dyDescent="0.3">
      <c r="A16" s="138"/>
      <c r="B16" s="128"/>
      <c r="C16" s="34"/>
      <c r="D16" s="34"/>
      <c r="E16" s="34"/>
      <c r="F16" s="34"/>
      <c r="G16" s="34"/>
      <c r="H16" s="34"/>
      <c r="I16" s="34"/>
      <c r="J16" s="34"/>
      <c r="K16" s="114"/>
    </row>
    <row r="17" spans="1:11" ht="13" x14ac:dyDescent="0.3">
      <c r="A17" s="138"/>
      <c r="B17" s="131" t="s">
        <v>280</v>
      </c>
      <c r="C17" s="35"/>
      <c r="D17" s="35"/>
      <c r="E17" s="35"/>
      <c r="F17" s="35"/>
      <c r="G17" s="35"/>
      <c r="H17" s="35"/>
      <c r="I17" s="35"/>
      <c r="J17" s="35"/>
      <c r="K17" s="114"/>
    </row>
    <row r="18" spans="1:11" ht="15.75" customHeight="1" x14ac:dyDescent="0.3">
      <c r="A18" s="138"/>
      <c r="B18" s="128"/>
      <c r="C18" s="34"/>
      <c r="D18" s="34"/>
      <c r="E18" s="34"/>
      <c r="F18" s="34"/>
      <c r="G18" s="34"/>
      <c r="H18" s="34"/>
      <c r="I18" s="34"/>
      <c r="J18" s="34"/>
      <c r="K18" s="114"/>
    </row>
    <row r="19" spans="1:11" ht="20" x14ac:dyDescent="0.3">
      <c r="A19" s="129"/>
      <c r="B19" s="130" t="s">
        <v>260</v>
      </c>
      <c r="C19" s="34"/>
      <c r="D19" s="34"/>
      <c r="E19" s="34"/>
      <c r="F19" s="34"/>
      <c r="G19" s="34"/>
      <c r="H19" s="34"/>
      <c r="I19" s="34"/>
      <c r="J19" s="34">
        <v>1431</v>
      </c>
      <c r="K19" s="114">
        <f>SUM(J19)</f>
        <v>1431</v>
      </c>
    </row>
    <row r="20" spans="1:11" ht="20" x14ac:dyDescent="0.3">
      <c r="A20" s="139"/>
      <c r="B20" s="130" t="s">
        <v>259</v>
      </c>
      <c r="C20" s="34"/>
      <c r="D20" s="34"/>
      <c r="E20" s="34"/>
      <c r="F20" s="34"/>
      <c r="G20" s="34"/>
      <c r="H20" s="34"/>
      <c r="I20" s="34"/>
      <c r="J20" s="34"/>
      <c r="K20" s="114"/>
    </row>
    <row r="21" spans="1:11" ht="15.75" customHeight="1" x14ac:dyDescent="0.3">
      <c r="A21" s="138"/>
      <c r="B21" s="128"/>
      <c r="C21" s="34"/>
      <c r="D21" s="34"/>
      <c r="E21" s="34"/>
      <c r="F21" s="34"/>
      <c r="G21" s="34"/>
      <c r="H21" s="34"/>
      <c r="I21" s="34"/>
      <c r="J21" s="34"/>
      <c r="K21" s="114"/>
    </row>
    <row r="22" spans="1:11" ht="13" x14ac:dyDescent="0.3">
      <c r="A22" s="138"/>
      <c r="B22" s="128" t="s">
        <v>258</v>
      </c>
      <c r="C22" s="34"/>
      <c r="D22" s="34"/>
      <c r="E22" s="34"/>
      <c r="F22" s="34"/>
      <c r="G22" s="34"/>
      <c r="H22" s="34"/>
      <c r="I22" s="34"/>
      <c r="J22" s="35"/>
      <c r="K22" s="114"/>
    </row>
    <row r="23" spans="1:11" ht="15.75" customHeight="1" thickBot="1" x14ac:dyDescent="0.35">
      <c r="A23" s="127"/>
      <c r="B23" s="126"/>
      <c r="C23" s="112"/>
      <c r="D23" s="112"/>
      <c r="E23" s="112"/>
      <c r="F23" s="112"/>
      <c r="G23" s="112"/>
      <c r="H23" s="112"/>
      <c r="I23" s="112"/>
      <c r="J23" s="112"/>
      <c r="K23" s="111"/>
    </row>
    <row r="24" spans="1:11" ht="19.5" customHeight="1" thickBot="1" x14ac:dyDescent="0.35">
      <c r="A24" s="125"/>
      <c r="B24" s="124" t="s">
        <v>257</v>
      </c>
      <c r="C24" s="109"/>
      <c r="D24" s="109"/>
      <c r="E24" s="109"/>
      <c r="F24" s="109"/>
      <c r="G24" s="109"/>
      <c r="H24" s="109"/>
      <c r="I24" s="109"/>
      <c r="J24" s="109">
        <f>SUM(J9:J22)</f>
        <v>1431</v>
      </c>
      <c r="K24" s="108">
        <f>SUM(K9:K23)</f>
        <v>2630</v>
      </c>
    </row>
  </sheetData>
  <mergeCells count="9">
    <mergeCell ref="A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2:K36"/>
  <sheetViews>
    <sheetView topLeftCell="A20" workbookViewId="0">
      <selection activeCell="C24" sqref="C24"/>
    </sheetView>
  </sheetViews>
  <sheetFormatPr defaultRowHeight="12.5" x14ac:dyDescent="0.25"/>
  <cols>
    <col min="1" max="1" width="12.54296875" customWidth="1"/>
    <col min="2" max="2" width="29.7265625" customWidth="1"/>
    <col min="3" max="3" width="13.26953125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83" t="s">
        <v>475</v>
      </c>
      <c r="K2" s="583"/>
    </row>
    <row r="3" spans="1:11" x14ac:dyDescent="0.25">
      <c r="J3" s="474"/>
      <c r="K3" s="474"/>
    </row>
    <row r="4" spans="1:11" ht="13" x14ac:dyDescent="0.25">
      <c r="A4" s="582" t="s">
        <v>491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</row>
    <row r="5" spans="1:11" ht="14" x14ac:dyDescent="0.25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" thickBot="1" x14ac:dyDescent="0.3">
      <c r="J6" s="540" t="s">
        <v>118</v>
      </c>
      <c r="K6" s="540"/>
    </row>
    <row r="7" spans="1:11" ht="15.75" customHeight="1" x14ac:dyDescent="0.3">
      <c r="A7" s="593" t="s">
        <v>466</v>
      </c>
      <c r="B7" s="595" t="s">
        <v>269</v>
      </c>
      <c r="C7" s="591" t="s">
        <v>265</v>
      </c>
      <c r="D7" s="592"/>
      <c r="E7" s="592"/>
      <c r="F7" s="592"/>
      <c r="G7" s="586" t="s">
        <v>262</v>
      </c>
      <c r="H7" s="586"/>
      <c r="I7" s="591"/>
      <c r="J7" s="593" t="s">
        <v>268</v>
      </c>
      <c r="K7" s="589" t="s">
        <v>147</v>
      </c>
    </row>
    <row r="8" spans="1:11" ht="28.5" customHeight="1" thickBot="1" x14ac:dyDescent="0.3">
      <c r="A8" s="594"/>
      <c r="B8" s="596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409" t="s">
        <v>262</v>
      </c>
      <c r="J8" s="594"/>
      <c r="K8" s="590"/>
    </row>
    <row r="9" spans="1:11" ht="15.75" customHeight="1" x14ac:dyDescent="0.3">
      <c r="A9" s="421"/>
      <c r="B9" s="424" t="s">
        <v>291</v>
      </c>
      <c r="C9" s="90"/>
      <c r="D9" s="87"/>
      <c r="E9" s="422"/>
      <c r="F9" s="121"/>
      <c r="G9" s="121"/>
      <c r="H9" s="422"/>
      <c r="I9" s="422"/>
      <c r="J9" s="121"/>
      <c r="K9" s="120"/>
    </row>
    <row r="10" spans="1:11" ht="15.75" customHeight="1" x14ac:dyDescent="0.3">
      <c r="A10" s="132" t="s">
        <v>278</v>
      </c>
      <c r="B10" s="2" t="s">
        <v>277</v>
      </c>
      <c r="C10" s="121">
        <f>172176-489</f>
        <v>171687</v>
      </c>
      <c r="D10" s="34">
        <v>78750</v>
      </c>
      <c r="E10" s="121"/>
      <c r="F10" s="34"/>
      <c r="G10" s="34"/>
      <c r="H10" s="34"/>
      <c r="I10" s="121"/>
      <c r="J10" s="121"/>
      <c r="K10" s="120">
        <f t="shared" ref="K10:K18" si="0">SUM(C10:J10)</f>
        <v>250437</v>
      </c>
    </row>
    <row r="11" spans="1:11" ht="26.25" customHeight="1" x14ac:dyDescent="0.3">
      <c r="A11" s="132" t="s">
        <v>393</v>
      </c>
      <c r="B11" s="128" t="s">
        <v>539</v>
      </c>
      <c r="C11" s="34">
        <f>2803+1034</f>
        <v>3837</v>
      </c>
      <c r="D11" s="34"/>
      <c r="E11" s="34"/>
      <c r="F11" s="34"/>
      <c r="G11" s="34">
        <v>101</v>
      </c>
      <c r="H11" s="34"/>
      <c r="I11" s="34"/>
      <c r="J11" s="34"/>
      <c r="K11" s="114">
        <f>SUM(C11:J11)</f>
        <v>3938</v>
      </c>
    </row>
    <row r="12" spans="1:11" ht="15.75" customHeight="1" x14ac:dyDescent="0.3">
      <c r="A12" s="132" t="s">
        <v>276</v>
      </c>
      <c r="B12" s="128" t="s">
        <v>275</v>
      </c>
      <c r="C12" s="112">
        <v>2393</v>
      </c>
      <c r="D12" s="34"/>
      <c r="E12" s="112">
        <v>1600</v>
      </c>
      <c r="F12" s="112"/>
      <c r="G12" s="112">
        <v>7000</v>
      </c>
      <c r="H12" s="3"/>
      <c r="I12" s="112"/>
      <c r="J12" s="112"/>
      <c r="K12" s="114">
        <f t="shared" si="0"/>
        <v>10993</v>
      </c>
    </row>
    <row r="13" spans="1:11" ht="15.75" customHeight="1" x14ac:dyDescent="0.3">
      <c r="A13" s="132" t="s">
        <v>274</v>
      </c>
      <c r="B13" s="48" t="s">
        <v>273</v>
      </c>
      <c r="C13" s="34">
        <v>5449</v>
      </c>
      <c r="D13" s="121"/>
      <c r="E13" s="34"/>
      <c r="F13" s="34"/>
      <c r="G13" s="34"/>
      <c r="H13" s="121"/>
      <c r="I13" s="34"/>
      <c r="J13" s="34"/>
      <c r="K13" s="114">
        <f t="shared" si="0"/>
        <v>5449</v>
      </c>
    </row>
    <row r="14" spans="1:11" ht="15.75" customHeight="1" x14ac:dyDescent="0.3">
      <c r="A14" s="132" t="s">
        <v>272</v>
      </c>
      <c r="B14" s="128" t="s">
        <v>271</v>
      </c>
      <c r="D14" s="34"/>
      <c r="E14" s="112">
        <v>200</v>
      </c>
      <c r="F14" s="112"/>
      <c r="G14" s="112"/>
      <c r="H14" s="3"/>
      <c r="I14" s="112"/>
      <c r="J14" s="112"/>
      <c r="K14" s="114">
        <f t="shared" si="0"/>
        <v>200</v>
      </c>
    </row>
    <row r="15" spans="1:11" ht="15.75" customHeight="1" x14ac:dyDescent="0.3">
      <c r="A15" s="132" t="s">
        <v>409</v>
      </c>
      <c r="B15" s="128" t="s">
        <v>410</v>
      </c>
      <c r="C15" s="34"/>
      <c r="D15" s="121"/>
      <c r="E15" s="112">
        <v>9000</v>
      </c>
      <c r="F15" s="34"/>
      <c r="G15" s="34"/>
      <c r="H15" s="121"/>
      <c r="I15" s="34"/>
      <c r="J15" s="34"/>
      <c r="K15" s="114">
        <f t="shared" si="0"/>
        <v>9000</v>
      </c>
    </row>
    <row r="16" spans="1:11" ht="15.75" customHeight="1" x14ac:dyDescent="0.3">
      <c r="A16" s="132" t="s">
        <v>411</v>
      </c>
      <c r="B16" s="128" t="s">
        <v>429</v>
      </c>
      <c r="C16" s="34"/>
      <c r="D16" s="34"/>
      <c r="E16" s="34">
        <v>405</v>
      </c>
      <c r="F16" s="34"/>
      <c r="G16" s="34"/>
      <c r="H16" s="34"/>
      <c r="I16" s="34"/>
      <c r="J16" s="34"/>
      <c r="K16" s="114">
        <f t="shared" si="0"/>
        <v>405</v>
      </c>
    </row>
    <row r="17" spans="1:11" ht="26.25" customHeight="1" x14ac:dyDescent="0.3">
      <c r="A17" s="486" t="s">
        <v>270</v>
      </c>
      <c r="B17" s="128" t="s">
        <v>319</v>
      </c>
      <c r="C17" s="140"/>
      <c r="D17" s="140"/>
      <c r="E17" s="140">
        <v>3175</v>
      </c>
      <c r="F17" s="140"/>
      <c r="G17" s="140"/>
      <c r="H17" s="140"/>
      <c r="I17" s="140"/>
      <c r="J17" s="140"/>
      <c r="K17" s="114">
        <f t="shared" si="0"/>
        <v>3175</v>
      </c>
    </row>
    <row r="18" spans="1:11" ht="26.25" customHeight="1" x14ac:dyDescent="0.3">
      <c r="A18" s="486" t="s">
        <v>416</v>
      </c>
      <c r="B18" s="128" t="s">
        <v>430</v>
      </c>
      <c r="C18" s="140"/>
      <c r="D18" s="140"/>
      <c r="E18" s="140">
        <v>7500</v>
      </c>
      <c r="F18" s="140"/>
      <c r="G18" s="140"/>
      <c r="H18" s="140"/>
      <c r="I18" s="140"/>
      <c r="J18" s="140"/>
      <c r="K18" s="114">
        <f t="shared" si="0"/>
        <v>7500</v>
      </c>
    </row>
    <row r="19" spans="1:11" ht="18" customHeight="1" x14ac:dyDescent="0.3">
      <c r="A19" s="129"/>
      <c r="B19" s="131" t="s">
        <v>147</v>
      </c>
      <c r="C19" s="35">
        <f>SUM(C10:C18)</f>
        <v>183366</v>
      </c>
      <c r="D19" s="35">
        <f>SUM(D10:D17)</f>
        <v>78750</v>
      </c>
      <c r="E19" s="35">
        <f>SUM(E10:E18)</f>
        <v>21880</v>
      </c>
      <c r="F19" s="35"/>
      <c r="G19" s="35">
        <f>SUM(G10:G17)</f>
        <v>7101</v>
      </c>
      <c r="H19" s="35"/>
      <c r="I19" s="35"/>
      <c r="J19" s="35"/>
      <c r="K19" s="114">
        <f>SUM(K10:K18)</f>
        <v>291097</v>
      </c>
    </row>
    <row r="20" spans="1:11" ht="13" x14ac:dyDescent="0.3">
      <c r="A20" s="129"/>
      <c r="B20" s="128"/>
      <c r="C20" s="35"/>
      <c r="D20" s="35"/>
      <c r="E20" s="35"/>
      <c r="F20" s="35"/>
      <c r="G20" s="35"/>
      <c r="H20" s="35"/>
      <c r="I20" s="35"/>
      <c r="J20" s="35"/>
      <c r="K20" s="114"/>
    </row>
    <row r="21" spans="1:11" ht="13" x14ac:dyDescent="0.3">
      <c r="A21" s="129"/>
      <c r="B21" s="145" t="s">
        <v>290</v>
      </c>
      <c r="C21" s="34"/>
      <c r="D21" s="34"/>
      <c r="E21" s="34"/>
      <c r="F21" s="34"/>
      <c r="G21" s="34"/>
      <c r="H21" s="34"/>
      <c r="I21" s="35"/>
      <c r="J21" s="3"/>
      <c r="K21" s="144"/>
    </row>
    <row r="22" spans="1:11" ht="13" x14ac:dyDescent="0.3">
      <c r="A22" s="132" t="s">
        <v>289</v>
      </c>
      <c r="B22" s="128" t="s">
        <v>349</v>
      </c>
      <c r="C22" s="34"/>
      <c r="D22" s="34"/>
      <c r="E22" s="34"/>
      <c r="F22" s="34"/>
      <c r="G22" s="34"/>
      <c r="H22" s="34"/>
      <c r="I22" s="35"/>
      <c r="J22" s="3"/>
      <c r="K22" s="114">
        <f>SUM(C22:J22)</f>
        <v>0</v>
      </c>
    </row>
    <row r="23" spans="1:11" ht="42" x14ac:dyDescent="0.3">
      <c r="A23" s="485" t="s">
        <v>540</v>
      </c>
      <c r="B23" s="128" t="s">
        <v>541</v>
      </c>
      <c r="C23" s="34">
        <f>1199</f>
        <v>1199</v>
      </c>
      <c r="D23" s="121"/>
      <c r="E23" s="34"/>
      <c r="F23" s="34"/>
      <c r="G23" s="34"/>
      <c r="H23" s="121"/>
      <c r="I23" s="34"/>
      <c r="J23" s="34"/>
      <c r="K23" s="114">
        <f>SUM(C23:J23)</f>
        <v>1199</v>
      </c>
    </row>
    <row r="24" spans="1:11" ht="15.75" customHeight="1" x14ac:dyDescent="0.3">
      <c r="A24" s="352"/>
      <c r="B24" s="128" t="s">
        <v>147</v>
      </c>
      <c r="C24" s="35">
        <f>SUM(C22:C23)</f>
        <v>1199</v>
      </c>
      <c r="D24" s="35"/>
      <c r="E24" s="35"/>
      <c r="F24" s="35"/>
      <c r="G24" s="35"/>
      <c r="H24" s="35"/>
      <c r="I24" s="35"/>
      <c r="J24" s="3"/>
      <c r="K24" s="114">
        <f>SUM(K22:K23)</f>
        <v>1199</v>
      </c>
    </row>
    <row r="25" spans="1:11" ht="12" customHeight="1" x14ac:dyDescent="0.3">
      <c r="A25" s="352"/>
      <c r="B25" s="128"/>
      <c r="C25" s="35"/>
      <c r="D25" s="35"/>
      <c r="E25" s="35"/>
      <c r="F25" s="35"/>
      <c r="G25" s="35"/>
      <c r="H25" s="35"/>
      <c r="I25" s="35"/>
      <c r="J25" s="3"/>
      <c r="K25" s="408"/>
    </row>
    <row r="26" spans="1:11" ht="15.75" customHeight="1" x14ac:dyDescent="0.3">
      <c r="A26" s="352"/>
      <c r="B26" s="145" t="s">
        <v>351</v>
      </c>
      <c r="C26" s="35"/>
      <c r="D26" s="35"/>
      <c r="E26" s="35"/>
      <c r="F26" s="35"/>
      <c r="G26" s="35"/>
      <c r="H26" s="35"/>
      <c r="I26" s="35"/>
      <c r="J26" s="3"/>
      <c r="K26" s="144"/>
    </row>
    <row r="27" spans="1:11" ht="15.75" customHeight="1" x14ac:dyDescent="0.3">
      <c r="A27" s="352" t="s">
        <v>412</v>
      </c>
      <c r="B27" s="128" t="s">
        <v>413</v>
      </c>
      <c r="C27" s="35"/>
      <c r="D27" s="35"/>
      <c r="E27" s="35"/>
      <c r="F27" s="35"/>
      <c r="G27" s="35"/>
      <c r="H27" s="35"/>
      <c r="I27" s="35"/>
      <c r="J27" s="3"/>
      <c r="K27" s="351">
        <f>SUM(C27:J27)</f>
        <v>0</v>
      </c>
    </row>
    <row r="28" spans="1:11" ht="15.75" customHeight="1" x14ac:dyDescent="0.3">
      <c r="A28" s="352" t="s">
        <v>320</v>
      </c>
      <c r="B28" s="128" t="s">
        <v>378</v>
      </c>
      <c r="C28" s="34"/>
      <c r="D28" s="34"/>
      <c r="E28" s="34"/>
      <c r="F28" s="34"/>
      <c r="G28" s="34"/>
      <c r="H28" s="34"/>
      <c r="I28" s="35"/>
      <c r="J28" s="3"/>
      <c r="K28" s="351">
        <f>SUM(C28:J28)</f>
        <v>0</v>
      </c>
    </row>
    <row r="29" spans="1:11" ht="15.75" customHeight="1" x14ac:dyDescent="0.3">
      <c r="A29" s="352"/>
      <c r="B29" s="128" t="s">
        <v>147</v>
      </c>
      <c r="C29" s="34"/>
      <c r="D29" s="34"/>
      <c r="E29" s="34"/>
      <c r="F29" s="34"/>
      <c r="G29" s="34"/>
      <c r="H29" s="34"/>
      <c r="I29" s="35"/>
      <c r="J29" s="3"/>
      <c r="K29" s="351">
        <f>SUM(C29:J29)</f>
        <v>0</v>
      </c>
    </row>
    <row r="30" spans="1:11" ht="11.25" customHeight="1" x14ac:dyDescent="0.3">
      <c r="A30" s="352"/>
      <c r="B30" s="128"/>
      <c r="C30" s="34"/>
      <c r="D30" s="34"/>
      <c r="E30" s="34"/>
      <c r="F30" s="34"/>
      <c r="G30" s="34"/>
      <c r="H30" s="34"/>
      <c r="I30" s="35"/>
      <c r="J30" s="3"/>
      <c r="K30" s="144"/>
    </row>
    <row r="31" spans="1:11" ht="20" x14ac:dyDescent="0.3">
      <c r="A31" s="132"/>
      <c r="B31" s="130" t="s">
        <v>260</v>
      </c>
      <c r="C31" s="35"/>
      <c r="D31" s="35"/>
      <c r="E31" s="35"/>
      <c r="F31" s="35"/>
      <c r="G31" s="35"/>
      <c r="H31" s="35"/>
      <c r="I31" s="35"/>
      <c r="J31" s="34">
        <v>82175</v>
      </c>
      <c r="K31" s="114">
        <f>SUM(C31:J31)</f>
        <v>82175</v>
      </c>
    </row>
    <row r="32" spans="1:11" ht="20" x14ac:dyDescent="0.3">
      <c r="A32" s="132"/>
      <c r="B32" s="130" t="s">
        <v>259</v>
      </c>
      <c r="C32" s="35"/>
      <c r="D32" s="35"/>
      <c r="E32" s="35"/>
      <c r="F32" s="35"/>
      <c r="G32" s="35"/>
      <c r="H32" s="35"/>
      <c r="I32" s="35"/>
      <c r="J32" s="34">
        <v>80762</v>
      </c>
      <c r="K32" s="114">
        <f>SUM(C32:J32)</f>
        <v>80762</v>
      </c>
    </row>
    <row r="33" spans="1:11" s="67" customFormat="1" ht="24.75" customHeight="1" x14ac:dyDescent="0.3">
      <c r="A33" s="129"/>
      <c r="B33" s="128" t="s">
        <v>258</v>
      </c>
      <c r="C33" s="35"/>
      <c r="D33" s="35"/>
      <c r="E33" s="35"/>
      <c r="F33" s="35"/>
      <c r="G33" s="35"/>
      <c r="H33" s="35"/>
      <c r="I33" s="35"/>
      <c r="J33" s="35">
        <f>SUM(J31:J32)</f>
        <v>162937</v>
      </c>
      <c r="K33" s="114">
        <f>SUM(C33:J33)</f>
        <v>162937</v>
      </c>
    </row>
    <row r="34" spans="1:11" ht="11.25" customHeight="1" thickBot="1" x14ac:dyDescent="0.35">
      <c r="A34" s="127"/>
      <c r="B34" s="126"/>
      <c r="C34" s="112"/>
      <c r="D34" s="112"/>
      <c r="E34" s="112"/>
      <c r="F34" s="112"/>
      <c r="G34" s="112"/>
      <c r="H34" s="112"/>
      <c r="I34" s="112"/>
      <c r="J34" s="112"/>
      <c r="K34" s="111"/>
    </row>
    <row r="35" spans="1:11" ht="19.5" customHeight="1" thickBot="1" x14ac:dyDescent="0.35">
      <c r="A35" s="125"/>
      <c r="B35" s="124" t="s">
        <v>257</v>
      </c>
      <c r="C35" s="109">
        <f t="shared" ref="C35:I35" si="1">C19+C24+C33</f>
        <v>184565</v>
      </c>
      <c r="D35" s="109">
        <f t="shared" si="1"/>
        <v>78750</v>
      </c>
      <c r="E35" s="109">
        <f t="shared" si="1"/>
        <v>21880</v>
      </c>
      <c r="F35" s="109">
        <f t="shared" si="1"/>
        <v>0</v>
      </c>
      <c r="G35" s="109">
        <f t="shared" si="1"/>
        <v>7101</v>
      </c>
      <c r="H35" s="109">
        <f t="shared" si="1"/>
        <v>0</v>
      </c>
      <c r="I35" s="109">
        <f t="shared" si="1"/>
        <v>0</v>
      </c>
      <c r="J35" s="109">
        <f>SUM(J31:J32)</f>
        <v>162937</v>
      </c>
      <c r="K35" s="108">
        <f>K19+K24+K29+K33</f>
        <v>455233</v>
      </c>
    </row>
    <row r="36" spans="1:11" x14ac:dyDescent="0.25">
      <c r="K36" s="364"/>
    </row>
  </sheetData>
  <mergeCells count="9">
    <mergeCell ref="J2:K2"/>
    <mergeCell ref="J6:K6"/>
    <mergeCell ref="J7:J8"/>
    <mergeCell ref="K7:K8"/>
    <mergeCell ref="A4:K4"/>
    <mergeCell ref="A7:A8"/>
    <mergeCell ref="B7:B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2:G47"/>
  <sheetViews>
    <sheetView topLeftCell="A25" workbookViewId="0">
      <selection activeCell="D10" sqref="D10"/>
    </sheetView>
  </sheetViews>
  <sheetFormatPr defaultRowHeight="12.5" x14ac:dyDescent="0.25"/>
  <cols>
    <col min="1" max="1" width="45.7265625" customWidth="1"/>
    <col min="2" max="3" width="12.7265625" customWidth="1"/>
    <col min="4" max="4" width="12.1796875" customWidth="1"/>
    <col min="5" max="5" width="13.54296875" customWidth="1"/>
    <col min="6" max="6" width="10.1796875" customWidth="1"/>
    <col min="7" max="7" width="9.81640625" customWidth="1"/>
    <col min="8" max="8" width="11.453125" customWidth="1"/>
    <col min="9" max="9" width="10.1796875" customWidth="1"/>
    <col min="10" max="11" width="10" customWidth="1"/>
    <col min="12" max="12" width="9.453125" customWidth="1"/>
    <col min="13" max="13" width="10.1796875" customWidth="1"/>
    <col min="14" max="14" width="11.453125" customWidth="1"/>
    <col min="15" max="15" width="12.7265625" customWidth="1"/>
  </cols>
  <sheetData>
    <row r="2" spans="1:7" ht="12.75" customHeight="1" x14ac:dyDescent="0.25">
      <c r="A2" s="597" t="s">
        <v>117</v>
      </c>
      <c r="B2" s="597"/>
      <c r="C2" s="597"/>
      <c r="D2" s="597"/>
      <c r="E2" s="597"/>
    </row>
    <row r="3" spans="1:7" ht="12.75" customHeight="1" x14ac:dyDescent="0.25">
      <c r="A3" s="475"/>
      <c r="B3" s="475"/>
      <c r="C3" s="475"/>
      <c r="D3" s="475"/>
      <c r="E3" s="475"/>
    </row>
    <row r="4" spans="1:7" ht="18" customHeight="1" x14ac:dyDescent="0.35">
      <c r="A4" s="541" t="s">
        <v>492</v>
      </c>
      <c r="B4" s="541"/>
      <c r="C4" s="541"/>
      <c r="D4" s="541"/>
      <c r="E4" s="541"/>
      <c r="F4" s="5"/>
      <c r="G4" s="21"/>
    </row>
    <row r="5" spans="1:7" ht="14.25" customHeight="1" x14ac:dyDescent="0.35">
      <c r="A5" s="541" t="s">
        <v>53</v>
      </c>
      <c r="B5" s="541"/>
      <c r="C5" s="541"/>
      <c r="D5" s="541"/>
      <c r="E5" s="541"/>
      <c r="F5" s="5"/>
      <c r="G5" s="21"/>
    </row>
    <row r="6" spans="1:7" ht="14.25" customHeight="1" x14ac:dyDescent="0.35">
      <c r="A6" s="31"/>
      <c r="B6" s="31"/>
      <c r="C6" s="31"/>
      <c r="D6" s="31"/>
      <c r="E6" s="31"/>
      <c r="F6" s="5"/>
      <c r="G6" s="21"/>
    </row>
    <row r="7" spans="1:7" ht="15" customHeight="1" x14ac:dyDescent="0.35">
      <c r="A7" s="540" t="s">
        <v>0</v>
      </c>
      <c r="B7" s="540"/>
      <c r="C7" s="540"/>
      <c r="D7" s="540"/>
      <c r="E7" s="540"/>
      <c r="F7" s="5"/>
      <c r="G7" s="6"/>
    </row>
    <row r="8" spans="1:7" ht="15" customHeight="1" x14ac:dyDescent="0.25">
      <c r="A8" s="538" t="s">
        <v>29</v>
      </c>
      <c r="B8" s="538" t="s">
        <v>54</v>
      </c>
      <c r="C8" s="551" t="s">
        <v>387</v>
      </c>
      <c r="D8" s="551" t="s">
        <v>428</v>
      </c>
      <c r="E8" s="538" t="s">
        <v>114</v>
      </c>
    </row>
    <row r="9" spans="1:7" ht="10.5" customHeight="1" x14ac:dyDescent="0.25">
      <c r="A9" s="538"/>
      <c r="B9" s="578"/>
      <c r="C9" s="551"/>
      <c r="D9" s="551"/>
      <c r="E9" s="538"/>
    </row>
    <row r="10" spans="1:7" ht="13.5" customHeight="1" x14ac:dyDescent="0.25">
      <c r="A10" s="7" t="s">
        <v>30</v>
      </c>
      <c r="B10" s="23">
        <f>41515+66+918</f>
        <v>42499</v>
      </c>
      <c r="C10" s="23">
        <v>59448</v>
      </c>
      <c r="D10" s="23">
        <f>94171-1783+28</f>
        <v>92416</v>
      </c>
      <c r="E10" s="25">
        <f>SUM(B10:D10)</f>
        <v>194363</v>
      </c>
    </row>
    <row r="11" spans="1:7" ht="13.5" customHeight="1" x14ac:dyDescent="0.25">
      <c r="A11" s="8" t="s">
        <v>31</v>
      </c>
      <c r="B11" s="23">
        <f>7632+12+116</f>
        <v>7760</v>
      </c>
      <c r="C11" s="23">
        <f>10795-510</f>
        <v>10285</v>
      </c>
      <c r="D11" s="23">
        <f>17512-312+5</f>
        <v>17205</v>
      </c>
      <c r="E11" s="25">
        <f t="shared" ref="E11:E45" si="0">SUM(B11:D11)</f>
        <v>35250</v>
      </c>
    </row>
    <row r="12" spans="1:7" ht="13.5" customHeight="1" x14ac:dyDescent="0.25">
      <c r="A12" s="7" t="s">
        <v>32</v>
      </c>
      <c r="B12" s="23">
        <f>48587+1252</f>
        <v>49839</v>
      </c>
      <c r="C12" s="23">
        <f>2576+510</f>
        <v>3086</v>
      </c>
      <c r="D12" s="23">
        <f>40880+243</f>
        <v>41123</v>
      </c>
      <c r="E12" s="25">
        <f t="shared" si="0"/>
        <v>94048</v>
      </c>
    </row>
    <row r="13" spans="1:7" ht="13.5" customHeight="1" x14ac:dyDescent="0.25">
      <c r="A13" s="9" t="s">
        <v>33</v>
      </c>
      <c r="B13" s="23">
        <v>4750</v>
      </c>
      <c r="C13" s="23"/>
      <c r="D13" s="23"/>
      <c r="E13" s="25">
        <f t="shared" si="0"/>
        <v>4750</v>
      </c>
    </row>
    <row r="14" spans="1:7" ht="13.5" customHeight="1" x14ac:dyDescent="0.25">
      <c r="A14" s="7" t="s">
        <v>34</v>
      </c>
      <c r="B14" s="23">
        <v>12390</v>
      </c>
      <c r="C14" s="23">
        <v>10</v>
      </c>
      <c r="D14" s="23"/>
      <c r="E14" s="25">
        <f>SUM(B14:D14)</f>
        <v>12400</v>
      </c>
    </row>
    <row r="15" spans="1:7" ht="13.5" customHeight="1" x14ac:dyDescent="0.25">
      <c r="A15" s="10" t="s">
        <v>35</v>
      </c>
      <c r="B15" s="23">
        <v>2000</v>
      </c>
      <c r="C15" s="23"/>
      <c r="D15" s="23"/>
      <c r="E15" s="25">
        <f t="shared" si="0"/>
        <v>2000</v>
      </c>
    </row>
    <row r="16" spans="1:7" ht="13.5" customHeight="1" x14ac:dyDescent="0.25">
      <c r="A16" s="12"/>
      <c r="B16" s="22"/>
      <c r="C16" s="22"/>
      <c r="D16" s="23"/>
      <c r="E16" s="25">
        <f t="shared" si="0"/>
        <v>0</v>
      </c>
    </row>
    <row r="17" spans="1:5" ht="13.5" customHeight="1" x14ac:dyDescent="0.25">
      <c r="A17" s="13" t="s">
        <v>37</v>
      </c>
      <c r="B17" s="25">
        <f>SUM(B10:B14)</f>
        <v>117238</v>
      </c>
      <c r="C17" s="25">
        <f>SUM(C10:C16)</f>
        <v>72829</v>
      </c>
      <c r="D17" s="25">
        <f>SUM(D10:D16)</f>
        <v>150744</v>
      </c>
      <c r="E17" s="25">
        <f>SUM(E10:E14)</f>
        <v>340811</v>
      </c>
    </row>
    <row r="18" spans="1:5" ht="13.5" customHeight="1" x14ac:dyDescent="0.25">
      <c r="A18" s="13"/>
      <c r="B18" s="25"/>
      <c r="C18" s="25"/>
      <c r="D18" s="26"/>
      <c r="E18" s="25">
        <f t="shared" si="0"/>
        <v>0</v>
      </c>
    </row>
    <row r="19" spans="1:5" ht="13.5" customHeight="1" x14ac:dyDescent="0.25">
      <c r="A19" s="11" t="s">
        <v>38</v>
      </c>
      <c r="B19" s="23"/>
      <c r="C19" s="25"/>
      <c r="D19" s="26"/>
      <c r="E19" s="25">
        <f t="shared" si="0"/>
        <v>0</v>
      </c>
    </row>
    <row r="20" spans="1:5" ht="13.5" customHeight="1" x14ac:dyDescent="0.25">
      <c r="A20" s="11" t="s">
        <v>39</v>
      </c>
      <c r="B20" s="23"/>
      <c r="C20" s="25"/>
      <c r="D20" s="26"/>
      <c r="E20" s="25">
        <f t="shared" si="0"/>
        <v>0</v>
      </c>
    </row>
    <row r="21" spans="1:5" ht="13.5" customHeight="1" x14ac:dyDescent="0.25">
      <c r="A21" s="14" t="s">
        <v>40</v>
      </c>
      <c r="B21" s="23"/>
      <c r="C21" s="25"/>
      <c r="D21" s="26"/>
      <c r="E21" s="25">
        <f t="shared" si="0"/>
        <v>0</v>
      </c>
    </row>
    <row r="22" spans="1:5" ht="13.5" customHeight="1" x14ac:dyDescent="0.25">
      <c r="A22" s="11" t="s">
        <v>41</v>
      </c>
      <c r="B22" s="23"/>
      <c r="C22" s="25"/>
      <c r="D22" s="26"/>
      <c r="E22" s="25">
        <f t="shared" si="0"/>
        <v>0</v>
      </c>
    </row>
    <row r="23" spans="1:5" ht="13.5" customHeight="1" x14ac:dyDescent="0.25">
      <c r="A23" s="11" t="s">
        <v>42</v>
      </c>
      <c r="B23" s="23"/>
      <c r="C23" s="22"/>
      <c r="D23" s="23"/>
      <c r="E23" s="25">
        <f t="shared" si="0"/>
        <v>0</v>
      </c>
    </row>
    <row r="24" spans="1:5" ht="13.5" customHeight="1" x14ac:dyDescent="0.25">
      <c r="A24" s="11" t="s">
        <v>43</v>
      </c>
      <c r="B24" s="23"/>
      <c r="C24" s="25"/>
      <c r="D24" s="26"/>
      <c r="E24" s="25">
        <f t="shared" si="0"/>
        <v>0</v>
      </c>
    </row>
    <row r="25" spans="1:5" ht="13.5" customHeight="1" x14ac:dyDescent="0.25">
      <c r="A25" s="11" t="s">
        <v>44</v>
      </c>
      <c r="B25" s="23"/>
      <c r="C25" s="25"/>
      <c r="D25" s="26"/>
      <c r="E25" s="25">
        <f t="shared" si="0"/>
        <v>0</v>
      </c>
    </row>
    <row r="26" spans="1:5" ht="13.5" customHeight="1" x14ac:dyDescent="0.25">
      <c r="A26" s="15" t="s">
        <v>45</v>
      </c>
      <c r="B26" s="26"/>
      <c r="C26" s="26"/>
      <c r="D26" s="26"/>
      <c r="E26" s="25">
        <f t="shared" si="0"/>
        <v>0</v>
      </c>
    </row>
    <row r="27" spans="1:5" ht="13.5" customHeight="1" x14ac:dyDescent="0.25">
      <c r="A27" s="13"/>
      <c r="B27" s="22"/>
      <c r="C27" s="22"/>
      <c r="D27" s="23"/>
      <c r="E27" s="25">
        <f t="shared" si="0"/>
        <v>0</v>
      </c>
    </row>
    <row r="28" spans="1:5" ht="13.5" customHeight="1" x14ac:dyDescent="0.25">
      <c r="A28" s="15" t="s">
        <v>46</v>
      </c>
      <c r="B28" s="25">
        <f>SUM(B17)</f>
        <v>117238</v>
      </c>
      <c r="C28" s="25">
        <f>SUM(C17)</f>
        <v>72829</v>
      </c>
      <c r="D28" s="25">
        <f>SUM(D17)</f>
        <v>150744</v>
      </c>
      <c r="E28" s="25">
        <f t="shared" ref="E28" si="1">E17+E26</f>
        <v>340811</v>
      </c>
    </row>
    <row r="29" spans="1:5" ht="13.5" customHeight="1" x14ac:dyDescent="0.25">
      <c r="A29" s="13"/>
      <c r="B29" s="22"/>
      <c r="C29" s="22"/>
      <c r="D29" s="23"/>
      <c r="E29" s="25">
        <f t="shared" si="0"/>
        <v>0</v>
      </c>
    </row>
    <row r="30" spans="1:5" ht="13.5" customHeight="1" x14ac:dyDescent="0.25">
      <c r="A30" s="11" t="s">
        <v>47</v>
      </c>
      <c r="B30" s="23">
        <v>17271</v>
      </c>
      <c r="C30" s="22"/>
      <c r="D30" s="23">
        <v>1250</v>
      </c>
      <c r="E30" s="25">
        <f t="shared" si="0"/>
        <v>18521</v>
      </c>
    </row>
    <row r="31" spans="1:5" ht="13.5" customHeight="1" x14ac:dyDescent="0.25">
      <c r="A31" s="11" t="s">
        <v>48</v>
      </c>
      <c r="B31" s="23">
        <v>90270</v>
      </c>
      <c r="C31" s="22"/>
      <c r="D31" s="23">
        <v>200</v>
      </c>
      <c r="E31" s="25">
        <f t="shared" si="0"/>
        <v>90470</v>
      </c>
    </row>
    <row r="32" spans="1:5" ht="13.5" customHeight="1" x14ac:dyDescent="0.25">
      <c r="A32" s="14" t="s">
        <v>49</v>
      </c>
      <c r="B32" s="23"/>
      <c r="C32" s="22"/>
      <c r="D32" s="23"/>
      <c r="E32" s="25">
        <f t="shared" si="0"/>
        <v>0</v>
      </c>
    </row>
    <row r="33" spans="1:5" ht="13.5" customHeight="1" x14ac:dyDescent="0.25">
      <c r="A33" s="13" t="s">
        <v>50</v>
      </c>
      <c r="B33" s="26">
        <f>SUM(B30:B32)</f>
        <v>107541</v>
      </c>
      <c r="C33" s="26"/>
      <c r="D33" s="26">
        <f>SUM(D30:D32)</f>
        <v>1450</v>
      </c>
      <c r="E33" s="25">
        <f>E31+E30</f>
        <v>108991</v>
      </c>
    </row>
    <row r="34" spans="1:5" ht="13.5" customHeight="1" x14ac:dyDescent="0.25">
      <c r="A34" s="13"/>
      <c r="B34" s="26"/>
      <c r="C34" s="26"/>
      <c r="D34" s="23"/>
      <c r="E34" s="25">
        <f t="shared" si="0"/>
        <v>0</v>
      </c>
    </row>
    <row r="35" spans="1:5" ht="13.5" customHeight="1" x14ac:dyDescent="0.25">
      <c r="A35" s="11" t="s">
        <v>38</v>
      </c>
      <c r="B35" s="26"/>
      <c r="C35" s="26"/>
      <c r="D35" s="23"/>
      <c r="E35" s="25">
        <f t="shared" si="0"/>
        <v>0</v>
      </c>
    </row>
    <row r="36" spans="1:5" ht="13.5" customHeight="1" x14ac:dyDescent="0.25">
      <c r="A36" s="11" t="s">
        <v>39</v>
      </c>
      <c r="B36" s="26"/>
      <c r="C36" s="26"/>
      <c r="D36" s="23"/>
      <c r="E36" s="25">
        <f t="shared" si="0"/>
        <v>0</v>
      </c>
    </row>
    <row r="37" spans="1:5" ht="13.5" customHeight="1" x14ac:dyDescent="0.25">
      <c r="A37" s="14" t="s">
        <v>40</v>
      </c>
      <c r="B37" s="26"/>
      <c r="C37" s="26"/>
      <c r="D37" s="23"/>
      <c r="E37" s="25">
        <f t="shared" si="0"/>
        <v>0</v>
      </c>
    </row>
    <row r="38" spans="1:5" ht="13.5" customHeight="1" x14ac:dyDescent="0.25">
      <c r="A38" s="11" t="s">
        <v>41</v>
      </c>
      <c r="B38" s="26">
        <v>5431</v>
      </c>
      <c r="C38" s="26"/>
      <c r="D38" s="23"/>
      <c r="E38" s="25">
        <f t="shared" si="0"/>
        <v>5431</v>
      </c>
    </row>
    <row r="39" spans="1:5" ht="13.5" customHeight="1" x14ac:dyDescent="0.25">
      <c r="A39" s="11" t="s">
        <v>42</v>
      </c>
      <c r="B39" s="26"/>
      <c r="C39" s="22"/>
      <c r="D39" s="23"/>
      <c r="E39" s="25">
        <f t="shared" si="0"/>
        <v>0</v>
      </c>
    </row>
    <row r="40" spans="1:5" ht="13.5" customHeight="1" x14ac:dyDescent="0.25">
      <c r="A40" s="11" t="s">
        <v>43</v>
      </c>
      <c r="B40" s="26"/>
      <c r="C40" s="26"/>
      <c r="D40" s="23"/>
      <c r="E40" s="25">
        <f t="shared" si="0"/>
        <v>0</v>
      </c>
    </row>
    <row r="41" spans="1:5" ht="13.5" customHeight="1" x14ac:dyDescent="0.25">
      <c r="A41" s="11" t="s">
        <v>44</v>
      </c>
      <c r="B41" s="26"/>
      <c r="C41" s="26"/>
      <c r="D41" s="23"/>
      <c r="E41" s="25">
        <f t="shared" si="0"/>
        <v>0</v>
      </c>
    </row>
    <row r="42" spans="1:5" ht="13.5" customHeight="1" x14ac:dyDescent="0.25">
      <c r="A42" s="15" t="s">
        <v>51</v>
      </c>
      <c r="B42" s="26">
        <f>SUM(B38:B41)</f>
        <v>5431</v>
      </c>
      <c r="C42" s="26"/>
      <c r="D42" s="26"/>
      <c r="E42" s="25">
        <f t="shared" si="0"/>
        <v>5431</v>
      </c>
    </row>
    <row r="43" spans="1:5" ht="13.5" customHeight="1" x14ac:dyDescent="0.25">
      <c r="A43" s="16"/>
      <c r="B43" s="26"/>
      <c r="C43" s="23"/>
      <c r="D43" s="23"/>
      <c r="E43" s="25">
        <f t="shared" si="0"/>
        <v>0</v>
      </c>
    </row>
    <row r="44" spans="1:5" ht="13.5" customHeight="1" x14ac:dyDescent="0.25">
      <c r="A44" s="15" t="s">
        <v>390</v>
      </c>
      <c r="B44" s="26">
        <f>B33+B38</f>
        <v>112972</v>
      </c>
      <c r="C44" s="26"/>
      <c r="D44" s="26">
        <f>SUM(D33)</f>
        <v>1450</v>
      </c>
      <c r="E44" s="26">
        <f>E42+E33</f>
        <v>114422</v>
      </c>
    </row>
    <row r="45" spans="1:5" ht="13.5" customHeight="1" x14ac:dyDescent="0.25">
      <c r="A45" s="17"/>
      <c r="B45" s="27"/>
      <c r="C45" s="27"/>
      <c r="D45" s="23"/>
      <c r="E45" s="25">
        <f t="shared" si="0"/>
        <v>0</v>
      </c>
    </row>
    <row r="46" spans="1:5" ht="15" customHeight="1" x14ac:dyDescent="0.25">
      <c r="A46" s="18" t="s">
        <v>52</v>
      </c>
      <c r="B46" s="27">
        <f>B28+B44</f>
        <v>230210</v>
      </c>
      <c r="C46" s="27">
        <f>SUM(C28)</f>
        <v>72829</v>
      </c>
      <c r="D46" s="27">
        <f>SUM(D28+D44)</f>
        <v>152194</v>
      </c>
      <c r="E46" s="27">
        <f>E28+E44</f>
        <v>455233</v>
      </c>
    </row>
    <row r="47" spans="1:5" x14ac:dyDescent="0.25">
      <c r="E47" s="364"/>
    </row>
  </sheetData>
  <mergeCells count="9">
    <mergeCell ref="A2:E2"/>
    <mergeCell ref="A4:E4"/>
    <mergeCell ref="A5:E5"/>
    <mergeCell ref="A7:E7"/>
    <mergeCell ref="A8:A9"/>
    <mergeCell ref="B8:B9"/>
    <mergeCell ref="C8:C9"/>
    <mergeCell ref="D8:D9"/>
    <mergeCell ref="E8:E9"/>
  </mergeCells>
  <pageMargins left="0.51" right="0.26" top="0.4" bottom="0.32" header="0.33" footer="0.2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</sheetPr>
  <dimension ref="A2:E34"/>
  <sheetViews>
    <sheetView topLeftCell="A10" workbookViewId="0">
      <selection activeCell="H34" sqref="H34"/>
    </sheetView>
  </sheetViews>
  <sheetFormatPr defaultRowHeight="12.5" x14ac:dyDescent="0.25"/>
  <cols>
    <col min="1" max="1" width="43" customWidth="1"/>
    <col min="2" max="5" width="13.1796875" customWidth="1"/>
    <col min="257" max="257" width="41" customWidth="1"/>
    <col min="258" max="261" width="13.1796875" customWidth="1"/>
    <col min="513" max="513" width="41" customWidth="1"/>
    <col min="514" max="517" width="13.1796875" customWidth="1"/>
    <col min="769" max="769" width="41" customWidth="1"/>
    <col min="770" max="773" width="13.1796875" customWidth="1"/>
    <col min="1025" max="1025" width="41" customWidth="1"/>
    <col min="1026" max="1029" width="13.1796875" customWidth="1"/>
    <col min="1281" max="1281" width="41" customWidth="1"/>
    <col min="1282" max="1285" width="13.1796875" customWidth="1"/>
    <col min="1537" max="1537" width="41" customWidth="1"/>
    <col min="1538" max="1541" width="13.1796875" customWidth="1"/>
    <col min="1793" max="1793" width="41" customWidth="1"/>
    <col min="1794" max="1797" width="13.1796875" customWidth="1"/>
    <col min="2049" max="2049" width="41" customWidth="1"/>
    <col min="2050" max="2053" width="13.1796875" customWidth="1"/>
    <col min="2305" max="2305" width="41" customWidth="1"/>
    <col min="2306" max="2309" width="13.1796875" customWidth="1"/>
    <col min="2561" max="2561" width="41" customWidth="1"/>
    <col min="2562" max="2565" width="13.1796875" customWidth="1"/>
    <col min="2817" max="2817" width="41" customWidth="1"/>
    <col min="2818" max="2821" width="13.1796875" customWidth="1"/>
    <col min="3073" max="3073" width="41" customWidth="1"/>
    <col min="3074" max="3077" width="13.1796875" customWidth="1"/>
    <col min="3329" max="3329" width="41" customWidth="1"/>
    <col min="3330" max="3333" width="13.1796875" customWidth="1"/>
    <col min="3585" max="3585" width="41" customWidth="1"/>
    <col min="3586" max="3589" width="13.1796875" customWidth="1"/>
    <col min="3841" max="3841" width="41" customWidth="1"/>
    <col min="3842" max="3845" width="13.1796875" customWidth="1"/>
    <col min="4097" max="4097" width="41" customWidth="1"/>
    <col min="4098" max="4101" width="13.1796875" customWidth="1"/>
    <col min="4353" max="4353" width="41" customWidth="1"/>
    <col min="4354" max="4357" width="13.1796875" customWidth="1"/>
    <col min="4609" max="4609" width="41" customWidth="1"/>
    <col min="4610" max="4613" width="13.1796875" customWidth="1"/>
    <col min="4865" max="4865" width="41" customWidth="1"/>
    <col min="4866" max="4869" width="13.1796875" customWidth="1"/>
    <col min="5121" max="5121" width="41" customWidth="1"/>
    <col min="5122" max="5125" width="13.1796875" customWidth="1"/>
    <col min="5377" max="5377" width="41" customWidth="1"/>
    <col min="5378" max="5381" width="13.1796875" customWidth="1"/>
    <col min="5633" max="5633" width="41" customWidth="1"/>
    <col min="5634" max="5637" width="13.1796875" customWidth="1"/>
    <col min="5889" max="5889" width="41" customWidth="1"/>
    <col min="5890" max="5893" width="13.1796875" customWidth="1"/>
    <col min="6145" max="6145" width="41" customWidth="1"/>
    <col min="6146" max="6149" width="13.1796875" customWidth="1"/>
    <col min="6401" max="6401" width="41" customWidth="1"/>
    <col min="6402" max="6405" width="13.1796875" customWidth="1"/>
    <col min="6657" max="6657" width="41" customWidth="1"/>
    <col min="6658" max="6661" width="13.1796875" customWidth="1"/>
    <col min="6913" max="6913" width="41" customWidth="1"/>
    <col min="6914" max="6917" width="13.1796875" customWidth="1"/>
    <col min="7169" max="7169" width="41" customWidth="1"/>
    <col min="7170" max="7173" width="13.1796875" customWidth="1"/>
    <col min="7425" max="7425" width="41" customWidth="1"/>
    <col min="7426" max="7429" width="13.1796875" customWidth="1"/>
    <col min="7681" max="7681" width="41" customWidth="1"/>
    <col min="7682" max="7685" width="13.1796875" customWidth="1"/>
    <col min="7937" max="7937" width="41" customWidth="1"/>
    <col min="7938" max="7941" width="13.1796875" customWidth="1"/>
    <col min="8193" max="8193" width="41" customWidth="1"/>
    <col min="8194" max="8197" width="13.1796875" customWidth="1"/>
    <col min="8449" max="8449" width="41" customWidth="1"/>
    <col min="8450" max="8453" width="13.1796875" customWidth="1"/>
    <col min="8705" max="8705" width="41" customWidth="1"/>
    <col min="8706" max="8709" width="13.1796875" customWidth="1"/>
    <col min="8961" max="8961" width="41" customWidth="1"/>
    <col min="8962" max="8965" width="13.1796875" customWidth="1"/>
    <col min="9217" max="9217" width="41" customWidth="1"/>
    <col min="9218" max="9221" width="13.1796875" customWidth="1"/>
    <col min="9473" max="9473" width="41" customWidth="1"/>
    <col min="9474" max="9477" width="13.1796875" customWidth="1"/>
    <col min="9729" max="9729" width="41" customWidth="1"/>
    <col min="9730" max="9733" width="13.1796875" customWidth="1"/>
    <col min="9985" max="9985" width="41" customWidth="1"/>
    <col min="9986" max="9989" width="13.1796875" customWidth="1"/>
    <col min="10241" max="10241" width="41" customWidth="1"/>
    <col min="10242" max="10245" width="13.1796875" customWidth="1"/>
    <col min="10497" max="10497" width="41" customWidth="1"/>
    <col min="10498" max="10501" width="13.1796875" customWidth="1"/>
    <col min="10753" max="10753" width="41" customWidth="1"/>
    <col min="10754" max="10757" width="13.1796875" customWidth="1"/>
    <col min="11009" max="11009" width="41" customWidth="1"/>
    <col min="11010" max="11013" width="13.1796875" customWidth="1"/>
    <col min="11265" max="11265" width="41" customWidth="1"/>
    <col min="11266" max="11269" width="13.1796875" customWidth="1"/>
    <col min="11521" max="11521" width="41" customWidth="1"/>
    <col min="11522" max="11525" width="13.1796875" customWidth="1"/>
    <col min="11777" max="11777" width="41" customWidth="1"/>
    <col min="11778" max="11781" width="13.1796875" customWidth="1"/>
    <col min="12033" max="12033" width="41" customWidth="1"/>
    <col min="12034" max="12037" width="13.1796875" customWidth="1"/>
    <col min="12289" max="12289" width="41" customWidth="1"/>
    <col min="12290" max="12293" width="13.1796875" customWidth="1"/>
    <col min="12545" max="12545" width="41" customWidth="1"/>
    <col min="12546" max="12549" width="13.1796875" customWidth="1"/>
    <col min="12801" max="12801" width="41" customWidth="1"/>
    <col min="12802" max="12805" width="13.1796875" customWidth="1"/>
    <col min="13057" max="13057" width="41" customWidth="1"/>
    <col min="13058" max="13061" width="13.1796875" customWidth="1"/>
    <col min="13313" max="13313" width="41" customWidth="1"/>
    <col min="13314" max="13317" width="13.1796875" customWidth="1"/>
    <col min="13569" max="13569" width="41" customWidth="1"/>
    <col min="13570" max="13573" width="13.1796875" customWidth="1"/>
    <col min="13825" max="13825" width="41" customWidth="1"/>
    <col min="13826" max="13829" width="13.1796875" customWidth="1"/>
    <col min="14081" max="14081" width="41" customWidth="1"/>
    <col min="14082" max="14085" width="13.1796875" customWidth="1"/>
    <col min="14337" max="14337" width="41" customWidth="1"/>
    <col min="14338" max="14341" width="13.1796875" customWidth="1"/>
    <col min="14593" max="14593" width="41" customWidth="1"/>
    <col min="14594" max="14597" width="13.1796875" customWidth="1"/>
    <col min="14849" max="14849" width="41" customWidth="1"/>
    <col min="14850" max="14853" width="13.1796875" customWidth="1"/>
    <col min="15105" max="15105" width="41" customWidth="1"/>
    <col min="15106" max="15109" width="13.1796875" customWidth="1"/>
    <col min="15361" max="15361" width="41" customWidth="1"/>
    <col min="15362" max="15365" width="13.1796875" customWidth="1"/>
    <col min="15617" max="15617" width="41" customWidth="1"/>
    <col min="15618" max="15621" width="13.1796875" customWidth="1"/>
    <col min="15873" max="15873" width="41" customWidth="1"/>
    <col min="15874" max="15877" width="13.1796875" customWidth="1"/>
    <col min="16129" max="16129" width="41" customWidth="1"/>
    <col min="16130" max="16133" width="13.1796875" customWidth="1"/>
  </cols>
  <sheetData>
    <row r="2" spans="1:5" x14ac:dyDescent="0.25">
      <c r="E2" s="20" t="s">
        <v>248</v>
      </c>
    </row>
    <row r="3" spans="1:5" x14ac:dyDescent="0.25">
      <c r="E3" s="20"/>
    </row>
    <row r="4" spans="1:5" x14ac:dyDescent="0.25">
      <c r="A4" s="579" t="s">
        <v>148</v>
      </c>
      <c r="B4" s="579"/>
      <c r="C4" s="579"/>
      <c r="D4" s="579"/>
      <c r="E4" s="579"/>
    </row>
    <row r="5" spans="1:5" x14ac:dyDescent="0.25">
      <c r="A5" s="472"/>
      <c r="B5" s="472"/>
      <c r="C5" s="472"/>
      <c r="D5" s="472"/>
      <c r="E5" s="472"/>
    </row>
    <row r="6" spans="1:5" x14ac:dyDescent="0.25">
      <c r="E6" s="30" t="s">
        <v>0</v>
      </c>
    </row>
    <row r="7" spans="1:5" ht="22.5" customHeight="1" x14ac:dyDescent="0.25">
      <c r="A7" s="28" t="s">
        <v>67</v>
      </c>
      <c r="B7" s="28" t="s">
        <v>54</v>
      </c>
      <c r="C7" s="32" t="s">
        <v>428</v>
      </c>
      <c r="D7" s="32" t="s">
        <v>387</v>
      </c>
      <c r="E7" s="28" t="s">
        <v>114</v>
      </c>
    </row>
    <row r="8" spans="1:5" ht="13" x14ac:dyDescent="0.3">
      <c r="A8" s="3" t="s">
        <v>516</v>
      </c>
      <c r="B8" s="34">
        <v>700</v>
      </c>
      <c r="C8" s="34"/>
      <c r="D8" s="34"/>
      <c r="E8" s="35">
        <f>SUM(B8:D8)</f>
        <v>700</v>
      </c>
    </row>
    <row r="9" spans="1:5" ht="13" x14ac:dyDescent="0.3">
      <c r="A9" s="3" t="s">
        <v>514</v>
      </c>
      <c r="B9" s="34">
        <v>200</v>
      </c>
      <c r="C9" s="34"/>
      <c r="D9" s="34"/>
      <c r="E9" s="35">
        <f t="shared" ref="E9:E13" si="0">SUM(B9:D9)</f>
        <v>200</v>
      </c>
    </row>
    <row r="10" spans="1:5" ht="13" x14ac:dyDescent="0.3">
      <c r="A10" s="3" t="s">
        <v>401</v>
      </c>
      <c r="B10" s="34">
        <v>500</v>
      </c>
      <c r="C10" s="34"/>
      <c r="D10" s="34"/>
      <c r="E10" s="35">
        <f>SUM(B10:D10)</f>
        <v>500</v>
      </c>
    </row>
    <row r="11" spans="1:5" ht="13" x14ac:dyDescent="0.3">
      <c r="A11" s="3" t="s">
        <v>515</v>
      </c>
      <c r="B11" s="34">
        <v>1400</v>
      </c>
      <c r="C11" s="34"/>
      <c r="D11" s="34"/>
      <c r="E11" s="35">
        <f t="shared" si="0"/>
        <v>1400</v>
      </c>
    </row>
    <row r="12" spans="1:5" ht="13" x14ac:dyDescent="0.3">
      <c r="A12" s="3" t="s">
        <v>247</v>
      </c>
      <c r="B12" s="34">
        <v>1950</v>
      </c>
      <c r="C12" s="34"/>
      <c r="D12" s="34"/>
      <c r="E12" s="35">
        <f t="shared" si="0"/>
        <v>1950</v>
      </c>
    </row>
    <row r="13" spans="1:5" ht="13" x14ac:dyDescent="0.3">
      <c r="A13" s="2" t="s">
        <v>147</v>
      </c>
      <c r="B13" s="35">
        <f>SUM(B8:B12)</f>
        <v>4750</v>
      </c>
      <c r="C13" s="35"/>
      <c r="D13" s="35"/>
      <c r="E13" s="35">
        <f t="shared" si="0"/>
        <v>4750</v>
      </c>
    </row>
    <row r="14" spans="1:5" x14ac:dyDescent="0.25">
      <c r="A14" s="48"/>
    </row>
    <row r="15" spans="1:5" x14ac:dyDescent="0.25">
      <c r="A15" s="48"/>
      <c r="B15" s="48"/>
      <c r="C15" s="20"/>
      <c r="D15" s="20"/>
      <c r="E15" s="20"/>
    </row>
    <row r="16" spans="1:5" x14ac:dyDescent="0.25">
      <c r="A16" s="540" t="s">
        <v>252</v>
      </c>
      <c r="B16" s="540"/>
      <c r="C16" s="540"/>
      <c r="D16" s="540"/>
      <c r="E16" s="540"/>
    </row>
    <row r="17" spans="1:5" x14ac:dyDescent="0.25">
      <c r="A17" s="30"/>
      <c r="B17" s="30"/>
      <c r="C17" s="30"/>
      <c r="D17" s="30"/>
      <c r="E17" s="30"/>
    </row>
    <row r="18" spans="1:5" x14ac:dyDescent="0.25">
      <c r="A18" s="579" t="s">
        <v>149</v>
      </c>
      <c r="B18" s="579"/>
      <c r="C18" s="579"/>
      <c r="D18" s="579"/>
      <c r="E18" s="579"/>
    </row>
    <row r="19" spans="1:5" x14ac:dyDescent="0.25">
      <c r="A19" s="472"/>
      <c r="B19" s="472"/>
      <c r="C19" s="472"/>
      <c r="D19" s="472"/>
      <c r="E19" s="472"/>
    </row>
    <row r="20" spans="1:5" x14ac:dyDescent="0.25">
      <c r="A20" s="540" t="s">
        <v>0</v>
      </c>
      <c r="B20" s="540"/>
      <c r="C20" s="540"/>
      <c r="D20" s="540"/>
      <c r="E20" s="540"/>
    </row>
    <row r="21" spans="1:5" x14ac:dyDescent="0.25">
      <c r="A21" s="28" t="s">
        <v>67</v>
      </c>
      <c r="B21" s="28" t="s">
        <v>54</v>
      </c>
      <c r="C21" s="32" t="s">
        <v>446</v>
      </c>
      <c r="D21" s="32" t="s">
        <v>387</v>
      </c>
      <c r="E21" s="28" t="s">
        <v>114</v>
      </c>
    </row>
    <row r="22" spans="1:5" x14ac:dyDescent="0.25">
      <c r="A22" s="1" t="s">
        <v>249</v>
      </c>
      <c r="B22" s="34">
        <f>SUM(B23:B27)</f>
        <v>700</v>
      </c>
      <c r="C22" s="3"/>
      <c r="D22" s="3"/>
      <c r="E22" s="3">
        <f>SUM(B22:D22)</f>
        <v>700</v>
      </c>
    </row>
    <row r="23" spans="1:5" ht="13" x14ac:dyDescent="0.3">
      <c r="A23" s="42" t="s">
        <v>382</v>
      </c>
      <c r="B23" s="456">
        <v>200</v>
      </c>
      <c r="C23" s="3"/>
      <c r="D23" s="3"/>
      <c r="E23" s="70">
        <f t="shared" ref="E23:E32" si="1">SUM(B23:D23)</f>
        <v>200</v>
      </c>
    </row>
    <row r="24" spans="1:5" ht="13" x14ac:dyDescent="0.3">
      <c r="A24" s="42" t="s">
        <v>535</v>
      </c>
      <c r="B24" s="456">
        <v>50</v>
      </c>
      <c r="C24" s="3"/>
      <c r="D24" s="3"/>
      <c r="E24" s="70">
        <f t="shared" si="1"/>
        <v>50</v>
      </c>
    </row>
    <row r="25" spans="1:5" ht="13" x14ac:dyDescent="0.3">
      <c r="A25" s="42" t="s">
        <v>534</v>
      </c>
      <c r="B25" s="456">
        <v>200</v>
      </c>
      <c r="C25" s="3"/>
      <c r="D25" s="3"/>
      <c r="E25" s="70">
        <f t="shared" si="1"/>
        <v>200</v>
      </c>
    </row>
    <row r="26" spans="1:5" ht="13" x14ac:dyDescent="0.3">
      <c r="A26" s="42" t="s">
        <v>533</v>
      </c>
      <c r="B26" s="456">
        <v>100</v>
      </c>
      <c r="C26" s="3"/>
      <c r="D26" s="3"/>
      <c r="E26" s="70">
        <f t="shared" si="1"/>
        <v>100</v>
      </c>
    </row>
    <row r="27" spans="1:5" ht="13" x14ac:dyDescent="0.3">
      <c r="A27" s="42" t="s">
        <v>532</v>
      </c>
      <c r="B27" s="456">
        <v>150</v>
      </c>
      <c r="C27" s="3"/>
      <c r="D27" s="3"/>
      <c r="E27" s="70">
        <f t="shared" si="1"/>
        <v>150</v>
      </c>
    </row>
    <row r="28" spans="1:5" x14ac:dyDescent="0.25">
      <c r="A28" s="455" t="s">
        <v>461</v>
      </c>
      <c r="B28" s="34">
        <v>6750</v>
      </c>
      <c r="C28" s="34"/>
      <c r="D28" s="34"/>
      <c r="E28" s="34">
        <f t="shared" si="1"/>
        <v>6750</v>
      </c>
    </row>
    <row r="29" spans="1:5" x14ac:dyDescent="0.25">
      <c r="A29" s="1" t="s">
        <v>462</v>
      </c>
      <c r="B29" s="34">
        <v>600</v>
      </c>
      <c r="C29" s="34"/>
      <c r="D29" s="34"/>
      <c r="E29" s="34">
        <f t="shared" si="1"/>
        <v>600</v>
      </c>
    </row>
    <row r="30" spans="1:5" x14ac:dyDescent="0.25">
      <c r="A30" s="1" t="s">
        <v>513</v>
      </c>
      <c r="B30" s="34">
        <v>1000</v>
      </c>
      <c r="C30" s="34"/>
      <c r="D30" s="34"/>
      <c r="E30" s="34">
        <f t="shared" si="1"/>
        <v>1000</v>
      </c>
    </row>
    <row r="31" spans="1:5" x14ac:dyDescent="0.25">
      <c r="A31" s="1" t="s">
        <v>542</v>
      </c>
      <c r="B31" s="34">
        <v>1340</v>
      </c>
      <c r="C31" s="34"/>
      <c r="D31" s="34"/>
      <c r="E31" s="34">
        <f t="shared" si="1"/>
        <v>1340</v>
      </c>
    </row>
    <row r="32" spans="1:5" x14ac:dyDescent="0.25">
      <c r="A32" s="1" t="s">
        <v>543</v>
      </c>
      <c r="B32" s="34">
        <v>10</v>
      </c>
      <c r="C32" s="34"/>
      <c r="D32" s="34"/>
      <c r="E32" s="34">
        <f t="shared" si="1"/>
        <v>10</v>
      </c>
    </row>
    <row r="33" spans="1:5" ht="13" x14ac:dyDescent="0.3">
      <c r="A33" s="2" t="s">
        <v>2</v>
      </c>
      <c r="B33" s="35">
        <f>SUM(B23:B32)</f>
        <v>10400</v>
      </c>
      <c r="C33" s="35"/>
      <c r="D33" s="35"/>
      <c r="E33" s="35">
        <f>SUM(E23:E32)</f>
        <v>10400</v>
      </c>
    </row>
    <row r="34" spans="1:5" x14ac:dyDescent="0.25">
      <c r="A34" s="20"/>
      <c r="B34" s="20"/>
      <c r="C34" s="20"/>
      <c r="D34" s="20"/>
      <c r="E34" s="20"/>
    </row>
  </sheetData>
  <mergeCells count="4">
    <mergeCell ref="A16:E16"/>
    <mergeCell ref="A18:E18"/>
    <mergeCell ref="A20:E20"/>
    <mergeCell ref="A4:E4"/>
  </mergeCells>
  <pageMargins left="0.51" right="0.39" top="0.38" bottom="0.36" header="0.26" footer="0.27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</sheetPr>
  <dimension ref="A2:N39"/>
  <sheetViews>
    <sheetView workbookViewId="0">
      <selection activeCell="C15" sqref="C15"/>
    </sheetView>
  </sheetViews>
  <sheetFormatPr defaultColWidth="9.1796875" defaultRowHeight="12.5" x14ac:dyDescent="0.25"/>
  <cols>
    <col min="1" max="1" width="21.7265625" style="146" bestFit="1" customWidth="1"/>
    <col min="2" max="2" width="7.81640625" style="146" customWidth="1"/>
    <col min="3" max="3" width="10.1796875" style="146" customWidth="1"/>
    <col min="4" max="4" width="9.1796875" style="146"/>
    <col min="5" max="5" width="10.453125" style="146" bestFit="1" customWidth="1"/>
    <col min="6" max="6" width="9.1796875" style="146"/>
    <col min="7" max="7" width="11.453125" style="146" customWidth="1"/>
    <col min="8" max="8" width="13.26953125" style="146" customWidth="1"/>
    <col min="9" max="9" width="11.7265625" style="146" customWidth="1"/>
    <col min="10" max="10" width="10.453125" style="146" bestFit="1" customWidth="1"/>
    <col min="11" max="11" width="9.1796875" style="146"/>
    <col min="12" max="12" width="11.81640625" style="146" customWidth="1"/>
    <col min="13" max="13" width="9.1796875" style="146"/>
    <col min="14" max="14" width="12" style="146" customWidth="1"/>
    <col min="15" max="16384" width="9.1796875" style="146"/>
  </cols>
  <sheetData>
    <row r="2" spans="1:14" x14ac:dyDescent="0.25">
      <c r="M2" s="599" t="s">
        <v>316</v>
      </c>
      <c r="N2" s="599"/>
    </row>
    <row r="3" spans="1:14" x14ac:dyDescent="0.25">
      <c r="M3" s="181"/>
      <c r="N3" s="181"/>
    </row>
    <row r="4" spans="1:14" ht="13" x14ac:dyDescent="0.3">
      <c r="A4" s="598" t="s">
        <v>493</v>
      </c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</row>
    <row r="5" spans="1:14" ht="13" x14ac:dyDescent="0.3">
      <c r="A5" s="476"/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</row>
    <row r="6" spans="1:14" ht="13" thickBot="1" x14ac:dyDescent="0.3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N6" s="30" t="s">
        <v>188</v>
      </c>
    </row>
    <row r="7" spans="1:14" ht="13" thickBot="1" x14ac:dyDescent="0.3">
      <c r="A7" s="177"/>
      <c r="B7" s="176"/>
      <c r="C7" s="600" t="s">
        <v>315</v>
      </c>
      <c r="D7" s="601"/>
      <c r="E7" s="601"/>
      <c r="F7" s="601"/>
      <c r="G7" s="601"/>
      <c r="H7" s="602"/>
      <c r="I7" s="600" t="s">
        <v>314</v>
      </c>
      <c r="J7" s="601"/>
      <c r="K7" s="601"/>
      <c r="L7" s="602"/>
      <c r="M7" s="176"/>
      <c r="N7" s="175"/>
    </row>
    <row r="8" spans="1:14" x14ac:dyDescent="0.25">
      <c r="A8" s="603" t="s">
        <v>313</v>
      </c>
      <c r="B8" s="605" t="s">
        <v>312</v>
      </c>
      <c r="C8" s="605" t="s">
        <v>311</v>
      </c>
      <c r="D8" s="605" t="s">
        <v>310</v>
      </c>
      <c r="E8" s="174" t="s">
        <v>309</v>
      </c>
      <c r="F8" s="174" t="s">
        <v>308</v>
      </c>
      <c r="G8" s="174" t="s">
        <v>307</v>
      </c>
      <c r="H8" s="173" t="s">
        <v>306</v>
      </c>
      <c r="I8" s="174" t="s">
        <v>305</v>
      </c>
      <c r="J8" s="173" t="s">
        <v>304</v>
      </c>
      <c r="K8" s="172" t="s">
        <v>303</v>
      </c>
      <c r="L8" s="172" t="s">
        <v>302</v>
      </c>
      <c r="M8" s="605" t="s">
        <v>301</v>
      </c>
      <c r="N8" s="171" t="s">
        <v>300</v>
      </c>
    </row>
    <row r="9" spans="1:14" x14ac:dyDescent="0.25">
      <c r="A9" s="604"/>
      <c r="B9" s="606"/>
      <c r="C9" s="606"/>
      <c r="D9" s="606"/>
      <c r="E9" s="166" t="s">
        <v>293</v>
      </c>
      <c r="F9" s="166" t="s">
        <v>299</v>
      </c>
      <c r="G9" s="166" t="s">
        <v>298</v>
      </c>
      <c r="H9" s="166" t="s">
        <v>293</v>
      </c>
      <c r="I9" s="170" t="s">
        <v>297</v>
      </c>
      <c r="J9" s="166" t="s">
        <v>297</v>
      </c>
      <c r="K9" s="166" t="s">
        <v>296</v>
      </c>
      <c r="L9" s="166" t="s">
        <v>293</v>
      </c>
      <c r="M9" s="606"/>
      <c r="N9" s="169" t="s">
        <v>295</v>
      </c>
    </row>
    <row r="10" spans="1:14" x14ac:dyDescent="0.25">
      <c r="A10" s="604"/>
      <c r="B10" s="606"/>
      <c r="C10" s="606"/>
      <c r="D10" s="606"/>
      <c r="E10" s="167"/>
      <c r="F10" s="167" t="s">
        <v>440</v>
      </c>
      <c r="G10" s="168"/>
      <c r="H10" s="167" t="s">
        <v>294</v>
      </c>
      <c r="J10" s="166"/>
      <c r="K10" s="166" t="s">
        <v>293</v>
      </c>
      <c r="L10" s="166"/>
      <c r="M10" s="606"/>
      <c r="N10" s="165"/>
    </row>
    <row r="11" spans="1:14" ht="24" customHeight="1" x14ac:dyDescent="0.35">
      <c r="A11" s="163" t="s">
        <v>387</v>
      </c>
      <c r="B11" s="157">
        <v>12</v>
      </c>
      <c r="C11" s="162">
        <v>59448</v>
      </c>
      <c r="D11" s="162">
        <f>10795-510</f>
        <v>10285</v>
      </c>
      <c r="E11" s="162">
        <f>2576+510</f>
        <v>3086</v>
      </c>
      <c r="F11" s="162"/>
      <c r="G11" s="162">
        <v>10</v>
      </c>
      <c r="H11" s="162">
        <f>SUM(C11:G11)</f>
        <v>72829</v>
      </c>
      <c r="I11" s="162"/>
      <c r="J11" s="162"/>
      <c r="K11" s="162"/>
      <c r="L11" s="162"/>
      <c r="M11" s="164"/>
      <c r="N11" s="161">
        <f>SUM(H11)</f>
        <v>72829</v>
      </c>
    </row>
    <row r="12" spans="1:14" ht="24" customHeight="1" x14ac:dyDescent="0.35">
      <c r="A12" s="160"/>
      <c r="B12" s="157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1"/>
    </row>
    <row r="13" spans="1:14" ht="24" customHeight="1" x14ac:dyDescent="0.35">
      <c r="A13" s="163" t="s">
        <v>120</v>
      </c>
      <c r="B13" s="157">
        <v>13</v>
      </c>
      <c r="C13" s="162">
        <f>41515+66+918</f>
        <v>42499</v>
      </c>
      <c r="D13" s="162">
        <f>7632+12+116</f>
        <v>7760</v>
      </c>
      <c r="E13" s="162">
        <f>48587+1252</f>
        <v>49839</v>
      </c>
      <c r="F13" s="162">
        <v>4750</v>
      </c>
      <c r="G13" s="162">
        <v>10390</v>
      </c>
      <c r="H13" s="162">
        <f>SUM(C13:G13)</f>
        <v>115238</v>
      </c>
      <c r="I13" s="162">
        <v>17271</v>
      </c>
      <c r="J13" s="162">
        <v>90270</v>
      </c>
      <c r="K13" s="162"/>
      <c r="L13" s="162">
        <v>5431</v>
      </c>
      <c r="M13" s="162">
        <v>2000</v>
      </c>
      <c r="N13" s="161">
        <f>SUM(H13:M13)</f>
        <v>230210</v>
      </c>
    </row>
    <row r="14" spans="1:14" ht="24" customHeight="1" x14ac:dyDescent="0.35">
      <c r="A14" s="160"/>
      <c r="B14" s="157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1"/>
    </row>
    <row r="15" spans="1:14" ht="24" customHeight="1" x14ac:dyDescent="0.35">
      <c r="A15" s="163" t="s">
        <v>428</v>
      </c>
      <c r="B15" s="157">
        <v>25</v>
      </c>
      <c r="C15" s="162">
        <f>94171-1755</f>
        <v>92416</v>
      </c>
      <c r="D15" s="162">
        <f>17512-307</f>
        <v>17205</v>
      </c>
      <c r="E15" s="162">
        <f>40880+243</f>
        <v>41123</v>
      </c>
      <c r="F15" s="162"/>
      <c r="G15" s="162"/>
      <c r="H15" s="162">
        <f>SUM(C15:G15)</f>
        <v>150744</v>
      </c>
      <c r="I15" s="162">
        <v>1250</v>
      </c>
      <c r="J15" s="162">
        <v>200</v>
      </c>
      <c r="K15" s="162"/>
      <c r="L15" s="162"/>
      <c r="M15" s="162"/>
      <c r="N15" s="161">
        <f>H15+I15+J15+K15</f>
        <v>152194</v>
      </c>
    </row>
    <row r="16" spans="1:14" ht="24" customHeight="1" x14ac:dyDescent="0.35">
      <c r="A16" s="160"/>
      <c r="B16" s="157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9"/>
    </row>
    <row r="17" spans="1:14" ht="24" customHeight="1" x14ac:dyDescent="0.35">
      <c r="A17" s="158"/>
      <c r="B17" s="157"/>
      <c r="C17" s="156"/>
      <c r="D17" s="156"/>
      <c r="E17" s="156"/>
      <c r="F17" s="156"/>
      <c r="G17" s="156"/>
      <c r="H17" s="156"/>
      <c r="I17" s="156"/>
      <c r="J17" s="156"/>
      <c r="K17" s="153"/>
      <c r="L17" s="153"/>
      <c r="M17" s="153"/>
      <c r="N17" s="152"/>
    </row>
    <row r="18" spans="1:14" ht="24" customHeight="1" thickBot="1" x14ac:dyDescent="0.4">
      <c r="A18" s="155"/>
      <c r="B18" s="154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2"/>
    </row>
    <row r="19" spans="1:14" ht="18" customHeight="1" thickBot="1" x14ac:dyDescent="0.4">
      <c r="A19" s="151" t="s">
        <v>292</v>
      </c>
      <c r="B19" s="150">
        <f>SUM(B11:B18)</f>
        <v>50</v>
      </c>
      <c r="C19" s="149">
        <f>SUM(C11:C18)</f>
        <v>194363</v>
      </c>
      <c r="D19" s="149">
        <f t="shared" ref="D19:I19" si="0">SUM(D11:D18)</f>
        <v>35250</v>
      </c>
      <c r="E19" s="149">
        <f t="shared" si="0"/>
        <v>94048</v>
      </c>
      <c r="F19" s="149">
        <f t="shared" si="0"/>
        <v>4750</v>
      </c>
      <c r="G19" s="149">
        <f t="shared" si="0"/>
        <v>10400</v>
      </c>
      <c r="H19" s="149">
        <f t="shared" si="0"/>
        <v>338811</v>
      </c>
      <c r="I19" s="149">
        <f t="shared" si="0"/>
        <v>18521</v>
      </c>
      <c r="J19" s="149">
        <f>SUM(J13:J18)</f>
        <v>90470</v>
      </c>
      <c r="K19" s="149"/>
      <c r="L19" s="149">
        <f>SUM(L13:L18)</f>
        <v>5431</v>
      </c>
      <c r="M19" s="149">
        <f>SUM(M11:M18)</f>
        <v>2000</v>
      </c>
      <c r="N19" s="148">
        <f>SUM(N11:N18)</f>
        <v>455233</v>
      </c>
    </row>
    <row r="20" spans="1:14" ht="15.5" x14ac:dyDescent="0.35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</row>
    <row r="38" ht="27.75" customHeight="1" x14ac:dyDescent="0.25"/>
    <row r="39" ht="39" customHeight="1" x14ac:dyDescent="0.25"/>
  </sheetData>
  <mergeCells count="9">
    <mergeCell ref="A4:N4"/>
    <mergeCell ref="M2:N2"/>
    <mergeCell ref="C7:H7"/>
    <mergeCell ref="I7:L7"/>
    <mergeCell ref="A8:A10"/>
    <mergeCell ref="B8:B10"/>
    <mergeCell ref="C8:C10"/>
    <mergeCell ref="D8:D10"/>
    <mergeCell ref="M8:M1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2:P59"/>
  <sheetViews>
    <sheetView topLeftCell="A25" zoomScale="90" zoomScaleNormal="90" workbookViewId="0">
      <selection activeCell="D33" sqref="D33"/>
    </sheetView>
  </sheetViews>
  <sheetFormatPr defaultColWidth="9.1796875" defaultRowHeight="12.5" x14ac:dyDescent="0.25"/>
  <cols>
    <col min="1" max="1" width="32.7265625" style="146" customWidth="1"/>
    <col min="2" max="2" width="12.1796875" style="146" customWidth="1"/>
    <col min="3" max="5" width="9.1796875" style="146"/>
    <col min="6" max="7" width="11.81640625" style="146" customWidth="1"/>
    <col min="8" max="8" width="11.26953125" style="146" customWidth="1"/>
    <col min="9" max="9" width="14.1796875" style="146" customWidth="1"/>
    <col min="10" max="10" width="15.81640625" style="146" customWidth="1"/>
    <col min="11" max="11" width="15" style="146" customWidth="1"/>
    <col min="12" max="13" width="12.54296875" style="146" customWidth="1"/>
    <col min="14" max="14" width="11.1796875" style="146" customWidth="1"/>
    <col min="15" max="15" width="13.54296875" style="146" customWidth="1"/>
    <col min="16" max="16384" width="9.1796875" style="146"/>
  </cols>
  <sheetData>
    <row r="2" spans="1:16" ht="15" customHeight="1" x14ac:dyDescent="0.25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599" t="s">
        <v>342</v>
      </c>
      <c r="O2" s="599"/>
    </row>
    <row r="3" spans="1:16" ht="15" customHeight="1" x14ac:dyDescent="0.25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181"/>
      <c r="O3" s="181"/>
    </row>
    <row r="4" spans="1:16" ht="13" x14ac:dyDescent="0.3">
      <c r="A4" s="612" t="s">
        <v>494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215"/>
    </row>
    <row r="5" spans="1:16" ht="14" x14ac:dyDescent="0.3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215"/>
    </row>
    <row r="6" spans="1:16" ht="14.25" customHeight="1" thickBot="1" x14ac:dyDescent="0.3">
      <c r="N6" s="214"/>
      <c r="O6" s="30" t="s">
        <v>188</v>
      </c>
      <c r="P6" s="209"/>
    </row>
    <row r="7" spans="1:16" ht="13.5" customHeight="1" thickBot="1" x14ac:dyDescent="0.3">
      <c r="A7" s="213"/>
      <c r="B7" s="211"/>
      <c r="C7" s="212"/>
      <c r="D7" s="613" t="s">
        <v>315</v>
      </c>
      <c r="E7" s="614"/>
      <c r="F7" s="614"/>
      <c r="G7" s="614"/>
      <c r="H7" s="614"/>
      <c r="I7" s="615"/>
      <c r="J7" s="607" t="s">
        <v>341</v>
      </c>
      <c r="K7" s="608"/>
      <c r="L7" s="608"/>
      <c r="M7" s="609"/>
      <c r="N7" s="211"/>
      <c r="O7" s="210"/>
      <c r="P7" s="209"/>
    </row>
    <row r="8" spans="1:16" ht="18" customHeight="1" x14ac:dyDescent="0.3">
      <c r="A8" s="616" t="s">
        <v>313</v>
      </c>
      <c r="B8" s="618" t="s">
        <v>466</v>
      </c>
      <c r="C8" s="610" t="s">
        <v>312</v>
      </c>
      <c r="D8" s="610" t="s">
        <v>340</v>
      </c>
      <c r="E8" s="610" t="s">
        <v>310</v>
      </c>
      <c r="F8" s="207" t="s">
        <v>309</v>
      </c>
      <c r="G8" s="208" t="s">
        <v>308</v>
      </c>
      <c r="H8" s="208" t="s">
        <v>339</v>
      </c>
      <c r="I8" s="208" t="s">
        <v>306</v>
      </c>
      <c r="J8" s="208" t="s">
        <v>305</v>
      </c>
      <c r="K8" s="208" t="s">
        <v>338</v>
      </c>
      <c r="L8" s="207" t="s">
        <v>303</v>
      </c>
      <c r="M8" s="207" t="s">
        <v>302</v>
      </c>
      <c r="N8" s="610" t="s">
        <v>301</v>
      </c>
      <c r="O8" s="206" t="s">
        <v>300</v>
      </c>
    </row>
    <row r="9" spans="1:16" ht="12" customHeight="1" x14ac:dyDescent="0.3">
      <c r="A9" s="616"/>
      <c r="B9" s="619"/>
      <c r="C9" s="610"/>
      <c r="D9" s="610"/>
      <c r="E9" s="610"/>
      <c r="F9" s="208" t="s">
        <v>337</v>
      </c>
      <c r="G9" s="208" t="s">
        <v>336</v>
      </c>
      <c r="H9" s="208" t="s">
        <v>298</v>
      </c>
      <c r="I9" s="208" t="s">
        <v>293</v>
      </c>
      <c r="J9" s="208" t="s">
        <v>297</v>
      </c>
      <c r="K9" s="208" t="s">
        <v>297</v>
      </c>
      <c r="L9" s="207" t="s">
        <v>296</v>
      </c>
      <c r="M9" s="207" t="s">
        <v>293</v>
      </c>
      <c r="N9" s="610"/>
      <c r="O9" s="206" t="s">
        <v>295</v>
      </c>
    </row>
    <row r="10" spans="1:16" ht="12" customHeight="1" thickBot="1" x14ac:dyDescent="0.3">
      <c r="A10" s="617"/>
      <c r="B10" s="620"/>
      <c r="C10" s="611"/>
      <c r="D10" s="611"/>
      <c r="E10" s="611"/>
      <c r="F10" s="204" t="s">
        <v>335</v>
      </c>
      <c r="G10" s="204" t="s">
        <v>440</v>
      </c>
      <c r="H10" s="205"/>
      <c r="I10" s="204" t="s">
        <v>294</v>
      </c>
      <c r="J10" s="204"/>
      <c r="K10" s="204"/>
      <c r="L10" s="203" t="s">
        <v>293</v>
      </c>
      <c r="M10" s="203"/>
      <c r="N10" s="611"/>
      <c r="O10" s="202"/>
    </row>
    <row r="11" spans="1:16" ht="23.25" customHeight="1" x14ac:dyDescent="0.25">
      <c r="A11" s="201" t="s">
        <v>334</v>
      </c>
      <c r="B11" s="200"/>
      <c r="C11" s="200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</row>
    <row r="12" spans="1:16" ht="29.25" customHeight="1" x14ac:dyDescent="0.25">
      <c r="A12" s="191" t="s">
        <v>391</v>
      </c>
      <c r="B12" s="194" t="s">
        <v>289</v>
      </c>
      <c r="C12" s="193">
        <v>7</v>
      </c>
      <c r="D12" s="190">
        <v>19000</v>
      </c>
      <c r="E12" s="190">
        <v>3650</v>
      </c>
      <c r="F12" s="190">
        <v>11720</v>
      </c>
      <c r="G12" s="190"/>
      <c r="H12" s="190">
        <v>1340</v>
      </c>
      <c r="I12" s="185">
        <f>SUM(D12:H12)</f>
        <v>35710</v>
      </c>
      <c r="J12" s="190">
        <v>450</v>
      </c>
      <c r="K12" s="190">
        <v>1270</v>
      </c>
      <c r="L12" s="190"/>
      <c r="M12" s="190">
        <v>5431</v>
      </c>
      <c r="N12" s="190">
        <v>2000</v>
      </c>
      <c r="O12" s="185">
        <f>SUM(I12:N12)</f>
        <v>44861</v>
      </c>
    </row>
    <row r="13" spans="1:16" ht="23.25" customHeight="1" x14ac:dyDescent="0.25">
      <c r="A13" s="366" t="s">
        <v>414</v>
      </c>
      <c r="B13" s="367" t="s">
        <v>419</v>
      </c>
      <c r="C13" s="200"/>
      <c r="D13" s="199"/>
      <c r="E13" s="199"/>
      <c r="F13" s="368">
        <v>650</v>
      </c>
      <c r="G13" s="199"/>
      <c r="H13" s="199"/>
      <c r="I13" s="386">
        <f>SUM(F13:H13)</f>
        <v>650</v>
      </c>
      <c r="J13" s="368"/>
      <c r="K13" s="368"/>
      <c r="L13" s="199"/>
      <c r="M13" s="199"/>
      <c r="N13" s="199"/>
      <c r="O13" s="386">
        <f>SUM(I13:N13)</f>
        <v>650</v>
      </c>
    </row>
    <row r="14" spans="1:16" ht="23.25" customHeight="1" x14ac:dyDescent="0.25">
      <c r="A14" s="366" t="s">
        <v>443</v>
      </c>
      <c r="B14" s="367" t="s">
        <v>438</v>
      </c>
      <c r="C14" s="200"/>
      <c r="D14" s="199"/>
      <c r="E14" s="199"/>
      <c r="F14" s="368"/>
      <c r="G14" s="199"/>
      <c r="H14" s="199"/>
      <c r="I14" s="386"/>
      <c r="J14" s="368"/>
      <c r="K14" s="368">
        <v>89000</v>
      </c>
      <c r="L14" s="199"/>
      <c r="M14" s="199"/>
      <c r="N14" s="199"/>
      <c r="O14" s="386">
        <f>SUM(J14:N14)</f>
        <v>89000</v>
      </c>
    </row>
    <row r="15" spans="1:16" ht="23.25" customHeight="1" x14ac:dyDescent="0.25">
      <c r="A15" s="366" t="s">
        <v>392</v>
      </c>
      <c r="B15" s="367" t="s">
        <v>393</v>
      </c>
      <c r="C15" s="200"/>
      <c r="D15" s="368">
        <f>2292+918</f>
        <v>3210</v>
      </c>
      <c r="E15" s="368">
        <f>374+116</f>
        <v>490</v>
      </c>
      <c r="F15" s="368">
        <v>787</v>
      </c>
      <c r="G15" s="199"/>
      <c r="H15" s="199"/>
      <c r="I15" s="185">
        <f>SUM(C15:H15)</f>
        <v>4487</v>
      </c>
      <c r="J15" s="368">
        <v>101</v>
      </c>
      <c r="K15" s="368"/>
      <c r="L15" s="199"/>
      <c r="M15" s="199"/>
      <c r="N15" s="199"/>
      <c r="O15" s="185">
        <f t="shared" ref="O15:O33" si="0">SUM(I15:N15)</f>
        <v>4588</v>
      </c>
    </row>
    <row r="16" spans="1:16" ht="23.25" customHeight="1" x14ac:dyDescent="0.25">
      <c r="A16" s="191" t="s">
        <v>331</v>
      </c>
      <c r="B16" s="198" t="s">
        <v>330</v>
      </c>
      <c r="C16" s="197"/>
      <c r="D16" s="196"/>
      <c r="E16" s="196"/>
      <c r="F16" s="196">
        <v>4000</v>
      </c>
      <c r="G16" s="196"/>
      <c r="H16" s="196"/>
      <c r="I16" s="185">
        <f t="shared" ref="I16" si="1">SUM(C16:H16)</f>
        <v>4000</v>
      </c>
      <c r="J16" s="442"/>
      <c r="K16" s="196"/>
      <c r="L16" s="196"/>
      <c r="M16" s="196"/>
      <c r="N16" s="196"/>
      <c r="O16" s="185">
        <f t="shared" ref="O16" si="2">SUM(I16:N16)</f>
        <v>4000</v>
      </c>
    </row>
    <row r="17" spans="1:16" ht="27" customHeight="1" x14ac:dyDescent="0.25">
      <c r="A17" s="191" t="s">
        <v>333</v>
      </c>
      <c r="B17" s="194" t="s">
        <v>332</v>
      </c>
      <c r="C17" s="193"/>
      <c r="D17" s="190"/>
      <c r="E17" s="190"/>
      <c r="F17" s="190">
        <v>1505</v>
      </c>
      <c r="G17" s="190"/>
      <c r="H17" s="190"/>
      <c r="I17" s="185">
        <f>SUM(C17:H17)</f>
        <v>1505</v>
      </c>
      <c r="J17" s="190"/>
      <c r="K17" s="190"/>
      <c r="L17" s="190"/>
      <c r="M17" s="190"/>
      <c r="N17" s="190"/>
      <c r="O17" s="185">
        <f t="shared" si="0"/>
        <v>1505</v>
      </c>
    </row>
    <row r="18" spans="1:16" ht="27" customHeight="1" x14ac:dyDescent="0.25">
      <c r="A18" s="191" t="s">
        <v>508</v>
      </c>
      <c r="B18" s="194" t="s">
        <v>507</v>
      </c>
      <c r="C18" s="193"/>
      <c r="D18" s="190"/>
      <c r="E18" s="190"/>
      <c r="F18" s="190">
        <v>520</v>
      </c>
      <c r="G18" s="190"/>
      <c r="H18" s="190"/>
      <c r="I18" s="185">
        <f t="shared" ref="I18:I20" si="3">SUM(C18:H18)</f>
        <v>520</v>
      </c>
      <c r="J18" s="190"/>
      <c r="K18" s="190"/>
      <c r="L18" s="190"/>
      <c r="M18" s="190"/>
      <c r="N18" s="190"/>
      <c r="O18" s="185">
        <f t="shared" si="0"/>
        <v>520</v>
      </c>
    </row>
    <row r="19" spans="1:16" ht="25.5" customHeight="1" x14ac:dyDescent="0.25">
      <c r="A19" s="191" t="s">
        <v>444</v>
      </c>
      <c r="B19" s="198" t="s">
        <v>435</v>
      </c>
      <c r="C19" s="197"/>
      <c r="D19" s="196"/>
      <c r="E19" s="196"/>
      <c r="F19" s="196"/>
      <c r="G19" s="196"/>
      <c r="H19" s="196"/>
      <c r="I19" s="185">
        <f t="shared" si="3"/>
        <v>0</v>
      </c>
      <c r="J19" s="468">
        <v>10000</v>
      </c>
      <c r="K19" s="196"/>
      <c r="L19" s="196"/>
      <c r="M19" s="196"/>
      <c r="N19" s="196"/>
      <c r="O19" s="185">
        <f t="shared" si="0"/>
        <v>10000</v>
      </c>
    </row>
    <row r="20" spans="1:16" ht="25.5" customHeight="1" x14ac:dyDescent="0.25">
      <c r="A20" s="191" t="s">
        <v>509</v>
      </c>
      <c r="B20" s="198" t="s">
        <v>510</v>
      </c>
      <c r="C20" s="197"/>
      <c r="D20" s="196"/>
      <c r="E20" s="196"/>
      <c r="F20" s="196">
        <v>200</v>
      </c>
      <c r="G20" s="196"/>
      <c r="H20" s="196"/>
      <c r="I20" s="185">
        <f t="shared" si="3"/>
        <v>200</v>
      </c>
      <c r="J20" s="468">
        <v>1000</v>
      </c>
      <c r="K20" s="196"/>
      <c r="L20" s="196"/>
      <c r="M20" s="196"/>
      <c r="N20" s="196"/>
      <c r="O20" s="185">
        <f t="shared" si="0"/>
        <v>1200</v>
      </c>
    </row>
    <row r="21" spans="1:16" ht="25.5" customHeight="1" x14ac:dyDescent="0.25">
      <c r="A21" s="195" t="s">
        <v>329</v>
      </c>
      <c r="B21" s="198" t="s">
        <v>328</v>
      </c>
      <c r="C21" s="197"/>
      <c r="D21" s="196"/>
      <c r="E21" s="196"/>
      <c r="F21" s="196">
        <v>5650</v>
      </c>
      <c r="G21" s="196"/>
      <c r="H21" s="196"/>
      <c r="I21" s="185">
        <f t="shared" ref="I21:I22" si="4">SUM(C21:H21)</f>
        <v>5650</v>
      </c>
      <c r="J21" s="196">
        <v>1655</v>
      </c>
      <c r="K21" s="196"/>
      <c r="L21" s="196"/>
      <c r="M21" s="196"/>
      <c r="N21" s="196"/>
      <c r="O21" s="185">
        <f t="shared" si="0"/>
        <v>7305</v>
      </c>
    </row>
    <row r="22" spans="1:16" ht="26.25" customHeight="1" x14ac:dyDescent="0.25">
      <c r="A22" s="189" t="s">
        <v>327</v>
      </c>
      <c r="B22" s="188" t="s">
        <v>326</v>
      </c>
      <c r="C22" s="187"/>
      <c r="D22" s="186"/>
      <c r="E22" s="186"/>
      <c r="F22" s="186">
        <v>1000</v>
      </c>
      <c r="G22" s="186"/>
      <c r="H22" s="186"/>
      <c r="I22" s="185">
        <f t="shared" si="4"/>
        <v>1000</v>
      </c>
      <c r="J22" s="186"/>
      <c r="K22" s="186"/>
      <c r="L22" s="186"/>
      <c r="M22" s="186"/>
      <c r="N22" s="186"/>
      <c r="O22" s="185">
        <f t="shared" si="0"/>
        <v>1000</v>
      </c>
    </row>
    <row r="23" spans="1:16" ht="28.5" customHeight="1" x14ac:dyDescent="0.25">
      <c r="A23" s="195" t="s">
        <v>275</v>
      </c>
      <c r="B23" s="194" t="s">
        <v>276</v>
      </c>
      <c r="C23" s="193">
        <v>1</v>
      </c>
      <c r="D23" s="190">
        <v>3865</v>
      </c>
      <c r="E23" s="190">
        <v>700</v>
      </c>
      <c r="F23" s="190">
        <v>11230</v>
      </c>
      <c r="G23" s="190"/>
      <c r="H23" s="190"/>
      <c r="I23" s="185">
        <f>SUM(D23:H23)</f>
        <v>15795</v>
      </c>
      <c r="J23" s="190">
        <v>4000</v>
      </c>
      <c r="K23" s="190"/>
      <c r="L23" s="190"/>
      <c r="M23" s="190"/>
      <c r="N23" s="190"/>
      <c r="O23" s="185">
        <f>SUM(I23:N23)</f>
        <v>19795</v>
      </c>
    </row>
    <row r="24" spans="1:16" ht="30.75" customHeight="1" x14ac:dyDescent="0.25">
      <c r="A24" s="191" t="s">
        <v>325</v>
      </c>
      <c r="B24" s="194" t="s">
        <v>274</v>
      </c>
      <c r="C24" s="193">
        <v>1</v>
      </c>
      <c r="D24" s="190">
        <f>4584+9</f>
        <v>4593</v>
      </c>
      <c r="E24" s="190">
        <f>832+2</f>
        <v>834</v>
      </c>
      <c r="F24" s="190">
        <v>800</v>
      </c>
      <c r="G24" s="190"/>
      <c r="H24" s="190"/>
      <c r="I24" s="185">
        <f>SUM(D24:H24)</f>
        <v>6227</v>
      </c>
      <c r="J24" s="190">
        <v>65</v>
      </c>
      <c r="K24" s="190"/>
      <c r="L24" s="190"/>
      <c r="M24" s="190"/>
      <c r="N24" s="190"/>
      <c r="O24" s="185">
        <f t="shared" si="0"/>
        <v>6292</v>
      </c>
    </row>
    <row r="25" spans="1:16" ht="33.75" customHeight="1" x14ac:dyDescent="0.25">
      <c r="A25" s="191" t="s">
        <v>324</v>
      </c>
      <c r="B25" s="194" t="s">
        <v>323</v>
      </c>
      <c r="C25" s="443">
        <v>1</v>
      </c>
      <c r="D25" s="190">
        <f>3885+24</f>
        <v>3909</v>
      </c>
      <c r="E25" s="190">
        <f>706+4</f>
        <v>710</v>
      </c>
      <c r="F25" s="190">
        <v>210</v>
      </c>
      <c r="G25" s="190"/>
      <c r="H25" s="190"/>
      <c r="I25" s="185">
        <f t="shared" ref="I25:I31" si="5">SUM(D25:H25)</f>
        <v>4829</v>
      </c>
      <c r="J25" s="190"/>
      <c r="K25" s="190"/>
      <c r="L25" s="190"/>
      <c r="M25" s="190"/>
      <c r="N25" s="190"/>
      <c r="O25" s="185">
        <f t="shared" si="0"/>
        <v>4829</v>
      </c>
    </row>
    <row r="26" spans="1:16" ht="29.25" customHeight="1" x14ac:dyDescent="0.25">
      <c r="A26" s="191" t="s">
        <v>322</v>
      </c>
      <c r="B26" s="194" t="s">
        <v>272</v>
      </c>
      <c r="C26" s="193">
        <v>1</v>
      </c>
      <c r="D26" s="190">
        <f>4637+20</f>
        <v>4657</v>
      </c>
      <c r="E26" s="190">
        <f>713+3</f>
        <v>716</v>
      </c>
      <c r="F26" s="190">
        <v>3960</v>
      </c>
      <c r="G26" s="190"/>
      <c r="H26" s="190"/>
      <c r="I26" s="185">
        <f t="shared" si="5"/>
        <v>9333</v>
      </c>
      <c r="J26" s="190"/>
      <c r="K26" s="190"/>
      <c r="L26" s="190"/>
      <c r="M26" s="190"/>
      <c r="N26" s="190"/>
      <c r="O26" s="185">
        <f t="shared" si="0"/>
        <v>9333</v>
      </c>
    </row>
    <row r="27" spans="1:16" ht="29.25" customHeight="1" x14ac:dyDescent="0.25">
      <c r="A27" s="191" t="s">
        <v>512</v>
      </c>
      <c r="B27" s="194" t="s">
        <v>511</v>
      </c>
      <c r="C27" s="193"/>
      <c r="D27" s="190"/>
      <c r="E27" s="190"/>
      <c r="F27" s="190"/>
      <c r="G27" s="190"/>
      <c r="H27" s="190">
        <v>1000</v>
      </c>
      <c r="I27" s="185">
        <f t="shared" si="5"/>
        <v>1000</v>
      </c>
      <c r="J27" s="190"/>
      <c r="K27" s="190"/>
      <c r="L27" s="190"/>
      <c r="M27" s="190"/>
      <c r="N27" s="190"/>
      <c r="O27" s="185">
        <f t="shared" si="0"/>
        <v>1000</v>
      </c>
    </row>
    <row r="28" spans="1:16" ht="31.5" customHeight="1" x14ac:dyDescent="0.25">
      <c r="A28" s="191" t="s">
        <v>321</v>
      </c>
      <c r="B28" s="194" t="s">
        <v>320</v>
      </c>
      <c r="C28" s="193"/>
      <c r="D28" s="190"/>
      <c r="E28" s="190"/>
      <c r="F28" s="190"/>
      <c r="G28" s="190"/>
      <c r="H28" s="190">
        <v>700</v>
      </c>
      <c r="I28" s="185">
        <f t="shared" si="5"/>
        <v>700</v>
      </c>
      <c r="J28" s="190"/>
      <c r="K28" s="190"/>
      <c r="L28" s="190"/>
      <c r="M28" s="190"/>
      <c r="N28" s="190"/>
      <c r="O28" s="185">
        <f t="shared" si="0"/>
        <v>700</v>
      </c>
    </row>
    <row r="29" spans="1:16" ht="31.5" customHeight="1" x14ac:dyDescent="0.25">
      <c r="A29" s="191" t="s">
        <v>282</v>
      </c>
      <c r="B29" s="194" t="s">
        <v>283</v>
      </c>
      <c r="C29" s="193"/>
      <c r="D29" s="190"/>
      <c r="E29" s="190"/>
      <c r="F29" s="190">
        <v>4250</v>
      </c>
      <c r="G29" s="190"/>
      <c r="H29" s="190"/>
      <c r="I29" s="185">
        <f t="shared" si="5"/>
        <v>4250</v>
      </c>
      <c r="J29" s="190"/>
      <c r="K29" s="190"/>
      <c r="L29" s="190"/>
      <c r="M29" s="190"/>
      <c r="N29" s="190"/>
      <c r="O29" s="185">
        <f t="shared" si="0"/>
        <v>4250</v>
      </c>
    </row>
    <row r="30" spans="1:16" ht="31.5" customHeight="1" x14ac:dyDescent="0.25">
      <c r="A30" s="191" t="s">
        <v>465</v>
      </c>
      <c r="B30" s="194" t="s">
        <v>412</v>
      </c>
      <c r="C30" s="193">
        <v>1</v>
      </c>
      <c r="D30" s="190">
        <v>1030</v>
      </c>
      <c r="E30" s="190">
        <v>200</v>
      </c>
      <c r="F30" s="190">
        <v>775</v>
      </c>
      <c r="G30" s="190"/>
      <c r="H30" s="190"/>
      <c r="I30" s="185">
        <f t="shared" si="5"/>
        <v>2005</v>
      </c>
      <c r="J30" s="190"/>
      <c r="K30" s="190"/>
      <c r="L30" s="190"/>
      <c r="M30" s="190"/>
      <c r="N30" s="190"/>
      <c r="O30" s="185">
        <f t="shared" si="0"/>
        <v>2005</v>
      </c>
    </row>
    <row r="31" spans="1:16" ht="31.5" customHeight="1" x14ac:dyDescent="0.25">
      <c r="A31" s="191" t="s">
        <v>445</v>
      </c>
      <c r="B31" s="194" t="s">
        <v>415</v>
      </c>
      <c r="C31" s="193"/>
      <c r="D31" s="190"/>
      <c r="E31" s="190"/>
      <c r="F31" s="190">
        <v>200</v>
      </c>
      <c r="G31" s="190"/>
      <c r="H31" s="190"/>
      <c r="I31" s="185">
        <f t="shared" si="5"/>
        <v>200</v>
      </c>
      <c r="J31" s="190"/>
      <c r="K31" s="190"/>
      <c r="L31" s="190"/>
      <c r="M31" s="190"/>
      <c r="N31" s="190"/>
      <c r="O31" s="185">
        <f t="shared" si="0"/>
        <v>200</v>
      </c>
    </row>
    <row r="32" spans="1:16" ht="29.25" customHeight="1" x14ac:dyDescent="0.25">
      <c r="A32" s="191" t="s">
        <v>319</v>
      </c>
      <c r="B32" s="194" t="s">
        <v>270</v>
      </c>
      <c r="C32" s="190">
        <v>1</v>
      </c>
      <c r="D32" s="190">
        <f>2222+14</f>
        <v>2236</v>
      </c>
      <c r="E32" s="190">
        <f>457+2</f>
        <v>459</v>
      </c>
      <c r="F32" s="190">
        <v>1130</v>
      </c>
      <c r="G32" s="190"/>
      <c r="H32" s="190"/>
      <c r="I32" s="185">
        <f>SUM(D32:H32)</f>
        <v>3825</v>
      </c>
      <c r="J32" s="190"/>
      <c r="K32" s="190"/>
      <c r="L32" s="190"/>
      <c r="M32" s="190"/>
      <c r="N32" s="190"/>
      <c r="O32" s="185">
        <f t="shared" si="0"/>
        <v>3825</v>
      </c>
      <c r="P32" s="365"/>
    </row>
    <row r="33" spans="1:15" ht="33" customHeight="1" thickBot="1" x14ac:dyDescent="0.3">
      <c r="A33" s="191" t="s">
        <v>318</v>
      </c>
      <c r="B33" s="194" t="s">
        <v>317</v>
      </c>
      <c r="C33" s="193"/>
      <c r="D33" s="190"/>
      <c r="E33" s="190"/>
      <c r="F33" s="190">
        <v>1252</v>
      </c>
      <c r="G33" s="190">
        <v>4750</v>
      </c>
      <c r="H33" s="190">
        <v>7350</v>
      </c>
      <c r="I33" s="185">
        <f t="shared" ref="I33" si="6">SUM(D33:H33)</f>
        <v>13352</v>
      </c>
      <c r="J33" s="190"/>
      <c r="K33" s="190"/>
      <c r="L33" s="190"/>
      <c r="M33" s="190"/>
      <c r="N33" s="190"/>
      <c r="O33" s="185">
        <f t="shared" si="0"/>
        <v>13352</v>
      </c>
    </row>
    <row r="34" spans="1:15" ht="18" customHeight="1" thickBot="1" x14ac:dyDescent="0.3">
      <c r="A34" s="376" t="s">
        <v>292</v>
      </c>
      <c r="B34" s="377"/>
      <c r="C34" s="378">
        <f>SUM(C12:C33)</f>
        <v>13</v>
      </c>
      <c r="D34" s="378">
        <f>SUM(D12:D33)</f>
        <v>42500</v>
      </c>
      <c r="E34" s="378">
        <f>SUM(E12:E33)</f>
        <v>7759</v>
      </c>
      <c r="F34" s="378">
        <f>SUM(F12:F33)</f>
        <v>49839</v>
      </c>
      <c r="G34" s="378">
        <f>SUM(G17:G33)</f>
        <v>4750</v>
      </c>
      <c r="H34" s="378">
        <f>SUM(H12:H33)</f>
        <v>10390</v>
      </c>
      <c r="I34" s="378">
        <f>SUM(I12:I33)</f>
        <v>115238</v>
      </c>
      <c r="J34" s="378">
        <f>SUM(J12:J33)</f>
        <v>17271</v>
      </c>
      <c r="K34" s="378">
        <f>SUM(K12:K33)</f>
        <v>90270</v>
      </c>
      <c r="L34" s="378">
        <f>SUM(L17:L33)</f>
        <v>0</v>
      </c>
      <c r="M34" s="378">
        <f>SUM(M11:M33)</f>
        <v>5431</v>
      </c>
      <c r="N34" s="378">
        <f>SUM(N12:N33)</f>
        <v>2000</v>
      </c>
      <c r="O34" s="379">
        <f>SUM(O12:O33)</f>
        <v>230210</v>
      </c>
    </row>
    <row r="38" spans="1:15" x14ac:dyDescent="0.25">
      <c r="B38" s="182"/>
      <c r="C38" s="181"/>
    </row>
    <row r="39" spans="1:15" x14ac:dyDescent="0.25">
      <c r="B39" s="182"/>
      <c r="C39" s="184"/>
    </row>
    <row r="40" spans="1:15" ht="13" x14ac:dyDescent="0.3">
      <c r="A40" s="180"/>
      <c r="B40" s="183"/>
    </row>
    <row r="44" spans="1:15" x14ac:dyDescent="0.25">
      <c r="B44" s="182"/>
      <c r="C44" s="181"/>
    </row>
    <row r="45" spans="1:15" x14ac:dyDescent="0.25">
      <c r="B45" s="182"/>
      <c r="C45" s="181"/>
    </row>
    <row r="46" spans="1:15" ht="13" x14ac:dyDescent="0.3">
      <c r="A46" s="180"/>
      <c r="B46" s="179"/>
    </row>
    <row r="49" spans="1:3" x14ac:dyDescent="0.25">
      <c r="B49" s="182"/>
      <c r="C49" s="181"/>
    </row>
    <row r="50" spans="1:3" x14ac:dyDescent="0.25">
      <c r="B50" s="182"/>
      <c r="C50" s="181"/>
    </row>
    <row r="51" spans="1:3" ht="13" x14ac:dyDescent="0.3">
      <c r="A51" s="180"/>
      <c r="B51" s="179"/>
    </row>
    <row r="54" spans="1:3" ht="13" x14ac:dyDescent="0.3">
      <c r="A54" s="180"/>
      <c r="B54" s="179"/>
    </row>
    <row r="57" spans="1:3" ht="13" x14ac:dyDescent="0.3">
      <c r="A57" s="180"/>
      <c r="B57" s="179"/>
    </row>
    <row r="59" spans="1:3" ht="13" x14ac:dyDescent="0.3">
      <c r="A59" s="180"/>
      <c r="B59" s="179"/>
    </row>
  </sheetData>
  <mergeCells count="10">
    <mergeCell ref="J7:M7"/>
    <mergeCell ref="N8:N10"/>
    <mergeCell ref="A4:O4"/>
    <mergeCell ref="N2:O2"/>
    <mergeCell ref="D7:I7"/>
    <mergeCell ref="A8:A10"/>
    <mergeCell ref="B8:B10"/>
    <mergeCell ref="C8:C10"/>
    <mergeCell ref="D8:D10"/>
    <mergeCell ref="E8:E10"/>
  </mergeCells>
  <printOptions horizontalCentered="1"/>
  <pageMargins left="0.39370078740157483" right="0.39370078740157483" top="0.19685039370078741" bottom="0.19685039370078741" header="0.35433070866141736" footer="0.51181102362204722"/>
  <pageSetup paperSize="9"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  <pageSetUpPr fitToPage="1"/>
  </sheetPr>
  <dimension ref="A2:P14"/>
  <sheetViews>
    <sheetView workbookViewId="0">
      <selection activeCell="F13" sqref="F13"/>
    </sheetView>
  </sheetViews>
  <sheetFormatPr defaultColWidth="9.1796875" defaultRowHeight="12.5" x14ac:dyDescent="0.25"/>
  <cols>
    <col min="1" max="1" width="28.54296875" style="146" customWidth="1"/>
    <col min="2" max="2" width="11.26953125" style="146" customWidth="1"/>
    <col min="3" max="3" width="7.81640625" style="146" customWidth="1"/>
    <col min="4" max="4" width="9.1796875" style="146"/>
    <col min="5" max="5" width="8.453125" style="146" customWidth="1"/>
    <col min="6" max="7" width="9.1796875" style="146"/>
    <col min="8" max="8" width="10.81640625" style="146" customWidth="1"/>
    <col min="9" max="9" width="8.26953125" style="146" customWidth="1"/>
    <col min="10" max="10" width="9.453125" style="146" customWidth="1"/>
    <col min="11" max="11" width="8.54296875" style="146" customWidth="1"/>
    <col min="12" max="12" width="9.54296875" style="146" customWidth="1"/>
    <col min="13" max="13" width="12.54296875" style="146" customWidth="1"/>
    <col min="14" max="14" width="8.1796875" style="146" customWidth="1"/>
    <col min="15" max="15" width="8.7265625" style="146" customWidth="1"/>
    <col min="16" max="16384" width="9.1796875" style="146"/>
  </cols>
  <sheetData>
    <row r="2" spans="1:16" x14ac:dyDescent="0.25">
      <c r="M2" s="621" t="s">
        <v>344</v>
      </c>
      <c r="N2" s="621"/>
      <c r="O2" s="621"/>
    </row>
    <row r="3" spans="1:16" x14ac:dyDescent="0.25">
      <c r="M3" s="478"/>
      <c r="N3" s="478"/>
      <c r="O3" s="478"/>
    </row>
    <row r="4" spans="1:16" ht="14" x14ac:dyDescent="0.3">
      <c r="A4" s="612" t="s">
        <v>495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481"/>
    </row>
    <row r="5" spans="1:16" ht="14" x14ac:dyDescent="0.3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81"/>
    </row>
    <row r="6" spans="1:16" ht="13" thickBot="1" x14ac:dyDescent="0.3">
      <c r="I6" s="209"/>
      <c r="M6" s="214"/>
      <c r="N6" s="624" t="s">
        <v>433</v>
      </c>
      <c r="O6" s="624"/>
      <c r="P6" s="209"/>
    </row>
    <row r="7" spans="1:16" ht="13" thickBot="1" x14ac:dyDescent="0.3">
      <c r="A7" s="213"/>
      <c r="B7" s="211"/>
      <c r="C7" s="211"/>
      <c r="D7" s="614" t="s">
        <v>315</v>
      </c>
      <c r="E7" s="614"/>
      <c r="F7" s="614"/>
      <c r="G7" s="614"/>
      <c r="H7" s="614"/>
      <c r="I7" s="614"/>
      <c r="J7" s="607" t="s">
        <v>341</v>
      </c>
      <c r="K7" s="608"/>
      <c r="L7" s="608"/>
      <c r="M7" s="608"/>
      <c r="N7" s="240"/>
      <c r="O7" s="239"/>
      <c r="P7" s="209"/>
    </row>
    <row r="8" spans="1:16" ht="13" x14ac:dyDescent="0.3">
      <c r="A8" s="616" t="s">
        <v>313</v>
      </c>
      <c r="B8" s="618" t="s">
        <v>467</v>
      </c>
      <c r="C8" s="610" t="s">
        <v>312</v>
      </c>
      <c r="D8" s="610" t="s">
        <v>340</v>
      </c>
      <c r="E8" s="622" t="s">
        <v>310</v>
      </c>
      <c r="F8" s="208" t="s">
        <v>309</v>
      </c>
      <c r="G8" s="208" t="s">
        <v>308</v>
      </c>
      <c r="H8" s="208" t="s">
        <v>339</v>
      </c>
      <c r="I8" s="208" t="s">
        <v>306</v>
      </c>
      <c r="J8" s="238" t="s">
        <v>305</v>
      </c>
      <c r="K8" s="208" t="s">
        <v>338</v>
      </c>
      <c r="L8" s="207" t="s">
        <v>303</v>
      </c>
      <c r="M8" s="237" t="s">
        <v>302</v>
      </c>
      <c r="N8" s="214" t="s">
        <v>301</v>
      </c>
      <c r="O8" s="234" t="s">
        <v>300</v>
      </c>
    </row>
    <row r="9" spans="1:16" ht="13" x14ac:dyDescent="0.3">
      <c r="A9" s="616"/>
      <c r="B9" s="619"/>
      <c r="C9" s="610"/>
      <c r="D9" s="610"/>
      <c r="E9" s="622"/>
      <c r="F9" s="208" t="s">
        <v>293</v>
      </c>
      <c r="G9" s="208" t="s">
        <v>336</v>
      </c>
      <c r="H9" s="208" t="s">
        <v>298</v>
      </c>
      <c r="I9" s="208" t="s">
        <v>293</v>
      </c>
      <c r="J9" s="236" t="s">
        <v>297</v>
      </c>
      <c r="K9" s="208" t="s">
        <v>297</v>
      </c>
      <c r="L9" s="207" t="s">
        <v>296</v>
      </c>
      <c r="M9" s="235" t="s">
        <v>293</v>
      </c>
      <c r="N9" s="214"/>
      <c r="O9" s="234" t="s">
        <v>295</v>
      </c>
    </row>
    <row r="10" spans="1:16" ht="13.5" thickBot="1" x14ac:dyDescent="0.35">
      <c r="A10" s="617"/>
      <c r="B10" s="620"/>
      <c r="C10" s="611"/>
      <c r="D10" s="611"/>
      <c r="E10" s="623"/>
      <c r="F10" s="204"/>
      <c r="G10" s="204" t="s">
        <v>440</v>
      </c>
      <c r="H10" s="205"/>
      <c r="I10" s="204" t="s">
        <v>294</v>
      </c>
      <c r="J10" s="233"/>
      <c r="K10" s="204"/>
      <c r="L10" s="203" t="s">
        <v>293</v>
      </c>
      <c r="M10" s="204"/>
      <c r="N10" s="232"/>
      <c r="O10" s="231"/>
    </row>
    <row r="11" spans="1:16" ht="24" customHeight="1" x14ac:dyDescent="0.3">
      <c r="A11" s="230" t="s">
        <v>387</v>
      </c>
      <c r="B11" s="229"/>
      <c r="C11" s="229"/>
      <c r="D11" s="228"/>
      <c r="E11" s="228"/>
      <c r="F11" s="228"/>
      <c r="G11" s="228"/>
      <c r="H11" s="228"/>
      <c r="I11" s="228"/>
      <c r="J11" s="228"/>
      <c r="K11" s="228"/>
      <c r="L11" s="228"/>
      <c r="M11" s="227"/>
      <c r="N11" s="226"/>
      <c r="O11" s="225"/>
    </row>
    <row r="12" spans="1:16" ht="27" customHeight="1" x14ac:dyDescent="0.25">
      <c r="A12" s="224" t="s">
        <v>343</v>
      </c>
      <c r="B12" s="194" t="s">
        <v>289</v>
      </c>
      <c r="C12" s="193">
        <v>12</v>
      </c>
      <c r="D12" s="190">
        <v>58477</v>
      </c>
      <c r="E12" s="190">
        <f>10623-510</f>
        <v>10113</v>
      </c>
      <c r="F12" s="190">
        <f>2530+510</f>
        <v>3040</v>
      </c>
      <c r="G12" s="190"/>
      <c r="H12" s="190"/>
      <c r="I12" s="185">
        <f>SUM(D12:H12)</f>
        <v>71630</v>
      </c>
      <c r="J12" s="190"/>
      <c r="K12" s="190"/>
      <c r="L12" s="190"/>
      <c r="M12" s="190"/>
      <c r="N12" s="223"/>
      <c r="O12" s="222">
        <f>SUM(I12:N12)</f>
        <v>71630</v>
      </c>
    </row>
    <row r="13" spans="1:16" ht="55.5" customHeight="1" thickBot="1" x14ac:dyDescent="0.3">
      <c r="A13" s="487" t="s">
        <v>541</v>
      </c>
      <c r="B13" s="488" t="s">
        <v>540</v>
      </c>
      <c r="C13" s="489"/>
      <c r="D13" s="490">
        <v>971</v>
      </c>
      <c r="E13" s="490">
        <v>172</v>
      </c>
      <c r="F13" s="490">
        <v>46</v>
      </c>
      <c r="G13" s="490"/>
      <c r="H13" s="490">
        <v>10</v>
      </c>
      <c r="I13" s="185">
        <f>SUM(D13:H13)</f>
        <v>1199</v>
      </c>
      <c r="J13" s="490"/>
      <c r="K13" s="490"/>
      <c r="L13" s="490"/>
      <c r="M13" s="490"/>
      <c r="N13" s="491"/>
      <c r="O13" s="222">
        <f>SUM(I13:N13)</f>
        <v>1199</v>
      </c>
    </row>
    <row r="14" spans="1:16" ht="27" customHeight="1" thickBot="1" x14ac:dyDescent="0.3">
      <c r="A14" s="461" t="s">
        <v>292</v>
      </c>
      <c r="B14" s="219"/>
      <c r="C14" s="218">
        <f>SUM(C12)</f>
        <v>12</v>
      </c>
      <c r="D14" s="218">
        <f>SUM(D12:D13)</f>
        <v>59448</v>
      </c>
      <c r="E14" s="218">
        <f t="shared" ref="E14:F14" si="0">SUM(E12:E13)</f>
        <v>10285</v>
      </c>
      <c r="F14" s="218">
        <f t="shared" si="0"/>
        <v>3086</v>
      </c>
      <c r="G14" s="218"/>
      <c r="H14" s="218">
        <f>SUM(H12:H13)</f>
        <v>10</v>
      </c>
      <c r="I14" s="218">
        <f>SUM(I12:I13)</f>
        <v>72829</v>
      </c>
      <c r="J14" s="218"/>
      <c r="K14" s="218"/>
      <c r="L14" s="218"/>
      <c r="M14" s="218"/>
      <c r="N14" s="218"/>
      <c r="O14" s="217">
        <f>SUM(O12:O13)</f>
        <v>72829</v>
      </c>
    </row>
  </sheetData>
  <mergeCells count="10">
    <mergeCell ref="M2:O2"/>
    <mergeCell ref="D7:I7"/>
    <mergeCell ref="A8:A10"/>
    <mergeCell ref="B8:B10"/>
    <mergeCell ref="C8:C10"/>
    <mergeCell ref="D8:D10"/>
    <mergeCell ref="E8:E10"/>
    <mergeCell ref="J7:M7"/>
    <mergeCell ref="N6:O6"/>
    <mergeCell ref="A4:O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/>
  </sheetPr>
  <dimension ref="A2:P25"/>
  <sheetViews>
    <sheetView workbookViewId="0">
      <selection activeCell="D14" sqref="D14"/>
    </sheetView>
  </sheetViews>
  <sheetFormatPr defaultColWidth="9.1796875" defaultRowHeight="12.5" x14ac:dyDescent="0.25"/>
  <cols>
    <col min="1" max="1" width="21" style="146" customWidth="1"/>
    <col min="2" max="2" width="11.453125" style="146" customWidth="1"/>
    <col min="3" max="6" width="11.453125" style="146" bestFit="1" customWidth="1"/>
    <col min="7" max="7" width="11.453125" style="146" customWidth="1"/>
    <col min="8" max="8" width="11.453125" style="146" bestFit="1" customWidth="1"/>
    <col min="9" max="9" width="11.453125" style="146" customWidth="1"/>
    <col min="10" max="11" width="9.1796875" style="146"/>
    <col min="12" max="12" width="10.81640625" style="146" customWidth="1"/>
    <col min="13" max="13" width="11.7265625" style="146" customWidth="1"/>
    <col min="14" max="14" width="11.1796875" style="146" customWidth="1"/>
    <col min="15" max="16384" width="9.1796875" style="146"/>
  </cols>
  <sheetData>
    <row r="2" spans="1:16" x14ac:dyDescent="0.25">
      <c r="L2" s="599" t="s">
        <v>347</v>
      </c>
      <c r="M2" s="599"/>
      <c r="N2" s="599"/>
    </row>
    <row r="3" spans="1:16" x14ac:dyDescent="0.25">
      <c r="L3" s="181"/>
      <c r="M3" s="181"/>
      <c r="N3" s="181"/>
    </row>
    <row r="4" spans="1:16" ht="14" x14ac:dyDescent="0.3">
      <c r="A4" s="612" t="s">
        <v>496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481"/>
    </row>
    <row r="5" spans="1:16" ht="14" x14ac:dyDescent="0.3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</row>
    <row r="6" spans="1:16" ht="13" thickBot="1" x14ac:dyDescent="0.3">
      <c r="A6" s="216"/>
      <c r="B6" s="216"/>
      <c r="C6" s="216"/>
      <c r="D6" s="216"/>
      <c r="E6" s="216"/>
      <c r="F6" s="216"/>
      <c r="G6" s="216"/>
      <c r="H6" s="216"/>
      <c r="L6" s="625" t="s">
        <v>442</v>
      </c>
      <c r="M6" s="625"/>
      <c r="N6" s="625"/>
      <c r="O6" s="260"/>
      <c r="P6" s="260"/>
    </row>
    <row r="7" spans="1:16" ht="13" thickBot="1" x14ac:dyDescent="0.3">
      <c r="A7" s="177"/>
      <c r="B7" s="176"/>
      <c r="C7" s="176"/>
      <c r="D7" s="626" t="s">
        <v>315</v>
      </c>
      <c r="E7" s="627"/>
      <c r="F7" s="627"/>
      <c r="G7" s="627"/>
      <c r="H7" s="627"/>
      <c r="I7" s="628"/>
      <c r="J7" s="629" t="s">
        <v>314</v>
      </c>
      <c r="K7" s="629"/>
      <c r="L7" s="629"/>
      <c r="M7" s="458"/>
      <c r="N7" s="175"/>
    </row>
    <row r="8" spans="1:16" x14ac:dyDescent="0.25">
      <c r="A8" s="630" t="s">
        <v>313</v>
      </c>
      <c r="B8" s="633" t="s">
        <v>466</v>
      </c>
      <c r="C8" s="636" t="s">
        <v>312</v>
      </c>
      <c r="D8" s="636" t="s">
        <v>311</v>
      </c>
      <c r="E8" s="636" t="s">
        <v>310</v>
      </c>
      <c r="F8" s="259" t="s">
        <v>309</v>
      </c>
      <c r="G8" s="258" t="s">
        <v>308</v>
      </c>
      <c r="H8" s="258" t="s">
        <v>339</v>
      </c>
      <c r="I8" s="258" t="s">
        <v>306</v>
      </c>
      <c r="J8" s="258" t="s">
        <v>305</v>
      </c>
      <c r="K8" s="258" t="s">
        <v>338</v>
      </c>
      <c r="L8" s="258" t="s">
        <v>303</v>
      </c>
      <c r="M8" s="258" t="s">
        <v>302</v>
      </c>
      <c r="N8" s="171" t="s">
        <v>300</v>
      </c>
    </row>
    <row r="9" spans="1:16" x14ac:dyDescent="0.25">
      <c r="A9" s="631"/>
      <c r="B9" s="634"/>
      <c r="C9" s="637"/>
      <c r="D9" s="637"/>
      <c r="E9" s="637"/>
      <c r="F9" s="253" t="s">
        <v>346</v>
      </c>
      <c r="G9" s="252" t="s">
        <v>336</v>
      </c>
      <c r="H9" s="252" t="s">
        <v>298</v>
      </c>
      <c r="I9" s="252" t="s">
        <v>293</v>
      </c>
      <c r="J9" s="252" t="s">
        <v>297</v>
      </c>
      <c r="K9" s="252" t="s">
        <v>297</v>
      </c>
      <c r="L9" s="252" t="s">
        <v>345</v>
      </c>
      <c r="M9" s="252" t="s">
        <v>293</v>
      </c>
      <c r="N9" s="169" t="s">
        <v>295</v>
      </c>
    </row>
    <row r="10" spans="1:16" ht="13" thickBot="1" x14ac:dyDescent="0.3">
      <c r="A10" s="632"/>
      <c r="B10" s="635"/>
      <c r="C10" s="638"/>
      <c r="D10" s="638"/>
      <c r="E10" s="638"/>
      <c r="F10" s="257"/>
      <c r="G10" s="255" t="s">
        <v>440</v>
      </c>
      <c r="H10" s="256"/>
      <c r="I10" s="255" t="s">
        <v>294</v>
      </c>
      <c r="J10" s="255"/>
      <c r="K10" s="255"/>
      <c r="L10" s="255" t="s">
        <v>293</v>
      </c>
      <c r="M10" s="255"/>
      <c r="N10" s="254"/>
    </row>
    <row r="11" spans="1:16" ht="36.75" customHeight="1" x14ac:dyDescent="0.35">
      <c r="A11" s="434" t="s">
        <v>432</v>
      </c>
      <c r="B11" s="251"/>
      <c r="C11" s="251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49"/>
    </row>
    <row r="12" spans="1:16" s="245" customFormat="1" ht="25.5" customHeight="1" x14ac:dyDescent="0.25">
      <c r="A12" s="435" t="s">
        <v>284</v>
      </c>
      <c r="B12" s="290" t="s">
        <v>285</v>
      </c>
      <c r="C12" s="418">
        <v>14</v>
      </c>
      <c r="D12" s="247">
        <v>61615</v>
      </c>
      <c r="E12" s="247">
        <v>11500</v>
      </c>
      <c r="F12" s="460">
        <v>1280</v>
      </c>
      <c r="G12" s="247"/>
      <c r="H12" s="247"/>
      <c r="I12" s="248">
        <f t="shared" ref="I12:I13" si="0">SUM(D12:H12)</f>
        <v>74395</v>
      </c>
      <c r="J12" s="247">
        <v>250</v>
      </c>
      <c r="K12" s="247"/>
      <c r="L12" s="247"/>
      <c r="M12" s="247"/>
      <c r="N12" s="246">
        <f t="shared" ref="N12:N18" si="1">SUM(I12:M12)</f>
        <v>74645</v>
      </c>
    </row>
    <row r="13" spans="1:16" s="245" customFormat="1" ht="25.5" customHeight="1" x14ac:dyDescent="0.25">
      <c r="A13" s="435" t="s">
        <v>282</v>
      </c>
      <c r="B13" s="290" t="s">
        <v>283</v>
      </c>
      <c r="C13" s="418"/>
      <c r="D13" s="247"/>
      <c r="E13" s="247"/>
      <c r="F13" s="247">
        <v>2350</v>
      </c>
      <c r="G13" s="247"/>
      <c r="H13" s="247"/>
      <c r="I13" s="248">
        <f t="shared" si="0"/>
        <v>2350</v>
      </c>
      <c r="J13" s="247">
        <v>200</v>
      </c>
      <c r="K13" s="247"/>
      <c r="L13" s="247"/>
      <c r="M13" s="247"/>
      <c r="N13" s="246">
        <f t="shared" si="1"/>
        <v>2550</v>
      </c>
    </row>
    <row r="14" spans="1:16" s="245" customFormat="1" ht="25.5" customHeight="1" x14ac:dyDescent="0.25">
      <c r="A14" s="435" t="s">
        <v>441</v>
      </c>
      <c r="B14" s="290" t="s">
        <v>412</v>
      </c>
      <c r="C14" s="418">
        <v>5</v>
      </c>
      <c r="D14" s="247">
        <f>15637-1783+28</f>
        <v>13882</v>
      </c>
      <c r="E14" s="247">
        <f>2811-312+5</f>
        <v>2504</v>
      </c>
      <c r="F14" s="247">
        <f>1430+243</f>
        <v>1673</v>
      </c>
      <c r="G14" s="247"/>
      <c r="H14" s="369"/>
      <c r="I14" s="248">
        <f>SUM(D14:H14)</f>
        <v>18059</v>
      </c>
      <c r="J14" s="247">
        <v>100</v>
      </c>
      <c r="K14" s="247"/>
      <c r="L14" s="247"/>
      <c r="M14" s="247"/>
      <c r="N14" s="246">
        <f t="shared" si="1"/>
        <v>18159</v>
      </c>
    </row>
    <row r="15" spans="1:16" s="245" customFormat="1" ht="25.5" customHeight="1" x14ac:dyDescent="0.25">
      <c r="A15" s="435" t="s">
        <v>420</v>
      </c>
      <c r="B15" s="373" t="s">
        <v>409</v>
      </c>
      <c r="C15" s="410">
        <v>5.5</v>
      </c>
      <c r="D15" s="307">
        <v>11407</v>
      </c>
      <c r="E15" s="307">
        <v>2157</v>
      </c>
      <c r="F15" s="307">
        <v>22925</v>
      </c>
      <c r="G15" s="307"/>
      <c r="H15" s="185"/>
      <c r="I15" s="248">
        <f>SUM(D15:G15)</f>
        <v>36489</v>
      </c>
      <c r="J15" s="307">
        <v>448</v>
      </c>
      <c r="K15" s="247">
        <v>128</v>
      </c>
      <c r="L15" s="247"/>
      <c r="M15" s="247"/>
      <c r="N15" s="246">
        <f t="shared" si="1"/>
        <v>37065</v>
      </c>
    </row>
    <row r="16" spans="1:16" s="245" customFormat="1" ht="25.5" customHeight="1" x14ac:dyDescent="0.25">
      <c r="A16" s="435" t="s">
        <v>430</v>
      </c>
      <c r="B16" s="373" t="s">
        <v>416</v>
      </c>
      <c r="C16" s="410"/>
      <c r="D16" s="307">
        <v>2603</v>
      </c>
      <c r="E16" s="307">
        <v>493</v>
      </c>
      <c r="F16" s="307">
        <v>6089</v>
      </c>
      <c r="G16" s="307"/>
      <c r="H16" s="185"/>
      <c r="I16" s="248">
        <f>SUM(D16:H16)</f>
        <v>9185</v>
      </c>
      <c r="J16" s="307">
        <v>119</v>
      </c>
      <c r="K16" s="247">
        <v>34</v>
      </c>
      <c r="L16" s="247"/>
      <c r="M16" s="247"/>
      <c r="N16" s="246">
        <f t="shared" si="1"/>
        <v>9338</v>
      </c>
    </row>
    <row r="17" spans="1:16" s="245" customFormat="1" ht="20.25" customHeight="1" x14ac:dyDescent="0.25">
      <c r="A17" s="435" t="s">
        <v>417</v>
      </c>
      <c r="B17" s="373" t="s">
        <v>411</v>
      </c>
      <c r="C17" s="410"/>
      <c r="D17" s="307">
        <v>1072</v>
      </c>
      <c r="E17" s="307">
        <v>203</v>
      </c>
      <c r="F17" s="307">
        <v>2507</v>
      </c>
      <c r="G17" s="307"/>
      <c r="H17" s="185"/>
      <c r="I17" s="248">
        <f>SUM(D17:H17)</f>
        <v>3782</v>
      </c>
      <c r="J17" s="307">
        <v>49</v>
      </c>
      <c r="K17" s="247">
        <v>14</v>
      </c>
      <c r="L17" s="247"/>
      <c r="M17" s="247"/>
      <c r="N17" s="246">
        <f t="shared" si="1"/>
        <v>3845</v>
      </c>
    </row>
    <row r="18" spans="1:16" s="437" customFormat="1" ht="28.5" customHeight="1" thickBot="1" x14ac:dyDescent="0.3">
      <c r="A18" s="435" t="s">
        <v>319</v>
      </c>
      <c r="B18" s="305" t="s">
        <v>270</v>
      </c>
      <c r="C18" s="190"/>
      <c r="D18" s="190">
        <v>1837</v>
      </c>
      <c r="E18" s="190">
        <v>348</v>
      </c>
      <c r="F18" s="190">
        <v>4299</v>
      </c>
      <c r="G18" s="190"/>
      <c r="H18" s="190"/>
      <c r="I18" s="439">
        <f>SUM(C18:H18)</f>
        <v>6484</v>
      </c>
      <c r="J18" s="438">
        <v>84</v>
      </c>
      <c r="K18" s="440">
        <v>24</v>
      </c>
      <c r="L18" s="440"/>
      <c r="M18" s="440"/>
      <c r="N18" s="441">
        <f t="shared" si="1"/>
        <v>6592</v>
      </c>
    </row>
    <row r="19" spans="1:16" ht="20.25" customHeight="1" thickBot="1" x14ac:dyDescent="0.3">
      <c r="A19" s="244" t="s">
        <v>292</v>
      </c>
      <c r="B19" s="243"/>
      <c r="C19" s="419">
        <f>SUM(C12:C18)</f>
        <v>24.5</v>
      </c>
      <c r="D19" s="242">
        <f>SUM(D12:D18)</f>
        <v>92416</v>
      </c>
      <c r="E19" s="242">
        <f>SUM(E12:E18)</f>
        <v>17205</v>
      </c>
      <c r="F19" s="242">
        <f>SUM(F12:F18)</f>
        <v>41123</v>
      </c>
      <c r="G19" s="242"/>
      <c r="H19" s="242"/>
      <c r="I19" s="242">
        <f>SUM(I12:I18)</f>
        <v>150744</v>
      </c>
      <c r="J19" s="242">
        <f>SUM(J12:J18)</f>
        <v>1250</v>
      </c>
      <c r="K19" s="242">
        <f>SUM(K12:K18)</f>
        <v>200</v>
      </c>
      <c r="L19" s="242"/>
      <c r="M19" s="242"/>
      <c r="N19" s="241">
        <f>SUM(N12:N18)</f>
        <v>152194</v>
      </c>
    </row>
    <row r="25" spans="1:16" x14ac:dyDescent="0.25">
      <c r="P25" s="436"/>
    </row>
  </sheetData>
  <mergeCells count="10">
    <mergeCell ref="A8:A10"/>
    <mergeCell ref="B8:B10"/>
    <mergeCell ref="C8:C10"/>
    <mergeCell ref="D8:D10"/>
    <mergeCell ref="E8:E10"/>
    <mergeCell ref="L2:N2"/>
    <mergeCell ref="L6:N6"/>
    <mergeCell ref="D7:I7"/>
    <mergeCell ref="J7:L7"/>
    <mergeCell ref="A4:O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/>
  </sheetPr>
  <dimension ref="A2:Q53"/>
  <sheetViews>
    <sheetView topLeftCell="A25" workbookViewId="0">
      <selection activeCell="D44" sqref="D44"/>
    </sheetView>
  </sheetViews>
  <sheetFormatPr defaultColWidth="9.1796875" defaultRowHeight="12.5" x14ac:dyDescent="0.25"/>
  <cols>
    <col min="1" max="1" width="29.1796875" style="146" customWidth="1"/>
    <col min="2" max="3" width="11.26953125" style="146" customWidth="1"/>
    <col min="4" max="6" width="9.1796875" style="146"/>
    <col min="7" max="7" width="9.54296875" style="146" bestFit="1" customWidth="1"/>
    <col min="8" max="8" width="11.54296875" style="146" bestFit="1" customWidth="1"/>
    <col min="9" max="9" width="9.453125" style="146" bestFit="1" customWidth="1"/>
    <col min="10" max="10" width="9.81640625" style="146" bestFit="1" customWidth="1"/>
    <col min="11" max="11" width="9.1796875" style="146"/>
    <col min="12" max="12" width="9.81640625" style="146" customWidth="1"/>
    <col min="13" max="13" width="13.26953125" style="146" customWidth="1"/>
    <col min="14" max="14" width="9.1796875" style="146"/>
    <col min="15" max="15" width="10.7265625" style="146" customWidth="1"/>
    <col min="16" max="16384" width="9.1796875" style="146"/>
  </cols>
  <sheetData>
    <row r="2" spans="1:16" x14ac:dyDescent="0.25">
      <c r="N2" s="639" t="s">
        <v>352</v>
      </c>
      <c r="O2" s="639"/>
    </row>
    <row r="3" spans="1:16" x14ac:dyDescent="0.25">
      <c r="N3" s="484"/>
      <c r="O3" s="484"/>
    </row>
    <row r="4" spans="1:16" ht="13" x14ac:dyDescent="0.3">
      <c r="A4" s="612" t="s">
        <v>497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215"/>
    </row>
    <row r="5" spans="1:16" ht="14" x14ac:dyDescent="0.3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</row>
    <row r="6" spans="1:16" ht="13" thickBot="1" x14ac:dyDescent="0.3">
      <c r="M6" s="625" t="s">
        <v>188</v>
      </c>
      <c r="N6" s="625"/>
      <c r="O6" s="625"/>
    </row>
    <row r="7" spans="1:16" ht="13" thickBot="1" x14ac:dyDescent="0.3">
      <c r="A7" s="329"/>
      <c r="B7" s="328"/>
      <c r="C7" s="327"/>
      <c r="D7" s="614" t="s">
        <v>315</v>
      </c>
      <c r="E7" s="614"/>
      <c r="F7" s="614"/>
      <c r="G7" s="614"/>
      <c r="H7" s="614"/>
      <c r="I7" s="615"/>
      <c r="J7" s="607" t="s">
        <v>341</v>
      </c>
      <c r="K7" s="608"/>
      <c r="L7" s="608"/>
      <c r="M7" s="609"/>
      <c r="N7" s="326"/>
      <c r="O7" s="325"/>
    </row>
    <row r="8" spans="1:16" ht="13" x14ac:dyDescent="0.3">
      <c r="A8" s="640" t="s">
        <v>313</v>
      </c>
      <c r="B8" s="643" t="s">
        <v>466</v>
      </c>
      <c r="C8" s="324"/>
      <c r="D8" s="646" t="s">
        <v>340</v>
      </c>
      <c r="E8" s="646" t="s">
        <v>310</v>
      </c>
      <c r="F8" s="322" t="s">
        <v>309</v>
      </c>
      <c r="G8" s="323" t="s">
        <v>308</v>
      </c>
      <c r="H8" s="323" t="s">
        <v>339</v>
      </c>
      <c r="I8" s="323" t="s">
        <v>306</v>
      </c>
      <c r="J8" s="238" t="s">
        <v>305</v>
      </c>
      <c r="K8" s="323" t="s">
        <v>338</v>
      </c>
      <c r="L8" s="322" t="s">
        <v>303</v>
      </c>
      <c r="M8" s="322" t="s">
        <v>302</v>
      </c>
      <c r="N8" s="647" t="s">
        <v>301</v>
      </c>
      <c r="O8" s="321" t="s">
        <v>300</v>
      </c>
    </row>
    <row r="9" spans="1:16" ht="13" x14ac:dyDescent="0.3">
      <c r="A9" s="641"/>
      <c r="B9" s="644"/>
      <c r="C9" s="320" t="s">
        <v>312</v>
      </c>
      <c r="D9" s="610"/>
      <c r="E9" s="610"/>
      <c r="F9" s="208" t="s">
        <v>293</v>
      </c>
      <c r="G9" s="208" t="s">
        <v>336</v>
      </c>
      <c r="H9" s="208" t="s">
        <v>298</v>
      </c>
      <c r="I9" s="235" t="s">
        <v>293</v>
      </c>
      <c r="J9" s="214" t="s">
        <v>297</v>
      </c>
      <c r="K9" s="208" t="s">
        <v>297</v>
      </c>
      <c r="L9" s="207" t="s">
        <v>296</v>
      </c>
      <c r="M9" s="207" t="s">
        <v>293</v>
      </c>
      <c r="N9" s="622"/>
      <c r="O9" s="319" t="s">
        <v>294</v>
      </c>
    </row>
    <row r="10" spans="1:16" s="262" customFormat="1" ht="12.75" customHeight="1" thickBot="1" x14ac:dyDescent="0.3">
      <c r="A10" s="642"/>
      <c r="B10" s="645"/>
      <c r="C10" s="318"/>
      <c r="D10" s="611"/>
      <c r="E10" s="611"/>
      <c r="F10" s="204"/>
      <c r="G10" s="204" t="s">
        <v>440</v>
      </c>
      <c r="H10" s="205"/>
      <c r="I10" s="204" t="s">
        <v>294</v>
      </c>
      <c r="J10" s="233"/>
      <c r="K10" s="204"/>
      <c r="L10" s="203" t="s">
        <v>293</v>
      </c>
      <c r="M10" s="203"/>
      <c r="N10" s="623"/>
      <c r="O10" s="317"/>
    </row>
    <row r="11" spans="1:16" s="262" customFormat="1" ht="12.75" customHeight="1" x14ac:dyDescent="0.25">
      <c r="A11" s="316" t="s">
        <v>291</v>
      </c>
      <c r="B11" s="315"/>
      <c r="C11" s="315"/>
      <c r="D11" s="312"/>
      <c r="E11" s="312"/>
      <c r="F11" s="313"/>
      <c r="G11" s="313"/>
      <c r="H11" s="314"/>
      <c r="I11" s="313"/>
      <c r="J11" s="433"/>
      <c r="K11" s="433"/>
      <c r="L11" s="313"/>
      <c r="M11" s="313"/>
      <c r="N11" s="312"/>
      <c r="O11" s="311"/>
    </row>
    <row r="12" spans="1:16" s="262" customFormat="1" ht="12.75" customHeight="1" x14ac:dyDescent="0.3">
      <c r="A12" s="371" t="s">
        <v>418</v>
      </c>
      <c r="B12" s="387" t="s">
        <v>419</v>
      </c>
      <c r="C12" s="315"/>
      <c r="D12" s="312"/>
      <c r="E12" s="312"/>
      <c r="F12" s="372">
        <v>650</v>
      </c>
      <c r="G12" s="313"/>
      <c r="H12" s="314"/>
      <c r="I12" s="228">
        <f>G12+H12+F12</f>
        <v>650</v>
      </c>
      <c r="J12" s="372"/>
      <c r="K12" s="372"/>
      <c r="L12" s="313"/>
      <c r="M12" s="313"/>
      <c r="N12" s="312"/>
      <c r="O12" s="271">
        <f t="shared" ref="O12:O33" si="0">SUM(I12:N12)</f>
        <v>650</v>
      </c>
    </row>
    <row r="13" spans="1:16" s="262" customFormat="1" ht="12.75" customHeight="1" x14ac:dyDescent="0.3">
      <c r="A13" s="371" t="s">
        <v>468</v>
      </c>
      <c r="B13" s="432" t="s">
        <v>438</v>
      </c>
      <c r="C13" s="315"/>
      <c r="D13" s="312"/>
      <c r="E13" s="312"/>
      <c r="F13" s="372"/>
      <c r="G13" s="313"/>
      <c r="H13" s="314"/>
      <c r="I13" s="228"/>
      <c r="J13" s="372"/>
      <c r="K13" s="372">
        <v>89000</v>
      </c>
      <c r="L13" s="313"/>
      <c r="M13" s="313"/>
      <c r="N13" s="312"/>
      <c r="O13" s="271">
        <f t="shared" si="0"/>
        <v>89000</v>
      </c>
    </row>
    <row r="14" spans="1:16" s="262" customFormat="1" ht="12.75" customHeight="1" x14ac:dyDescent="0.3">
      <c r="A14" s="371" t="s">
        <v>394</v>
      </c>
      <c r="B14" s="370" t="s">
        <v>393</v>
      </c>
      <c r="C14" s="315"/>
      <c r="D14" s="392">
        <f>2292+918</f>
        <v>3210</v>
      </c>
      <c r="E14" s="393">
        <f>374+116</f>
        <v>490</v>
      </c>
      <c r="F14" s="372">
        <v>787</v>
      </c>
      <c r="G14" s="313"/>
      <c r="H14" s="314"/>
      <c r="I14" s="273">
        <f t="shared" ref="I14:I39" si="1">SUM(D14:H14)</f>
        <v>4487</v>
      </c>
      <c r="J14" s="372">
        <v>101</v>
      </c>
      <c r="K14" s="372"/>
      <c r="L14" s="313"/>
      <c r="M14" s="313"/>
      <c r="N14" s="312"/>
      <c r="O14" s="271">
        <f t="shared" si="0"/>
        <v>4588</v>
      </c>
    </row>
    <row r="15" spans="1:16" s="262" customFormat="1" ht="12.75" customHeight="1" x14ac:dyDescent="0.3">
      <c r="A15" s="371" t="s">
        <v>434</v>
      </c>
      <c r="B15" s="370" t="s">
        <v>330</v>
      </c>
      <c r="C15" s="315"/>
      <c r="D15" s="392"/>
      <c r="E15" s="393"/>
      <c r="F15" s="372">
        <v>4000</v>
      </c>
      <c r="G15" s="313"/>
      <c r="H15" s="314"/>
      <c r="I15" s="273">
        <f t="shared" si="1"/>
        <v>4000</v>
      </c>
      <c r="J15" s="372"/>
      <c r="K15" s="372"/>
      <c r="L15" s="313"/>
      <c r="M15" s="313"/>
      <c r="N15" s="312"/>
      <c r="O15" s="271">
        <f t="shared" si="0"/>
        <v>4000</v>
      </c>
    </row>
    <row r="16" spans="1:16" s="262" customFormat="1" ht="12.75" customHeight="1" x14ac:dyDescent="0.3">
      <c r="A16" s="276" t="s">
        <v>333</v>
      </c>
      <c r="B16" s="305" t="s">
        <v>332</v>
      </c>
      <c r="C16" s="274"/>
      <c r="D16" s="310"/>
      <c r="E16" s="310"/>
      <c r="F16" s="310">
        <v>1505</v>
      </c>
      <c r="G16" s="310"/>
      <c r="H16" s="310"/>
      <c r="I16" s="273">
        <f t="shared" si="1"/>
        <v>1505</v>
      </c>
      <c r="J16" s="273"/>
      <c r="K16" s="273"/>
      <c r="L16" s="273"/>
      <c r="M16" s="273"/>
      <c r="N16" s="273"/>
      <c r="O16" s="271">
        <f t="shared" si="0"/>
        <v>1505</v>
      </c>
    </row>
    <row r="17" spans="1:15" s="262" customFormat="1" ht="24" x14ac:dyDescent="0.3">
      <c r="A17" s="276" t="s">
        <v>508</v>
      </c>
      <c r="B17" s="373" t="s">
        <v>507</v>
      </c>
      <c r="C17" s="274"/>
      <c r="D17" s="310"/>
      <c r="E17" s="310"/>
      <c r="F17" s="310">
        <v>520</v>
      </c>
      <c r="G17" s="310"/>
      <c r="H17" s="310"/>
      <c r="I17" s="273">
        <f t="shared" si="1"/>
        <v>520</v>
      </c>
      <c r="J17" s="273"/>
      <c r="K17" s="273"/>
      <c r="L17" s="273"/>
      <c r="M17" s="273"/>
      <c r="N17" s="469"/>
      <c r="O17" s="271">
        <f t="shared" si="0"/>
        <v>520</v>
      </c>
    </row>
    <row r="18" spans="1:15" s="277" customFormat="1" ht="13" x14ac:dyDescent="0.3">
      <c r="A18" s="276" t="s">
        <v>525</v>
      </c>
      <c r="B18" s="432" t="s">
        <v>435</v>
      </c>
      <c r="C18" s="289"/>
      <c r="D18" s="190"/>
      <c r="E18" s="190"/>
      <c r="F18" s="470"/>
      <c r="G18" s="470"/>
      <c r="H18" s="190"/>
      <c r="I18" s="273"/>
      <c r="J18" s="190">
        <v>10000</v>
      </c>
      <c r="K18" s="190"/>
      <c r="L18" s="190"/>
      <c r="M18" s="190"/>
      <c r="N18" s="223"/>
      <c r="O18" s="271">
        <f t="shared" si="0"/>
        <v>10000</v>
      </c>
    </row>
    <row r="19" spans="1:15" s="277" customFormat="1" ht="24" x14ac:dyDescent="0.3">
      <c r="A19" s="276" t="s">
        <v>509</v>
      </c>
      <c r="B19" s="432" t="s">
        <v>510</v>
      </c>
      <c r="C19" s="289"/>
      <c r="D19" s="190"/>
      <c r="E19" s="190"/>
      <c r="F19" s="470">
        <v>200</v>
      </c>
      <c r="G19" s="470"/>
      <c r="H19" s="190"/>
      <c r="I19" s="390">
        <f t="shared" si="1"/>
        <v>200</v>
      </c>
      <c r="J19" s="190">
        <v>1000</v>
      </c>
      <c r="K19" s="190"/>
      <c r="L19" s="190"/>
      <c r="M19" s="190"/>
      <c r="N19" s="190"/>
      <c r="O19" s="271">
        <f t="shared" si="0"/>
        <v>1200</v>
      </c>
    </row>
    <row r="20" spans="1:15" s="262" customFormat="1" ht="12.75" customHeight="1" x14ac:dyDescent="0.3">
      <c r="A20" s="291" t="s">
        <v>436</v>
      </c>
      <c r="B20" s="309" t="s">
        <v>328</v>
      </c>
      <c r="C20" s="289"/>
      <c r="D20" s="280"/>
      <c r="E20" s="280"/>
      <c r="F20" s="280">
        <v>5650</v>
      </c>
      <c r="G20" s="280"/>
      <c r="H20" s="280"/>
      <c r="I20" s="273">
        <f t="shared" si="1"/>
        <v>5650</v>
      </c>
      <c r="J20" s="280">
        <v>1655</v>
      </c>
      <c r="K20" s="280"/>
      <c r="L20" s="280"/>
      <c r="M20" s="301"/>
      <c r="N20" s="301"/>
      <c r="O20" s="271">
        <f t="shared" si="0"/>
        <v>7305</v>
      </c>
    </row>
    <row r="21" spans="1:15" s="262" customFormat="1" ht="12.75" customHeight="1" x14ac:dyDescent="0.3">
      <c r="A21" s="304" t="s">
        <v>437</v>
      </c>
      <c r="B21" s="303" t="s">
        <v>326</v>
      </c>
      <c r="C21" s="302"/>
      <c r="D21" s="192"/>
      <c r="E21" s="186"/>
      <c r="F21" s="186">
        <v>1000</v>
      </c>
      <c r="G21" s="186"/>
      <c r="H21" s="186"/>
      <c r="I21" s="273">
        <f t="shared" si="1"/>
        <v>1000</v>
      </c>
      <c r="J21" s="190"/>
      <c r="K21" s="186"/>
      <c r="L21" s="186"/>
      <c r="M21" s="190"/>
      <c r="N21" s="223"/>
      <c r="O21" s="271">
        <f t="shared" si="0"/>
        <v>1000</v>
      </c>
    </row>
    <row r="22" spans="1:15" s="262" customFormat="1" ht="12.75" customHeight="1" x14ac:dyDescent="0.3">
      <c r="A22" s="291" t="s">
        <v>275</v>
      </c>
      <c r="B22" s="305" t="s">
        <v>276</v>
      </c>
      <c r="C22" s="410">
        <v>1</v>
      </c>
      <c r="D22" s="190">
        <v>3865</v>
      </c>
      <c r="E22" s="190">
        <v>700</v>
      </c>
      <c r="F22" s="190">
        <v>11230</v>
      </c>
      <c r="G22" s="190"/>
      <c r="H22" s="190"/>
      <c r="I22" s="273">
        <f t="shared" si="1"/>
        <v>15795</v>
      </c>
      <c r="J22" s="190">
        <v>4000</v>
      </c>
      <c r="K22" s="190"/>
      <c r="L22" s="190"/>
      <c r="M22" s="190"/>
      <c r="N22" s="223"/>
      <c r="O22" s="271">
        <f t="shared" si="0"/>
        <v>19795</v>
      </c>
    </row>
    <row r="23" spans="1:15" s="262" customFormat="1" ht="12.75" customHeight="1" x14ac:dyDescent="0.3">
      <c r="A23" s="276" t="s">
        <v>325</v>
      </c>
      <c r="B23" s="305" t="s">
        <v>274</v>
      </c>
      <c r="C23" s="410">
        <v>1</v>
      </c>
      <c r="D23" s="190">
        <f>4584+9</f>
        <v>4593</v>
      </c>
      <c r="E23" s="190">
        <f>832+2</f>
        <v>834</v>
      </c>
      <c r="F23" s="190">
        <v>800</v>
      </c>
      <c r="G23" s="190"/>
      <c r="H23" s="190"/>
      <c r="I23" s="273">
        <f t="shared" si="1"/>
        <v>6227</v>
      </c>
      <c r="J23" s="190">
        <v>65</v>
      </c>
      <c r="K23" s="190"/>
      <c r="L23" s="190"/>
      <c r="M23" s="190"/>
      <c r="N23" s="223"/>
      <c r="O23" s="271">
        <f t="shared" si="0"/>
        <v>6292</v>
      </c>
    </row>
    <row r="24" spans="1:15" s="262" customFormat="1" ht="12.75" customHeight="1" x14ac:dyDescent="0.3">
      <c r="A24" s="276" t="s">
        <v>324</v>
      </c>
      <c r="B24" s="305" t="s">
        <v>323</v>
      </c>
      <c r="C24" s="410">
        <v>1</v>
      </c>
      <c r="D24" s="196">
        <f>3885+24</f>
        <v>3909</v>
      </c>
      <c r="E24" s="196">
        <f>706+4</f>
        <v>710</v>
      </c>
      <c r="F24" s="196">
        <v>210</v>
      </c>
      <c r="G24" s="196"/>
      <c r="H24" s="196"/>
      <c r="I24" s="273">
        <f t="shared" si="1"/>
        <v>4829</v>
      </c>
      <c r="J24" s="196"/>
      <c r="K24" s="196"/>
      <c r="L24" s="196"/>
      <c r="M24" s="196"/>
      <c r="N24" s="308"/>
      <c r="O24" s="271">
        <f t="shared" si="0"/>
        <v>4829</v>
      </c>
    </row>
    <row r="25" spans="1:15" s="277" customFormat="1" ht="26.25" customHeight="1" x14ac:dyDescent="0.25">
      <c r="A25" s="276" t="s">
        <v>526</v>
      </c>
      <c r="B25" s="305" t="s">
        <v>272</v>
      </c>
      <c r="C25" s="410">
        <v>1</v>
      </c>
      <c r="D25" s="196">
        <f>4637+20</f>
        <v>4657</v>
      </c>
      <c r="E25" s="196">
        <f>713+3</f>
        <v>716</v>
      </c>
      <c r="F25" s="196">
        <v>3960</v>
      </c>
      <c r="G25" s="196"/>
      <c r="H25" s="196"/>
      <c r="I25" s="390">
        <f t="shared" si="1"/>
        <v>9333</v>
      </c>
      <c r="J25" s="196"/>
      <c r="K25" s="196"/>
      <c r="L25" s="196"/>
      <c r="M25" s="196"/>
      <c r="N25" s="308"/>
      <c r="O25" s="391">
        <f t="shared" si="0"/>
        <v>9333</v>
      </c>
    </row>
    <row r="26" spans="1:15" s="277" customFormat="1" ht="12.75" customHeight="1" x14ac:dyDescent="0.25">
      <c r="A26" s="276" t="s">
        <v>527</v>
      </c>
      <c r="B26" s="373" t="s">
        <v>511</v>
      </c>
      <c r="C26" s="410"/>
      <c r="D26" s="196"/>
      <c r="E26" s="196"/>
      <c r="F26" s="196"/>
      <c r="G26" s="196"/>
      <c r="H26" s="196">
        <v>1000</v>
      </c>
      <c r="I26" s="390">
        <f t="shared" si="1"/>
        <v>1000</v>
      </c>
      <c r="J26" s="196"/>
      <c r="K26" s="196"/>
      <c r="L26" s="196"/>
      <c r="M26" s="196"/>
      <c r="N26" s="308"/>
      <c r="O26" s="391">
        <f t="shared" si="0"/>
        <v>1000</v>
      </c>
    </row>
    <row r="27" spans="1:15" s="277" customFormat="1" ht="13" x14ac:dyDescent="0.25">
      <c r="A27" s="276" t="s">
        <v>284</v>
      </c>
      <c r="B27" s="290" t="s">
        <v>285</v>
      </c>
      <c r="C27" s="410">
        <v>14</v>
      </c>
      <c r="D27" s="196">
        <v>61615</v>
      </c>
      <c r="E27" s="196">
        <v>11500</v>
      </c>
      <c r="F27" s="196">
        <v>1280</v>
      </c>
      <c r="G27" s="196"/>
      <c r="H27" s="196"/>
      <c r="I27" s="390">
        <f t="shared" si="1"/>
        <v>74395</v>
      </c>
      <c r="J27" s="196">
        <v>250</v>
      </c>
      <c r="K27" s="196"/>
      <c r="L27" s="196"/>
      <c r="M27" s="196"/>
      <c r="N27" s="308"/>
      <c r="O27" s="391">
        <f t="shared" si="0"/>
        <v>74645</v>
      </c>
    </row>
    <row r="28" spans="1:15" s="277" customFormat="1" ht="12.75" customHeight="1" x14ac:dyDescent="0.25">
      <c r="A28" s="276" t="s">
        <v>282</v>
      </c>
      <c r="B28" s="290" t="s">
        <v>283</v>
      </c>
      <c r="C28" s="410"/>
      <c r="D28" s="196"/>
      <c r="E28" s="196"/>
      <c r="F28" s="196">
        <v>6600</v>
      </c>
      <c r="G28" s="196"/>
      <c r="H28" s="196"/>
      <c r="I28" s="390">
        <f t="shared" si="1"/>
        <v>6600</v>
      </c>
      <c r="J28" s="196">
        <v>200</v>
      </c>
      <c r="K28" s="196"/>
      <c r="L28" s="196"/>
      <c r="M28" s="196"/>
      <c r="N28" s="308"/>
      <c r="O28" s="391">
        <f t="shared" si="0"/>
        <v>6800</v>
      </c>
    </row>
    <row r="29" spans="1:15" s="262" customFormat="1" ht="12.75" customHeight="1" x14ac:dyDescent="0.3">
      <c r="A29" s="276" t="s">
        <v>420</v>
      </c>
      <c r="B29" s="373" t="s">
        <v>409</v>
      </c>
      <c r="C29" s="410">
        <v>5.5</v>
      </c>
      <c r="D29" s="307">
        <f>11407+7</f>
        <v>11414</v>
      </c>
      <c r="E29" s="307">
        <f>2157+1</f>
        <v>2158</v>
      </c>
      <c r="F29" s="307">
        <v>22925</v>
      </c>
      <c r="G29" s="307"/>
      <c r="H29" s="185"/>
      <c r="I29" s="273">
        <f t="shared" si="1"/>
        <v>36497</v>
      </c>
      <c r="J29" s="307">
        <v>448</v>
      </c>
      <c r="K29" s="307">
        <v>128</v>
      </c>
      <c r="L29" s="307"/>
      <c r="M29" s="301"/>
      <c r="N29" s="306"/>
      <c r="O29" s="271">
        <f t="shared" si="0"/>
        <v>37073</v>
      </c>
    </row>
    <row r="30" spans="1:15" s="262" customFormat="1" ht="12.75" customHeight="1" x14ac:dyDescent="0.3">
      <c r="A30" s="276" t="s">
        <v>430</v>
      </c>
      <c r="B30" s="373" t="s">
        <v>416</v>
      </c>
      <c r="C30" s="410"/>
      <c r="D30" s="307">
        <v>2603</v>
      </c>
      <c r="E30" s="307">
        <v>493</v>
      </c>
      <c r="F30" s="307">
        <v>6089</v>
      </c>
      <c r="G30" s="307"/>
      <c r="H30" s="185"/>
      <c r="I30" s="273">
        <f t="shared" si="1"/>
        <v>9185</v>
      </c>
      <c r="J30" s="307">
        <v>119</v>
      </c>
      <c r="K30" s="307">
        <v>34</v>
      </c>
      <c r="L30" s="307"/>
      <c r="M30" s="301"/>
      <c r="N30" s="306"/>
      <c r="O30" s="271">
        <f t="shared" si="0"/>
        <v>9338</v>
      </c>
    </row>
    <row r="31" spans="1:15" s="262" customFormat="1" ht="12.75" customHeight="1" x14ac:dyDescent="0.3">
      <c r="A31" s="276" t="s">
        <v>417</v>
      </c>
      <c r="B31" s="373" t="s">
        <v>411</v>
      </c>
      <c r="C31" s="410"/>
      <c r="D31" s="307">
        <v>1072</v>
      </c>
      <c r="E31" s="307">
        <v>203</v>
      </c>
      <c r="F31" s="307">
        <v>2507</v>
      </c>
      <c r="G31" s="307"/>
      <c r="H31" s="185"/>
      <c r="I31" s="273">
        <f t="shared" si="1"/>
        <v>3782</v>
      </c>
      <c r="J31" s="307">
        <v>49</v>
      </c>
      <c r="K31" s="307">
        <v>14</v>
      </c>
      <c r="L31" s="307"/>
      <c r="M31" s="301"/>
      <c r="N31" s="306"/>
      <c r="O31" s="271">
        <f t="shared" si="0"/>
        <v>3845</v>
      </c>
    </row>
    <row r="32" spans="1:15" s="262" customFormat="1" ht="15.75" customHeight="1" x14ac:dyDescent="0.2">
      <c r="A32" s="276" t="s">
        <v>439</v>
      </c>
      <c r="B32" s="373" t="s">
        <v>415</v>
      </c>
      <c r="C32" s="410"/>
      <c r="D32" s="307"/>
      <c r="E32" s="307"/>
      <c r="F32" s="307">
        <v>200</v>
      </c>
      <c r="G32" s="307"/>
      <c r="H32" s="185"/>
      <c r="I32" s="390">
        <f t="shared" si="1"/>
        <v>200</v>
      </c>
      <c r="J32" s="307"/>
      <c r="K32" s="307"/>
      <c r="L32" s="307"/>
      <c r="M32" s="301"/>
      <c r="N32" s="306"/>
      <c r="O32" s="391">
        <f t="shared" si="0"/>
        <v>200</v>
      </c>
    </row>
    <row r="33" spans="1:17" s="262" customFormat="1" ht="12.75" customHeight="1" x14ac:dyDescent="0.3">
      <c r="A33" s="276" t="s">
        <v>319</v>
      </c>
      <c r="B33" s="305" t="s">
        <v>270</v>
      </c>
      <c r="C33" s="410">
        <v>1</v>
      </c>
      <c r="D33" s="190">
        <f>4059+13</f>
        <v>4072</v>
      </c>
      <c r="E33" s="190">
        <f>805+2</f>
        <v>807</v>
      </c>
      <c r="F33" s="190">
        <v>5429</v>
      </c>
      <c r="G33" s="190"/>
      <c r="H33" s="190"/>
      <c r="I33" s="273">
        <f t="shared" si="1"/>
        <v>10308</v>
      </c>
      <c r="J33" s="190">
        <v>84</v>
      </c>
      <c r="K33" s="190">
        <v>24</v>
      </c>
      <c r="L33" s="190"/>
      <c r="M33" s="190"/>
      <c r="N33" s="223"/>
      <c r="O33" s="271">
        <f t="shared" si="0"/>
        <v>10416</v>
      </c>
    </row>
    <row r="34" spans="1:17" s="262" customFormat="1" ht="12.75" customHeight="1" x14ac:dyDescent="0.2">
      <c r="A34" s="276" t="s">
        <v>318</v>
      </c>
      <c r="B34" s="305" t="s">
        <v>317</v>
      </c>
      <c r="C34" s="413"/>
      <c r="D34" s="192"/>
      <c r="E34" s="192"/>
      <c r="F34" s="192">
        <v>1252</v>
      </c>
      <c r="G34" s="192">
        <v>4750</v>
      </c>
      <c r="H34" s="192">
        <v>7350</v>
      </c>
      <c r="I34" s="390">
        <f t="shared" ref="I34" si="2">SUM(D34:H34)</f>
        <v>13352</v>
      </c>
      <c r="J34" s="192"/>
      <c r="K34" s="192"/>
      <c r="L34" s="192"/>
      <c r="M34" s="192"/>
      <c r="N34" s="220"/>
      <c r="O34" s="391">
        <f t="shared" ref="O34" si="3">SUM(I34:N34)</f>
        <v>13352</v>
      </c>
    </row>
    <row r="35" spans="1:17" s="262" customFormat="1" ht="12.75" customHeight="1" x14ac:dyDescent="0.2">
      <c r="A35" s="299" t="s">
        <v>147</v>
      </c>
      <c r="B35" s="290"/>
      <c r="C35" s="411">
        <f>SUM(C12:C34)</f>
        <v>24.5</v>
      </c>
      <c r="D35" s="394">
        <f>SUM(D12:D34)</f>
        <v>101010</v>
      </c>
      <c r="E35" s="394">
        <f>SUM(E12:E34)</f>
        <v>18611</v>
      </c>
      <c r="F35" s="394">
        <f>SUM(F11:F34)</f>
        <v>76794</v>
      </c>
      <c r="G35" s="394">
        <f>SUM(G14:G34)</f>
        <v>4750</v>
      </c>
      <c r="H35" s="300">
        <f>SUM(H11:H34)</f>
        <v>8350</v>
      </c>
      <c r="I35" s="390">
        <f>SUM(I12:I34)</f>
        <v>209515</v>
      </c>
      <c r="J35" s="390">
        <f>SUM(J12:J34)</f>
        <v>17971</v>
      </c>
      <c r="K35" s="390">
        <f>SUM(K12:K34)</f>
        <v>89200</v>
      </c>
      <c r="L35" s="390"/>
      <c r="M35" s="390"/>
      <c r="N35" s="390"/>
      <c r="O35" s="391">
        <f>SUM(O12:O34)</f>
        <v>316686</v>
      </c>
      <c r="P35" s="295"/>
      <c r="Q35" s="295"/>
    </row>
    <row r="36" spans="1:17" s="262" customFormat="1" ht="12.75" customHeight="1" x14ac:dyDescent="0.2">
      <c r="A36" s="299"/>
      <c r="B36" s="290"/>
      <c r="C36" s="298"/>
      <c r="D36" s="297"/>
      <c r="E36" s="296"/>
      <c r="F36" s="281"/>
      <c r="G36" s="284"/>
      <c r="H36" s="284"/>
      <c r="I36" s="390"/>
      <c r="J36" s="284"/>
      <c r="K36" s="284"/>
      <c r="L36" s="284"/>
      <c r="M36" s="284"/>
      <c r="N36" s="284"/>
      <c r="O36" s="391"/>
      <c r="P36" s="295"/>
      <c r="Q36" s="295"/>
    </row>
    <row r="37" spans="1:17" s="262" customFormat="1" ht="12.75" customHeight="1" x14ac:dyDescent="0.2">
      <c r="A37" s="294" t="s">
        <v>351</v>
      </c>
      <c r="B37" s="293"/>
      <c r="C37" s="292"/>
      <c r="D37" s="190"/>
      <c r="E37" s="190"/>
      <c r="F37" s="190"/>
      <c r="G37" s="190"/>
      <c r="H37" s="190"/>
      <c r="I37" s="390"/>
      <c r="J37" s="190"/>
      <c r="K37" s="190"/>
      <c r="L37" s="190"/>
      <c r="M37" s="190"/>
      <c r="N37" s="190"/>
      <c r="O37" s="391"/>
    </row>
    <row r="38" spans="1:17" s="262" customFormat="1" ht="12.75" customHeight="1" x14ac:dyDescent="0.2">
      <c r="A38" s="276" t="s">
        <v>350</v>
      </c>
      <c r="B38" s="275" t="s">
        <v>320</v>
      </c>
      <c r="C38" s="274"/>
      <c r="D38" s="190"/>
      <c r="E38" s="192"/>
      <c r="F38" s="192"/>
      <c r="G38" s="190"/>
      <c r="H38" s="190">
        <v>700</v>
      </c>
      <c r="I38" s="390">
        <f t="shared" si="1"/>
        <v>700</v>
      </c>
      <c r="J38" s="190"/>
      <c r="K38" s="190"/>
      <c r="L38" s="190"/>
      <c r="M38" s="190"/>
      <c r="N38" s="190"/>
      <c r="O38" s="391">
        <f t="shared" ref="O38:O40" si="4">SUM(I38:N38)</f>
        <v>700</v>
      </c>
    </row>
    <row r="39" spans="1:17" s="277" customFormat="1" ht="12.75" customHeight="1" x14ac:dyDescent="0.25">
      <c r="A39" s="291" t="s">
        <v>413</v>
      </c>
      <c r="B39" s="290" t="s">
        <v>412</v>
      </c>
      <c r="C39" s="414">
        <v>6</v>
      </c>
      <c r="D39" s="494">
        <f>16667-1783+28</f>
        <v>14912</v>
      </c>
      <c r="E39" s="190">
        <f>3011-312+5</f>
        <v>2704</v>
      </c>
      <c r="F39" s="190">
        <f>2205+243</f>
        <v>2448</v>
      </c>
      <c r="G39" s="190"/>
      <c r="H39" s="190"/>
      <c r="I39" s="390">
        <f t="shared" si="1"/>
        <v>20064</v>
      </c>
      <c r="J39" s="190">
        <v>100</v>
      </c>
      <c r="K39" s="190"/>
      <c r="L39" s="190"/>
      <c r="M39" s="190"/>
      <c r="N39" s="190"/>
      <c r="O39" s="391">
        <f t="shared" si="4"/>
        <v>20164</v>
      </c>
    </row>
    <row r="40" spans="1:17" s="277" customFormat="1" ht="12.75" customHeight="1" x14ac:dyDescent="0.25">
      <c r="A40" s="288" t="s">
        <v>147</v>
      </c>
      <c r="B40" s="282"/>
      <c r="C40" s="415">
        <f t="shared" ref="C40:I40" si="5">SUM(C38:C39)</f>
        <v>6</v>
      </c>
      <c r="D40" s="388">
        <f>SUM(D39)</f>
        <v>14912</v>
      </c>
      <c r="E40" s="388">
        <f>SUM(E39)</f>
        <v>2704</v>
      </c>
      <c r="F40" s="388">
        <f>SUM(F39)</f>
        <v>2448</v>
      </c>
      <c r="G40" s="390"/>
      <c r="H40" s="388">
        <f>SUM(H38:H39)</f>
        <v>700</v>
      </c>
      <c r="I40" s="390">
        <f t="shared" si="5"/>
        <v>20764</v>
      </c>
      <c r="J40" s="287">
        <f>SUM(J39)</f>
        <v>100</v>
      </c>
      <c r="K40" s="287"/>
      <c r="L40" s="287"/>
      <c r="M40" s="286"/>
      <c r="N40" s="286"/>
      <c r="O40" s="391">
        <f t="shared" si="4"/>
        <v>20864</v>
      </c>
    </row>
    <row r="41" spans="1:17" s="277" customFormat="1" ht="12.75" customHeight="1" x14ac:dyDescent="0.25">
      <c r="A41" s="285"/>
      <c r="B41" s="282"/>
      <c r="C41" s="416"/>
      <c r="D41" s="284"/>
      <c r="E41" s="284"/>
      <c r="F41" s="284"/>
      <c r="G41" s="284"/>
      <c r="H41" s="284"/>
      <c r="I41" s="390"/>
      <c r="J41" s="284"/>
      <c r="K41" s="284"/>
      <c r="L41" s="284"/>
      <c r="M41" s="284"/>
      <c r="N41" s="284"/>
      <c r="O41" s="391"/>
    </row>
    <row r="42" spans="1:17" s="277" customFormat="1" ht="12.75" customHeight="1" x14ac:dyDescent="0.25">
      <c r="A42" s="283" t="s">
        <v>290</v>
      </c>
      <c r="B42" s="282"/>
      <c r="C42" s="416"/>
      <c r="D42" s="280"/>
      <c r="E42" s="280"/>
      <c r="F42" s="280"/>
      <c r="G42" s="280"/>
      <c r="H42" s="280"/>
      <c r="I42" s="390"/>
      <c r="J42" s="280"/>
      <c r="K42" s="280"/>
      <c r="L42" s="280"/>
      <c r="M42" s="279"/>
      <c r="N42" s="278"/>
      <c r="O42" s="391"/>
    </row>
    <row r="43" spans="1:17" s="262" customFormat="1" ht="12.75" customHeight="1" x14ac:dyDescent="0.2">
      <c r="A43" s="276" t="s">
        <v>349</v>
      </c>
      <c r="B43" s="275" t="s">
        <v>289</v>
      </c>
      <c r="C43" s="410">
        <v>19</v>
      </c>
      <c r="D43" s="190">
        <f>77477-7</f>
        <v>77470</v>
      </c>
      <c r="E43" s="190">
        <f>14273-510</f>
        <v>13763</v>
      </c>
      <c r="F43" s="190">
        <f>14250+510</f>
        <v>14760</v>
      </c>
      <c r="G43" s="190"/>
      <c r="H43" s="190">
        <v>1340</v>
      </c>
      <c r="I43" s="390">
        <f>SUM(D43:H43)</f>
        <v>107333</v>
      </c>
      <c r="J43" s="190">
        <v>450</v>
      </c>
      <c r="K43" s="190">
        <v>1270</v>
      </c>
      <c r="L43" s="190"/>
      <c r="M43" s="190">
        <v>5431</v>
      </c>
      <c r="N43" s="223">
        <v>2000</v>
      </c>
      <c r="O43" s="391">
        <f>N43+M43+J43+I43+K43</f>
        <v>116484</v>
      </c>
    </row>
    <row r="44" spans="1:17" s="262" customFormat="1" ht="32.25" customHeight="1" x14ac:dyDescent="0.2">
      <c r="A44" s="493" t="s">
        <v>541</v>
      </c>
      <c r="B44" s="492" t="s">
        <v>540</v>
      </c>
      <c r="C44" s="410"/>
      <c r="D44" s="190">
        <v>971</v>
      </c>
      <c r="E44" s="190">
        <v>172</v>
      </c>
      <c r="F44" s="190">
        <v>46</v>
      </c>
      <c r="G44" s="190"/>
      <c r="H44" s="190">
        <v>10</v>
      </c>
      <c r="I44" s="390">
        <f>SUM(D44:H44)</f>
        <v>1199</v>
      </c>
      <c r="J44" s="190"/>
      <c r="K44" s="190"/>
      <c r="L44" s="190"/>
      <c r="M44" s="190"/>
      <c r="N44" s="223"/>
      <c r="O44" s="391">
        <f>N44+M44+J44+I44+K44</f>
        <v>1199</v>
      </c>
    </row>
    <row r="45" spans="1:17" s="262" customFormat="1" ht="12.75" customHeight="1" x14ac:dyDescent="0.2">
      <c r="A45" s="272" t="s">
        <v>147</v>
      </c>
      <c r="B45" s="269"/>
      <c r="C45" s="417">
        <f>SUM(C43)</f>
        <v>19</v>
      </c>
      <c r="D45" s="388">
        <f>SUM(D43:D44)</f>
        <v>78441</v>
      </c>
      <c r="E45" s="388">
        <f>SUM(E43:E44)</f>
        <v>13935</v>
      </c>
      <c r="F45" s="388">
        <f t="shared" ref="F45:O45" si="6">SUM(F43:F44)</f>
        <v>14806</v>
      </c>
      <c r="G45" s="388">
        <f t="shared" si="6"/>
        <v>0</v>
      </c>
      <c r="H45" s="388">
        <f t="shared" si="6"/>
        <v>1350</v>
      </c>
      <c r="I45" s="388">
        <f t="shared" si="6"/>
        <v>108532</v>
      </c>
      <c r="J45" s="388">
        <f t="shared" si="6"/>
        <v>450</v>
      </c>
      <c r="K45" s="388">
        <f t="shared" si="6"/>
        <v>1270</v>
      </c>
      <c r="L45" s="388">
        <f t="shared" si="6"/>
        <v>0</v>
      </c>
      <c r="M45" s="388">
        <f t="shared" si="6"/>
        <v>5431</v>
      </c>
      <c r="N45" s="388">
        <f t="shared" si="6"/>
        <v>2000</v>
      </c>
      <c r="O45" s="388">
        <f t="shared" si="6"/>
        <v>117683</v>
      </c>
    </row>
    <row r="46" spans="1:17" s="262" customFormat="1" ht="12.75" customHeight="1" thickBot="1" x14ac:dyDescent="0.35">
      <c r="A46" s="270"/>
      <c r="B46" s="269"/>
      <c r="C46" s="268"/>
      <c r="D46" s="221"/>
      <c r="E46" s="221"/>
      <c r="F46" s="221"/>
      <c r="G46" s="221"/>
      <c r="H46" s="221"/>
      <c r="I46" s="395"/>
      <c r="J46" s="221"/>
      <c r="K46" s="221"/>
      <c r="L46" s="221"/>
      <c r="M46" s="221"/>
      <c r="N46" s="221"/>
      <c r="O46" s="267"/>
    </row>
    <row r="47" spans="1:17" s="262" customFormat="1" ht="12.75" customHeight="1" thickBot="1" x14ac:dyDescent="0.35">
      <c r="A47" s="266" t="s">
        <v>348</v>
      </c>
      <c r="B47" s="265"/>
      <c r="C47" s="412">
        <f t="shared" ref="C47:N47" si="7">C35+C40+C45</f>
        <v>49.5</v>
      </c>
      <c r="D47" s="264">
        <f>D35+D40+D45</f>
        <v>194363</v>
      </c>
      <c r="E47" s="264">
        <f t="shared" si="7"/>
        <v>35250</v>
      </c>
      <c r="F47" s="264">
        <f t="shared" si="7"/>
        <v>94048</v>
      </c>
      <c r="G47" s="264">
        <f t="shared" si="7"/>
        <v>4750</v>
      </c>
      <c r="H47" s="264">
        <f t="shared" si="7"/>
        <v>10400</v>
      </c>
      <c r="I47" s="264">
        <f t="shared" si="7"/>
        <v>338811</v>
      </c>
      <c r="J47" s="264">
        <f t="shared" si="7"/>
        <v>18521</v>
      </c>
      <c r="K47" s="264">
        <f t="shared" si="7"/>
        <v>90470</v>
      </c>
      <c r="L47" s="264">
        <f t="shared" si="7"/>
        <v>0</v>
      </c>
      <c r="M47" s="264">
        <f t="shared" si="7"/>
        <v>5431</v>
      </c>
      <c r="N47" s="264">
        <f t="shared" si="7"/>
        <v>2000</v>
      </c>
      <c r="O47" s="263">
        <f>O35+O40+O45</f>
        <v>455233</v>
      </c>
    </row>
    <row r="53" spans="1:1" x14ac:dyDescent="0.25">
      <c r="A53" s="261"/>
    </row>
  </sheetData>
  <mergeCells count="10">
    <mergeCell ref="N2:O2"/>
    <mergeCell ref="A4:O4"/>
    <mergeCell ref="A8:A10"/>
    <mergeCell ref="B8:B10"/>
    <mergeCell ref="M6:O6"/>
    <mergeCell ref="D7:I7"/>
    <mergeCell ref="J7:M7"/>
    <mergeCell ref="D8:D10"/>
    <mergeCell ref="E8:E10"/>
    <mergeCell ref="N8:N10"/>
  </mergeCells>
  <printOptions horizontalCentered="1"/>
  <pageMargins left="0.15748031496062992" right="0.19685039370078741" top="0.39370078740157483" bottom="0.19685039370078741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</sheetPr>
  <dimension ref="A2:E33"/>
  <sheetViews>
    <sheetView topLeftCell="A13" workbookViewId="0">
      <selection activeCell="B14" sqref="B14"/>
    </sheetView>
  </sheetViews>
  <sheetFormatPr defaultRowHeight="12.5" x14ac:dyDescent="0.25"/>
  <cols>
    <col min="1" max="1" width="33.453125" customWidth="1"/>
    <col min="2" max="2" width="13.1796875" customWidth="1"/>
    <col min="3" max="3" width="13" customWidth="1"/>
    <col min="4" max="4" width="16" customWidth="1"/>
    <col min="5" max="5" width="13.26953125" customWidth="1"/>
    <col min="256" max="256" width="33.453125" customWidth="1"/>
    <col min="257" max="257" width="13.1796875" customWidth="1"/>
    <col min="258" max="258" width="13" customWidth="1"/>
    <col min="259" max="259" width="12.1796875" customWidth="1"/>
    <col min="260" max="260" width="13" customWidth="1"/>
    <col min="261" max="261" width="13.26953125" customWidth="1"/>
    <col min="512" max="512" width="33.453125" customWidth="1"/>
    <col min="513" max="513" width="13.1796875" customWidth="1"/>
    <col min="514" max="514" width="13" customWidth="1"/>
    <col min="515" max="515" width="12.1796875" customWidth="1"/>
    <col min="516" max="516" width="13" customWidth="1"/>
    <col min="517" max="517" width="13.26953125" customWidth="1"/>
    <col min="768" max="768" width="33.453125" customWidth="1"/>
    <col min="769" max="769" width="13.1796875" customWidth="1"/>
    <col min="770" max="770" width="13" customWidth="1"/>
    <col min="771" max="771" width="12.1796875" customWidth="1"/>
    <col min="772" max="772" width="13" customWidth="1"/>
    <col min="773" max="773" width="13.26953125" customWidth="1"/>
    <col min="1024" max="1024" width="33.453125" customWidth="1"/>
    <col min="1025" max="1025" width="13.1796875" customWidth="1"/>
    <col min="1026" max="1026" width="13" customWidth="1"/>
    <col min="1027" max="1027" width="12.1796875" customWidth="1"/>
    <col min="1028" max="1028" width="13" customWidth="1"/>
    <col min="1029" max="1029" width="13.26953125" customWidth="1"/>
    <col min="1280" max="1280" width="33.453125" customWidth="1"/>
    <col min="1281" max="1281" width="13.1796875" customWidth="1"/>
    <col min="1282" max="1282" width="13" customWidth="1"/>
    <col min="1283" max="1283" width="12.1796875" customWidth="1"/>
    <col min="1284" max="1284" width="13" customWidth="1"/>
    <col min="1285" max="1285" width="13.26953125" customWidth="1"/>
    <col min="1536" max="1536" width="33.453125" customWidth="1"/>
    <col min="1537" max="1537" width="13.1796875" customWidth="1"/>
    <col min="1538" max="1538" width="13" customWidth="1"/>
    <col min="1539" max="1539" width="12.1796875" customWidth="1"/>
    <col min="1540" max="1540" width="13" customWidth="1"/>
    <col min="1541" max="1541" width="13.26953125" customWidth="1"/>
    <col min="1792" max="1792" width="33.453125" customWidth="1"/>
    <col min="1793" max="1793" width="13.1796875" customWidth="1"/>
    <col min="1794" max="1794" width="13" customWidth="1"/>
    <col min="1795" max="1795" width="12.1796875" customWidth="1"/>
    <col min="1796" max="1796" width="13" customWidth="1"/>
    <col min="1797" max="1797" width="13.26953125" customWidth="1"/>
    <col min="2048" max="2048" width="33.453125" customWidth="1"/>
    <col min="2049" max="2049" width="13.1796875" customWidth="1"/>
    <col min="2050" max="2050" width="13" customWidth="1"/>
    <col min="2051" max="2051" width="12.1796875" customWidth="1"/>
    <col min="2052" max="2052" width="13" customWidth="1"/>
    <col min="2053" max="2053" width="13.26953125" customWidth="1"/>
    <col min="2304" max="2304" width="33.453125" customWidth="1"/>
    <col min="2305" max="2305" width="13.1796875" customWidth="1"/>
    <col min="2306" max="2306" width="13" customWidth="1"/>
    <col min="2307" max="2307" width="12.1796875" customWidth="1"/>
    <col min="2308" max="2308" width="13" customWidth="1"/>
    <col min="2309" max="2309" width="13.26953125" customWidth="1"/>
    <col min="2560" max="2560" width="33.453125" customWidth="1"/>
    <col min="2561" max="2561" width="13.1796875" customWidth="1"/>
    <col min="2562" max="2562" width="13" customWidth="1"/>
    <col min="2563" max="2563" width="12.1796875" customWidth="1"/>
    <col min="2564" max="2564" width="13" customWidth="1"/>
    <col min="2565" max="2565" width="13.26953125" customWidth="1"/>
    <col min="2816" max="2816" width="33.453125" customWidth="1"/>
    <col min="2817" max="2817" width="13.1796875" customWidth="1"/>
    <col min="2818" max="2818" width="13" customWidth="1"/>
    <col min="2819" max="2819" width="12.1796875" customWidth="1"/>
    <col min="2820" max="2820" width="13" customWidth="1"/>
    <col min="2821" max="2821" width="13.26953125" customWidth="1"/>
    <col min="3072" max="3072" width="33.453125" customWidth="1"/>
    <col min="3073" max="3073" width="13.1796875" customWidth="1"/>
    <col min="3074" max="3074" width="13" customWidth="1"/>
    <col min="3075" max="3075" width="12.1796875" customWidth="1"/>
    <col min="3076" max="3076" width="13" customWidth="1"/>
    <col min="3077" max="3077" width="13.26953125" customWidth="1"/>
    <col min="3328" max="3328" width="33.453125" customWidth="1"/>
    <col min="3329" max="3329" width="13.1796875" customWidth="1"/>
    <col min="3330" max="3330" width="13" customWidth="1"/>
    <col min="3331" max="3331" width="12.1796875" customWidth="1"/>
    <col min="3332" max="3332" width="13" customWidth="1"/>
    <col min="3333" max="3333" width="13.26953125" customWidth="1"/>
    <col min="3584" max="3584" width="33.453125" customWidth="1"/>
    <col min="3585" max="3585" width="13.1796875" customWidth="1"/>
    <col min="3586" max="3586" width="13" customWidth="1"/>
    <col min="3587" max="3587" width="12.1796875" customWidth="1"/>
    <col min="3588" max="3588" width="13" customWidth="1"/>
    <col min="3589" max="3589" width="13.26953125" customWidth="1"/>
    <col min="3840" max="3840" width="33.453125" customWidth="1"/>
    <col min="3841" max="3841" width="13.1796875" customWidth="1"/>
    <col min="3842" max="3842" width="13" customWidth="1"/>
    <col min="3843" max="3843" width="12.1796875" customWidth="1"/>
    <col min="3844" max="3844" width="13" customWidth="1"/>
    <col min="3845" max="3845" width="13.26953125" customWidth="1"/>
    <col min="4096" max="4096" width="33.453125" customWidth="1"/>
    <col min="4097" max="4097" width="13.1796875" customWidth="1"/>
    <col min="4098" max="4098" width="13" customWidth="1"/>
    <col min="4099" max="4099" width="12.1796875" customWidth="1"/>
    <col min="4100" max="4100" width="13" customWidth="1"/>
    <col min="4101" max="4101" width="13.26953125" customWidth="1"/>
    <col min="4352" max="4352" width="33.453125" customWidth="1"/>
    <col min="4353" max="4353" width="13.1796875" customWidth="1"/>
    <col min="4354" max="4354" width="13" customWidth="1"/>
    <col min="4355" max="4355" width="12.1796875" customWidth="1"/>
    <col min="4356" max="4356" width="13" customWidth="1"/>
    <col min="4357" max="4357" width="13.26953125" customWidth="1"/>
    <col min="4608" max="4608" width="33.453125" customWidth="1"/>
    <col min="4609" max="4609" width="13.1796875" customWidth="1"/>
    <col min="4610" max="4610" width="13" customWidth="1"/>
    <col min="4611" max="4611" width="12.1796875" customWidth="1"/>
    <col min="4612" max="4612" width="13" customWidth="1"/>
    <col min="4613" max="4613" width="13.26953125" customWidth="1"/>
    <col min="4864" max="4864" width="33.453125" customWidth="1"/>
    <col min="4865" max="4865" width="13.1796875" customWidth="1"/>
    <col min="4866" max="4866" width="13" customWidth="1"/>
    <col min="4867" max="4867" width="12.1796875" customWidth="1"/>
    <col min="4868" max="4868" width="13" customWidth="1"/>
    <col min="4869" max="4869" width="13.26953125" customWidth="1"/>
    <col min="5120" max="5120" width="33.453125" customWidth="1"/>
    <col min="5121" max="5121" width="13.1796875" customWidth="1"/>
    <col min="5122" max="5122" width="13" customWidth="1"/>
    <col min="5123" max="5123" width="12.1796875" customWidth="1"/>
    <col min="5124" max="5124" width="13" customWidth="1"/>
    <col min="5125" max="5125" width="13.26953125" customWidth="1"/>
    <col min="5376" max="5376" width="33.453125" customWidth="1"/>
    <col min="5377" max="5377" width="13.1796875" customWidth="1"/>
    <col min="5378" max="5378" width="13" customWidth="1"/>
    <col min="5379" max="5379" width="12.1796875" customWidth="1"/>
    <col min="5380" max="5380" width="13" customWidth="1"/>
    <col min="5381" max="5381" width="13.26953125" customWidth="1"/>
    <col min="5632" max="5632" width="33.453125" customWidth="1"/>
    <col min="5633" max="5633" width="13.1796875" customWidth="1"/>
    <col min="5634" max="5634" width="13" customWidth="1"/>
    <col min="5635" max="5635" width="12.1796875" customWidth="1"/>
    <col min="5636" max="5636" width="13" customWidth="1"/>
    <col min="5637" max="5637" width="13.26953125" customWidth="1"/>
    <col min="5888" max="5888" width="33.453125" customWidth="1"/>
    <col min="5889" max="5889" width="13.1796875" customWidth="1"/>
    <col min="5890" max="5890" width="13" customWidth="1"/>
    <col min="5891" max="5891" width="12.1796875" customWidth="1"/>
    <col min="5892" max="5892" width="13" customWidth="1"/>
    <col min="5893" max="5893" width="13.26953125" customWidth="1"/>
    <col min="6144" max="6144" width="33.453125" customWidth="1"/>
    <col min="6145" max="6145" width="13.1796875" customWidth="1"/>
    <col min="6146" max="6146" width="13" customWidth="1"/>
    <col min="6147" max="6147" width="12.1796875" customWidth="1"/>
    <col min="6148" max="6148" width="13" customWidth="1"/>
    <col min="6149" max="6149" width="13.26953125" customWidth="1"/>
    <col min="6400" max="6400" width="33.453125" customWidth="1"/>
    <col min="6401" max="6401" width="13.1796875" customWidth="1"/>
    <col min="6402" max="6402" width="13" customWidth="1"/>
    <col min="6403" max="6403" width="12.1796875" customWidth="1"/>
    <col min="6404" max="6404" width="13" customWidth="1"/>
    <col min="6405" max="6405" width="13.26953125" customWidth="1"/>
    <col min="6656" max="6656" width="33.453125" customWidth="1"/>
    <col min="6657" max="6657" width="13.1796875" customWidth="1"/>
    <col min="6658" max="6658" width="13" customWidth="1"/>
    <col min="6659" max="6659" width="12.1796875" customWidth="1"/>
    <col min="6660" max="6660" width="13" customWidth="1"/>
    <col min="6661" max="6661" width="13.26953125" customWidth="1"/>
    <col min="6912" max="6912" width="33.453125" customWidth="1"/>
    <col min="6913" max="6913" width="13.1796875" customWidth="1"/>
    <col min="6914" max="6914" width="13" customWidth="1"/>
    <col min="6915" max="6915" width="12.1796875" customWidth="1"/>
    <col min="6916" max="6916" width="13" customWidth="1"/>
    <col min="6917" max="6917" width="13.26953125" customWidth="1"/>
    <col min="7168" max="7168" width="33.453125" customWidth="1"/>
    <col min="7169" max="7169" width="13.1796875" customWidth="1"/>
    <col min="7170" max="7170" width="13" customWidth="1"/>
    <col min="7171" max="7171" width="12.1796875" customWidth="1"/>
    <col min="7172" max="7172" width="13" customWidth="1"/>
    <col min="7173" max="7173" width="13.26953125" customWidth="1"/>
    <col min="7424" max="7424" width="33.453125" customWidth="1"/>
    <col min="7425" max="7425" width="13.1796875" customWidth="1"/>
    <col min="7426" max="7426" width="13" customWidth="1"/>
    <col min="7427" max="7427" width="12.1796875" customWidth="1"/>
    <col min="7428" max="7428" width="13" customWidth="1"/>
    <col min="7429" max="7429" width="13.26953125" customWidth="1"/>
    <col min="7680" max="7680" width="33.453125" customWidth="1"/>
    <col min="7681" max="7681" width="13.1796875" customWidth="1"/>
    <col min="7682" max="7682" width="13" customWidth="1"/>
    <col min="7683" max="7683" width="12.1796875" customWidth="1"/>
    <col min="7684" max="7684" width="13" customWidth="1"/>
    <col min="7685" max="7685" width="13.26953125" customWidth="1"/>
    <col min="7936" max="7936" width="33.453125" customWidth="1"/>
    <col min="7937" max="7937" width="13.1796875" customWidth="1"/>
    <col min="7938" max="7938" width="13" customWidth="1"/>
    <col min="7939" max="7939" width="12.1796875" customWidth="1"/>
    <col min="7940" max="7940" width="13" customWidth="1"/>
    <col min="7941" max="7941" width="13.26953125" customWidth="1"/>
    <col min="8192" max="8192" width="33.453125" customWidth="1"/>
    <col min="8193" max="8193" width="13.1796875" customWidth="1"/>
    <col min="8194" max="8194" width="13" customWidth="1"/>
    <col min="8195" max="8195" width="12.1796875" customWidth="1"/>
    <col min="8196" max="8196" width="13" customWidth="1"/>
    <col min="8197" max="8197" width="13.26953125" customWidth="1"/>
    <col min="8448" max="8448" width="33.453125" customWidth="1"/>
    <col min="8449" max="8449" width="13.1796875" customWidth="1"/>
    <col min="8450" max="8450" width="13" customWidth="1"/>
    <col min="8451" max="8451" width="12.1796875" customWidth="1"/>
    <col min="8452" max="8452" width="13" customWidth="1"/>
    <col min="8453" max="8453" width="13.26953125" customWidth="1"/>
    <col min="8704" max="8704" width="33.453125" customWidth="1"/>
    <col min="8705" max="8705" width="13.1796875" customWidth="1"/>
    <col min="8706" max="8706" width="13" customWidth="1"/>
    <col min="8707" max="8707" width="12.1796875" customWidth="1"/>
    <col min="8708" max="8708" width="13" customWidth="1"/>
    <col min="8709" max="8709" width="13.26953125" customWidth="1"/>
    <col min="8960" max="8960" width="33.453125" customWidth="1"/>
    <col min="8961" max="8961" width="13.1796875" customWidth="1"/>
    <col min="8962" max="8962" width="13" customWidth="1"/>
    <col min="8963" max="8963" width="12.1796875" customWidth="1"/>
    <col min="8964" max="8964" width="13" customWidth="1"/>
    <col min="8965" max="8965" width="13.26953125" customWidth="1"/>
    <col min="9216" max="9216" width="33.453125" customWidth="1"/>
    <col min="9217" max="9217" width="13.1796875" customWidth="1"/>
    <col min="9218" max="9218" width="13" customWidth="1"/>
    <col min="9219" max="9219" width="12.1796875" customWidth="1"/>
    <col min="9220" max="9220" width="13" customWidth="1"/>
    <col min="9221" max="9221" width="13.26953125" customWidth="1"/>
    <col min="9472" max="9472" width="33.453125" customWidth="1"/>
    <col min="9473" max="9473" width="13.1796875" customWidth="1"/>
    <col min="9474" max="9474" width="13" customWidth="1"/>
    <col min="9475" max="9475" width="12.1796875" customWidth="1"/>
    <col min="9476" max="9476" width="13" customWidth="1"/>
    <col min="9477" max="9477" width="13.26953125" customWidth="1"/>
    <col min="9728" max="9728" width="33.453125" customWidth="1"/>
    <col min="9729" max="9729" width="13.1796875" customWidth="1"/>
    <col min="9730" max="9730" width="13" customWidth="1"/>
    <col min="9731" max="9731" width="12.1796875" customWidth="1"/>
    <col min="9732" max="9732" width="13" customWidth="1"/>
    <col min="9733" max="9733" width="13.26953125" customWidth="1"/>
    <col min="9984" max="9984" width="33.453125" customWidth="1"/>
    <col min="9985" max="9985" width="13.1796875" customWidth="1"/>
    <col min="9986" max="9986" width="13" customWidth="1"/>
    <col min="9987" max="9987" width="12.1796875" customWidth="1"/>
    <col min="9988" max="9988" width="13" customWidth="1"/>
    <col min="9989" max="9989" width="13.26953125" customWidth="1"/>
    <col min="10240" max="10240" width="33.453125" customWidth="1"/>
    <col min="10241" max="10241" width="13.1796875" customWidth="1"/>
    <col min="10242" max="10242" width="13" customWidth="1"/>
    <col min="10243" max="10243" width="12.1796875" customWidth="1"/>
    <col min="10244" max="10244" width="13" customWidth="1"/>
    <col min="10245" max="10245" width="13.26953125" customWidth="1"/>
    <col min="10496" max="10496" width="33.453125" customWidth="1"/>
    <col min="10497" max="10497" width="13.1796875" customWidth="1"/>
    <col min="10498" max="10498" width="13" customWidth="1"/>
    <col min="10499" max="10499" width="12.1796875" customWidth="1"/>
    <col min="10500" max="10500" width="13" customWidth="1"/>
    <col min="10501" max="10501" width="13.26953125" customWidth="1"/>
    <col min="10752" max="10752" width="33.453125" customWidth="1"/>
    <col min="10753" max="10753" width="13.1796875" customWidth="1"/>
    <col min="10754" max="10754" width="13" customWidth="1"/>
    <col min="10755" max="10755" width="12.1796875" customWidth="1"/>
    <col min="10756" max="10756" width="13" customWidth="1"/>
    <col min="10757" max="10757" width="13.26953125" customWidth="1"/>
    <col min="11008" max="11008" width="33.453125" customWidth="1"/>
    <col min="11009" max="11009" width="13.1796875" customWidth="1"/>
    <col min="11010" max="11010" width="13" customWidth="1"/>
    <col min="11011" max="11011" width="12.1796875" customWidth="1"/>
    <col min="11012" max="11012" width="13" customWidth="1"/>
    <col min="11013" max="11013" width="13.26953125" customWidth="1"/>
    <col min="11264" max="11264" width="33.453125" customWidth="1"/>
    <col min="11265" max="11265" width="13.1796875" customWidth="1"/>
    <col min="11266" max="11266" width="13" customWidth="1"/>
    <col min="11267" max="11267" width="12.1796875" customWidth="1"/>
    <col min="11268" max="11268" width="13" customWidth="1"/>
    <col min="11269" max="11269" width="13.26953125" customWidth="1"/>
    <col min="11520" max="11520" width="33.453125" customWidth="1"/>
    <col min="11521" max="11521" width="13.1796875" customWidth="1"/>
    <col min="11522" max="11522" width="13" customWidth="1"/>
    <col min="11523" max="11523" width="12.1796875" customWidth="1"/>
    <col min="11524" max="11524" width="13" customWidth="1"/>
    <col min="11525" max="11525" width="13.26953125" customWidth="1"/>
    <col min="11776" max="11776" width="33.453125" customWidth="1"/>
    <col min="11777" max="11777" width="13.1796875" customWidth="1"/>
    <col min="11778" max="11778" width="13" customWidth="1"/>
    <col min="11779" max="11779" width="12.1796875" customWidth="1"/>
    <col min="11780" max="11780" width="13" customWidth="1"/>
    <col min="11781" max="11781" width="13.26953125" customWidth="1"/>
    <col min="12032" max="12032" width="33.453125" customWidth="1"/>
    <col min="12033" max="12033" width="13.1796875" customWidth="1"/>
    <col min="12034" max="12034" width="13" customWidth="1"/>
    <col min="12035" max="12035" width="12.1796875" customWidth="1"/>
    <col min="12036" max="12036" width="13" customWidth="1"/>
    <col min="12037" max="12037" width="13.26953125" customWidth="1"/>
    <col min="12288" max="12288" width="33.453125" customWidth="1"/>
    <col min="12289" max="12289" width="13.1796875" customWidth="1"/>
    <col min="12290" max="12290" width="13" customWidth="1"/>
    <col min="12291" max="12291" width="12.1796875" customWidth="1"/>
    <col min="12292" max="12292" width="13" customWidth="1"/>
    <col min="12293" max="12293" width="13.26953125" customWidth="1"/>
    <col min="12544" max="12544" width="33.453125" customWidth="1"/>
    <col min="12545" max="12545" width="13.1796875" customWidth="1"/>
    <col min="12546" max="12546" width="13" customWidth="1"/>
    <col min="12547" max="12547" width="12.1796875" customWidth="1"/>
    <col min="12548" max="12548" width="13" customWidth="1"/>
    <col min="12549" max="12549" width="13.26953125" customWidth="1"/>
    <col min="12800" max="12800" width="33.453125" customWidth="1"/>
    <col min="12801" max="12801" width="13.1796875" customWidth="1"/>
    <col min="12802" max="12802" width="13" customWidth="1"/>
    <col min="12803" max="12803" width="12.1796875" customWidth="1"/>
    <col min="12804" max="12804" width="13" customWidth="1"/>
    <col min="12805" max="12805" width="13.26953125" customWidth="1"/>
    <col min="13056" max="13056" width="33.453125" customWidth="1"/>
    <col min="13057" max="13057" width="13.1796875" customWidth="1"/>
    <col min="13058" max="13058" width="13" customWidth="1"/>
    <col min="13059" max="13059" width="12.1796875" customWidth="1"/>
    <col min="13060" max="13060" width="13" customWidth="1"/>
    <col min="13061" max="13061" width="13.26953125" customWidth="1"/>
    <col min="13312" max="13312" width="33.453125" customWidth="1"/>
    <col min="13313" max="13313" width="13.1796875" customWidth="1"/>
    <col min="13314" max="13314" width="13" customWidth="1"/>
    <col min="13315" max="13315" width="12.1796875" customWidth="1"/>
    <col min="13316" max="13316" width="13" customWidth="1"/>
    <col min="13317" max="13317" width="13.26953125" customWidth="1"/>
    <col min="13568" max="13568" width="33.453125" customWidth="1"/>
    <col min="13569" max="13569" width="13.1796875" customWidth="1"/>
    <col min="13570" max="13570" width="13" customWidth="1"/>
    <col min="13571" max="13571" width="12.1796875" customWidth="1"/>
    <col min="13572" max="13572" width="13" customWidth="1"/>
    <col min="13573" max="13573" width="13.26953125" customWidth="1"/>
    <col min="13824" max="13824" width="33.453125" customWidth="1"/>
    <col min="13825" max="13825" width="13.1796875" customWidth="1"/>
    <col min="13826" max="13826" width="13" customWidth="1"/>
    <col min="13827" max="13827" width="12.1796875" customWidth="1"/>
    <col min="13828" max="13828" width="13" customWidth="1"/>
    <col min="13829" max="13829" width="13.26953125" customWidth="1"/>
    <col min="14080" max="14080" width="33.453125" customWidth="1"/>
    <col min="14081" max="14081" width="13.1796875" customWidth="1"/>
    <col min="14082" max="14082" width="13" customWidth="1"/>
    <col min="14083" max="14083" width="12.1796875" customWidth="1"/>
    <col min="14084" max="14084" width="13" customWidth="1"/>
    <col min="14085" max="14085" width="13.26953125" customWidth="1"/>
    <col min="14336" max="14336" width="33.453125" customWidth="1"/>
    <col min="14337" max="14337" width="13.1796875" customWidth="1"/>
    <col min="14338" max="14338" width="13" customWidth="1"/>
    <col min="14339" max="14339" width="12.1796875" customWidth="1"/>
    <col min="14340" max="14340" width="13" customWidth="1"/>
    <col min="14341" max="14341" width="13.26953125" customWidth="1"/>
    <col min="14592" max="14592" width="33.453125" customWidth="1"/>
    <col min="14593" max="14593" width="13.1796875" customWidth="1"/>
    <col min="14594" max="14594" width="13" customWidth="1"/>
    <col min="14595" max="14595" width="12.1796875" customWidth="1"/>
    <col min="14596" max="14596" width="13" customWidth="1"/>
    <col min="14597" max="14597" width="13.26953125" customWidth="1"/>
    <col min="14848" max="14848" width="33.453125" customWidth="1"/>
    <col min="14849" max="14849" width="13.1796875" customWidth="1"/>
    <col min="14850" max="14850" width="13" customWidth="1"/>
    <col min="14851" max="14851" width="12.1796875" customWidth="1"/>
    <col min="14852" max="14852" width="13" customWidth="1"/>
    <col min="14853" max="14853" width="13.26953125" customWidth="1"/>
    <col min="15104" max="15104" width="33.453125" customWidth="1"/>
    <col min="15105" max="15105" width="13.1796875" customWidth="1"/>
    <col min="15106" max="15106" width="13" customWidth="1"/>
    <col min="15107" max="15107" width="12.1796875" customWidth="1"/>
    <col min="15108" max="15108" width="13" customWidth="1"/>
    <col min="15109" max="15109" width="13.26953125" customWidth="1"/>
    <col min="15360" max="15360" width="33.453125" customWidth="1"/>
    <col min="15361" max="15361" width="13.1796875" customWidth="1"/>
    <col min="15362" max="15362" width="13" customWidth="1"/>
    <col min="15363" max="15363" width="12.1796875" customWidth="1"/>
    <col min="15364" max="15364" width="13" customWidth="1"/>
    <col min="15365" max="15365" width="13.26953125" customWidth="1"/>
    <col min="15616" max="15616" width="33.453125" customWidth="1"/>
    <col min="15617" max="15617" width="13.1796875" customWidth="1"/>
    <col min="15618" max="15618" width="13" customWidth="1"/>
    <col min="15619" max="15619" width="12.1796875" customWidth="1"/>
    <col min="15620" max="15620" width="13" customWidth="1"/>
    <col min="15621" max="15621" width="13.26953125" customWidth="1"/>
    <col min="15872" max="15872" width="33.453125" customWidth="1"/>
    <col min="15873" max="15873" width="13.1796875" customWidth="1"/>
    <col min="15874" max="15874" width="13" customWidth="1"/>
    <col min="15875" max="15875" width="12.1796875" customWidth="1"/>
    <col min="15876" max="15876" width="13" customWidth="1"/>
    <col min="15877" max="15877" width="13.26953125" customWidth="1"/>
    <col min="16128" max="16128" width="33.453125" customWidth="1"/>
    <col min="16129" max="16129" width="13.1796875" customWidth="1"/>
    <col min="16130" max="16130" width="13" customWidth="1"/>
    <col min="16131" max="16131" width="12.1796875" customWidth="1"/>
    <col min="16132" max="16132" width="13" customWidth="1"/>
    <col min="16133" max="16133" width="13.26953125" customWidth="1"/>
  </cols>
  <sheetData>
    <row r="2" spans="1:5" x14ac:dyDescent="0.25">
      <c r="A2" s="583" t="s">
        <v>250</v>
      </c>
      <c r="B2" s="583"/>
      <c r="C2" s="583"/>
      <c r="D2" s="583"/>
      <c r="E2" s="583"/>
    </row>
    <row r="3" spans="1:5" x14ac:dyDescent="0.25">
      <c r="A3" s="474"/>
      <c r="B3" s="474"/>
      <c r="C3" s="474"/>
      <c r="D3" s="474"/>
      <c r="E3" s="474"/>
    </row>
    <row r="4" spans="1:5" ht="13" x14ac:dyDescent="0.3">
      <c r="A4" s="541" t="s">
        <v>498</v>
      </c>
      <c r="B4" s="541"/>
      <c r="C4" s="541"/>
      <c r="D4" s="541"/>
      <c r="E4" s="541"/>
    </row>
    <row r="5" spans="1:5" ht="13" x14ac:dyDescent="0.3">
      <c r="A5" s="541" t="s">
        <v>150</v>
      </c>
      <c r="B5" s="541"/>
      <c r="C5" s="541"/>
      <c r="D5" s="541"/>
      <c r="E5" s="541"/>
    </row>
    <row r="6" spans="1:5" ht="13" x14ac:dyDescent="0.3">
      <c r="A6" s="31"/>
      <c r="B6" s="31"/>
      <c r="C6" s="31"/>
      <c r="D6" s="31"/>
      <c r="E6" s="31"/>
    </row>
    <row r="7" spans="1:5" x14ac:dyDescent="0.25">
      <c r="A7" s="648" t="s">
        <v>151</v>
      </c>
      <c r="B7" s="648"/>
      <c r="C7" s="648"/>
      <c r="D7" s="648"/>
      <c r="E7" s="648"/>
    </row>
    <row r="8" spans="1:5" ht="12.75" customHeight="1" x14ac:dyDescent="0.25">
      <c r="A8" s="649" t="s">
        <v>152</v>
      </c>
      <c r="B8" s="652" t="s">
        <v>153</v>
      </c>
      <c r="C8" s="653"/>
      <c r="D8" s="654"/>
      <c r="E8" s="651" t="s">
        <v>403</v>
      </c>
    </row>
    <row r="9" spans="1:5" ht="15" customHeight="1" x14ac:dyDescent="0.25">
      <c r="A9" s="650"/>
      <c r="B9" s="444" t="s">
        <v>54</v>
      </c>
      <c r="C9" s="444" t="s">
        <v>402</v>
      </c>
      <c r="D9" s="444" t="s">
        <v>428</v>
      </c>
      <c r="E9" s="651"/>
    </row>
    <row r="10" spans="1:5" ht="15" customHeight="1" x14ac:dyDescent="0.25">
      <c r="A10" s="445" t="s">
        <v>518</v>
      </c>
      <c r="B10" s="347">
        <v>10000</v>
      </c>
      <c r="C10" s="347"/>
      <c r="D10" s="347"/>
      <c r="E10" s="348">
        <f t="shared" ref="E10:E15" si="0">SUM(B10:D10)</f>
        <v>10000</v>
      </c>
    </row>
    <row r="11" spans="1:5" ht="15" customHeight="1" x14ac:dyDescent="0.25">
      <c r="A11" s="445" t="s">
        <v>519</v>
      </c>
      <c r="B11" s="347">
        <v>1655</v>
      </c>
      <c r="C11" s="347"/>
      <c r="D11" s="347"/>
      <c r="E11" s="348">
        <f t="shared" si="0"/>
        <v>1655</v>
      </c>
    </row>
    <row r="12" spans="1:5" ht="15" customHeight="1" x14ac:dyDescent="0.25">
      <c r="A12" s="445" t="s">
        <v>520</v>
      </c>
      <c r="B12" s="347">
        <v>1000</v>
      </c>
      <c r="C12" s="347"/>
      <c r="D12" s="347"/>
      <c r="E12" s="348">
        <f t="shared" si="0"/>
        <v>1000</v>
      </c>
    </row>
    <row r="13" spans="1:5" x14ac:dyDescent="0.25">
      <c r="A13" s="457" t="s">
        <v>481</v>
      </c>
      <c r="B13" s="347">
        <v>616</v>
      </c>
      <c r="C13" s="347"/>
      <c r="D13" s="347">
        <v>1250</v>
      </c>
      <c r="E13" s="348">
        <f t="shared" si="0"/>
        <v>1866</v>
      </c>
    </row>
    <row r="14" spans="1:5" ht="23" x14ac:dyDescent="0.25">
      <c r="A14" s="457" t="s">
        <v>521</v>
      </c>
      <c r="B14" s="347">
        <v>4000</v>
      </c>
      <c r="C14" s="347"/>
      <c r="D14" s="347"/>
      <c r="E14" s="348">
        <f t="shared" si="0"/>
        <v>4000</v>
      </c>
    </row>
    <row r="15" spans="1:5" ht="15" customHeight="1" x14ac:dyDescent="0.25">
      <c r="A15" s="445"/>
      <c r="B15" s="347"/>
      <c r="C15" s="347"/>
      <c r="D15" s="347"/>
      <c r="E15" s="348">
        <f t="shared" si="0"/>
        <v>0</v>
      </c>
    </row>
    <row r="16" spans="1:5" ht="12.75" customHeight="1" x14ac:dyDescent="0.25">
      <c r="A16" s="446" t="s">
        <v>154</v>
      </c>
      <c r="B16" s="447">
        <f>SUM(B10:B15)</f>
        <v>17271</v>
      </c>
      <c r="C16" s="447">
        <f>SUM(C10:C15)</f>
        <v>0</v>
      </c>
      <c r="D16" s="447">
        <f>SUM(D10:D15)</f>
        <v>1250</v>
      </c>
      <c r="E16" s="447">
        <f>SUM(E10:E15)</f>
        <v>18521</v>
      </c>
    </row>
    <row r="17" spans="1:5" ht="12.75" customHeight="1" x14ac:dyDescent="0.25">
      <c r="A17" s="482"/>
      <c r="B17" s="483"/>
      <c r="C17" s="483"/>
      <c r="D17" s="483"/>
      <c r="E17" s="483"/>
    </row>
    <row r="19" spans="1:5" ht="12.75" customHeight="1" x14ac:dyDescent="0.25">
      <c r="A19" s="583" t="s">
        <v>251</v>
      </c>
      <c r="B19" s="583"/>
      <c r="C19" s="583"/>
      <c r="D19" s="583"/>
      <c r="E19" s="583"/>
    </row>
    <row r="20" spans="1:5" ht="12.75" customHeight="1" x14ac:dyDescent="0.25">
      <c r="A20" s="474"/>
      <c r="B20" s="474"/>
      <c r="C20" s="474"/>
      <c r="D20" s="474"/>
      <c r="E20" s="474"/>
    </row>
    <row r="21" spans="1:5" ht="13" x14ac:dyDescent="0.3">
      <c r="A21" s="541" t="s">
        <v>499</v>
      </c>
      <c r="B21" s="541"/>
      <c r="C21" s="541"/>
      <c r="D21" s="541"/>
      <c r="E21" s="541"/>
    </row>
    <row r="22" spans="1:5" ht="13" x14ac:dyDescent="0.3">
      <c r="A22" s="541" t="s">
        <v>155</v>
      </c>
      <c r="B22" s="541"/>
      <c r="C22" s="541"/>
      <c r="D22" s="541"/>
      <c r="E22" s="541"/>
    </row>
    <row r="23" spans="1:5" ht="13" x14ac:dyDescent="0.3">
      <c r="A23" s="31"/>
      <c r="B23" s="31"/>
      <c r="C23" s="31"/>
      <c r="D23" s="31"/>
      <c r="E23" s="31"/>
    </row>
    <row r="24" spans="1:5" x14ac:dyDescent="0.25">
      <c r="A24" s="648" t="s">
        <v>151</v>
      </c>
      <c r="B24" s="648"/>
      <c r="C24" s="648"/>
      <c r="D24" s="648"/>
      <c r="E24" s="648"/>
    </row>
    <row r="25" spans="1:5" x14ac:dyDescent="0.25">
      <c r="A25" s="649" t="s">
        <v>156</v>
      </c>
      <c r="B25" s="652" t="s">
        <v>153</v>
      </c>
      <c r="C25" s="653"/>
      <c r="D25" s="654"/>
      <c r="E25" s="651" t="s">
        <v>403</v>
      </c>
    </row>
    <row r="26" spans="1:5" x14ac:dyDescent="0.25">
      <c r="A26" s="650"/>
      <c r="B26" s="448" t="s">
        <v>54</v>
      </c>
      <c r="C26" s="448" t="s">
        <v>402</v>
      </c>
      <c r="D26" s="448" t="s">
        <v>428</v>
      </c>
      <c r="E26" s="651"/>
    </row>
    <row r="27" spans="1:5" x14ac:dyDescent="0.25">
      <c r="A27" s="445" t="s">
        <v>448</v>
      </c>
      <c r="B27" s="347">
        <v>89000</v>
      </c>
      <c r="C27" s="347"/>
      <c r="D27" s="347"/>
      <c r="E27" s="348">
        <f t="shared" ref="E27:E32" si="1">SUM(B27:D27)</f>
        <v>89000</v>
      </c>
    </row>
    <row r="28" spans="1:5" x14ac:dyDescent="0.25">
      <c r="A28" s="445" t="s">
        <v>463</v>
      </c>
      <c r="B28" s="347">
        <v>1270</v>
      </c>
      <c r="C28" s="347"/>
      <c r="D28" s="347"/>
      <c r="E28" s="348">
        <f t="shared" si="1"/>
        <v>1270</v>
      </c>
    </row>
    <row r="29" spans="1:5" x14ac:dyDescent="0.25">
      <c r="A29" s="445" t="s">
        <v>517</v>
      </c>
      <c r="B29" s="347"/>
      <c r="C29" s="347"/>
      <c r="D29" s="347">
        <v>200</v>
      </c>
      <c r="E29" s="348">
        <f t="shared" si="1"/>
        <v>200</v>
      </c>
    </row>
    <row r="30" spans="1:5" x14ac:dyDescent="0.25">
      <c r="A30" s="445"/>
      <c r="B30" s="347"/>
      <c r="C30" s="347"/>
      <c r="D30" s="347"/>
      <c r="E30" s="348">
        <f t="shared" si="1"/>
        <v>0</v>
      </c>
    </row>
    <row r="31" spans="1:5" x14ac:dyDescent="0.25">
      <c r="A31" s="445"/>
      <c r="B31" s="347"/>
      <c r="C31" s="347"/>
      <c r="D31" s="347"/>
      <c r="E31" s="348">
        <f t="shared" si="1"/>
        <v>0</v>
      </c>
    </row>
    <row r="32" spans="1:5" x14ac:dyDescent="0.25">
      <c r="A32" s="449" t="s">
        <v>157</v>
      </c>
      <c r="B32" s="374">
        <f>SUM(B27:B31)</f>
        <v>90270</v>
      </c>
      <c r="C32" s="374">
        <f>SUM(C27:C31)</f>
        <v>0</v>
      </c>
      <c r="D32" s="374">
        <f>SUM(D27:D31)</f>
        <v>200</v>
      </c>
      <c r="E32" s="348">
        <f t="shared" si="1"/>
        <v>90470</v>
      </c>
    </row>
    <row r="33" spans="1:2" x14ac:dyDescent="0.25">
      <c r="A33" s="20"/>
      <c r="B33" s="20"/>
    </row>
  </sheetData>
  <mergeCells count="14">
    <mergeCell ref="A2:E2"/>
    <mergeCell ref="A4:E4"/>
    <mergeCell ref="A5:E5"/>
    <mergeCell ref="A7:E7"/>
    <mergeCell ref="A8:A9"/>
    <mergeCell ref="E8:E9"/>
    <mergeCell ref="B8:D8"/>
    <mergeCell ref="A19:E19"/>
    <mergeCell ref="A21:E21"/>
    <mergeCell ref="A22:E22"/>
    <mergeCell ref="A24:E24"/>
    <mergeCell ref="A25:A26"/>
    <mergeCell ref="E25:E26"/>
    <mergeCell ref="B25:D25"/>
  </mergeCells>
  <printOptions horizontalCentered="1"/>
  <pageMargins left="0.39370078740157483" right="0.23622047244094491" top="0.43307086614173229" bottom="0.51181102362204722" header="0.27559055118110237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2:H49"/>
  <sheetViews>
    <sheetView topLeftCell="A16" workbookViewId="0">
      <selection activeCell="E10" sqref="E10"/>
    </sheetView>
  </sheetViews>
  <sheetFormatPr defaultRowHeight="12.5" x14ac:dyDescent="0.25"/>
  <cols>
    <col min="4" max="4" width="25.1796875" customWidth="1"/>
    <col min="5" max="5" width="12.7265625" customWidth="1"/>
    <col min="6" max="6" width="11.81640625" customWidth="1"/>
    <col min="7" max="7" width="12" customWidth="1"/>
    <col min="8" max="8" width="11.54296875" customWidth="1"/>
  </cols>
  <sheetData>
    <row r="2" spans="1:8" x14ac:dyDescent="0.25">
      <c r="A2" s="540" t="s">
        <v>115</v>
      </c>
      <c r="B2" s="540"/>
      <c r="C2" s="540"/>
      <c r="D2" s="540"/>
      <c r="E2" s="540"/>
      <c r="F2" s="540"/>
      <c r="G2" s="540"/>
      <c r="H2" s="540"/>
    </row>
    <row r="3" spans="1:8" ht="13" x14ac:dyDescent="0.3">
      <c r="A3" s="541" t="s">
        <v>487</v>
      </c>
      <c r="B3" s="541"/>
      <c r="C3" s="541"/>
      <c r="D3" s="541"/>
      <c r="E3" s="541"/>
      <c r="F3" s="541"/>
      <c r="G3" s="541"/>
      <c r="H3" s="541"/>
    </row>
    <row r="4" spans="1:8" ht="13" x14ac:dyDescent="0.3">
      <c r="A4" s="541" t="s">
        <v>53</v>
      </c>
      <c r="B4" s="541"/>
      <c r="C4" s="541"/>
      <c r="D4" s="541"/>
      <c r="E4" s="541"/>
      <c r="F4" s="541"/>
      <c r="G4" s="541"/>
      <c r="H4" s="541"/>
    </row>
    <row r="5" spans="1:8" x14ac:dyDescent="0.25">
      <c r="A5" s="542" t="s">
        <v>0</v>
      </c>
      <c r="B5" s="542"/>
      <c r="C5" s="542"/>
      <c r="D5" s="542"/>
      <c r="E5" s="542"/>
      <c r="F5" s="542"/>
      <c r="G5" s="542"/>
      <c r="H5" s="542"/>
    </row>
    <row r="6" spans="1:8" x14ac:dyDescent="0.25">
      <c r="A6" s="543" t="s">
        <v>1</v>
      </c>
      <c r="B6" s="544"/>
      <c r="C6" s="544"/>
      <c r="D6" s="545"/>
      <c r="E6" s="549" t="s">
        <v>54</v>
      </c>
      <c r="F6" s="551" t="s">
        <v>389</v>
      </c>
      <c r="G6" s="551" t="s">
        <v>428</v>
      </c>
      <c r="H6" s="538" t="s">
        <v>2</v>
      </c>
    </row>
    <row r="7" spans="1:8" x14ac:dyDescent="0.25">
      <c r="A7" s="546"/>
      <c r="B7" s="547"/>
      <c r="C7" s="547"/>
      <c r="D7" s="548"/>
      <c r="E7" s="550"/>
      <c r="F7" s="551"/>
      <c r="G7" s="551"/>
      <c r="H7" s="538"/>
    </row>
    <row r="8" spans="1:8" x14ac:dyDescent="0.25">
      <c r="A8" s="539" t="s">
        <v>55</v>
      </c>
      <c r="B8" s="539"/>
      <c r="C8" s="539"/>
      <c r="D8" s="539"/>
      <c r="E8" s="346">
        <f>50549+19</f>
        <v>50568</v>
      </c>
      <c r="F8" s="346"/>
      <c r="G8" s="346"/>
      <c r="H8" s="374">
        <f>SUM(E8:G8)</f>
        <v>50568</v>
      </c>
    </row>
    <row r="9" spans="1:8" x14ac:dyDescent="0.25">
      <c r="A9" s="518" t="s">
        <v>56</v>
      </c>
      <c r="B9" s="518"/>
      <c r="C9" s="518"/>
      <c r="D9" s="518"/>
      <c r="E9" s="347">
        <v>62845</v>
      </c>
      <c r="F9" s="347"/>
      <c r="G9" s="347"/>
      <c r="H9" s="374">
        <f t="shared" ref="H9:H48" si="0">SUM(E9:G9)</f>
        <v>62845</v>
      </c>
    </row>
    <row r="10" spans="1:8" ht="23.25" customHeight="1" x14ac:dyDescent="0.25">
      <c r="A10" s="529" t="s">
        <v>57</v>
      </c>
      <c r="B10" s="530"/>
      <c r="C10" s="530"/>
      <c r="D10" s="531"/>
      <c r="E10" s="347">
        <f>41394+40-2095+243</f>
        <v>39582</v>
      </c>
      <c r="F10" s="347"/>
      <c r="G10" s="347"/>
      <c r="H10" s="374">
        <f t="shared" si="0"/>
        <v>39582</v>
      </c>
    </row>
    <row r="11" spans="1:8" x14ac:dyDescent="0.25">
      <c r="A11" s="519" t="s">
        <v>58</v>
      </c>
      <c r="B11" s="527"/>
      <c r="C11" s="527"/>
      <c r="D11" s="520"/>
      <c r="E11" s="347">
        <f>3030+52</f>
        <v>3082</v>
      </c>
      <c r="F11" s="347"/>
      <c r="G11" s="347"/>
      <c r="H11" s="374">
        <f t="shared" si="0"/>
        <v>3082</v>
      </c>
    </row>
    <row r="12" spans="1:8" ht="18" customHeight="1" x14ac:dyDescent="0.25">
      <c r="A12" s="529" t="s">
        <v>383</v>
      </c>
      <c r="B12" s="530"/>
      <c r="C12" s="530"/>
      <c r="D12" s="531"/>
      <c r="E12" s="347">
        <f>14358+1252</f>
        <v>15610</v>
      </c>
      <c r="F12" s="347"/>
      <c r="G12" s="347"/>
      <c r="H12" s="374">
        <f t="shared" si="0"/>
        <v>15610</v>
      </c>
    </row>
    <row r="13" spans="1:8" ht="23.25" customHeight="1" x14ac:dyDescent="0.25">
      <c r="A13" s="529" t="s">
        <v>3</v>
      </c>
      <c r="B13" s="530"/>
      <c r="C13" s="530"/>
      <c r="D13" s="531"/>
      <c r="E13" s="347"/>
      <c r="F13" s="347"/>
      <c r="G13" s="347"/>
      <c r="H13" s="374">
        <f t="shared" si="0"/>
        <v>0</v>
      </c>
    </row>
    <row r="14" spans="1:8" ht="23.25" customHeight="1" x14ac:dyDescent="0.25">
      <c r="A14" s="529" t="s">
        <v>4</v>
      </c>
      <c r="B14" s="530"/>
      <c r="C14" s="530"/>
      <c r="D14" s="531"/>
      <c r="E14" s="347"/>
      <c r="F14" s="347"/>
      <c r="G14" s="347"/>
      <c r="H14" s="374">
        <f t="shared" si="0"/>
        <v>0</v>
      </c>
    </row>
    <row r="15" spans="1:8" ht="23.25" customHeight="1" x14ac:dyDescent="0.25">
      <c r="A15" s="529" t="s">
        <v>5</v>
      </c>
      <c r="B15" s="530"/>
      <c r="C15" s="530"/>
      <c r="D15" s="531"/>
      <c r="E15" s="347"/>
      <c r="F15" s="347"/>
      <c r="G15" s="347"/>
      <c r="H15" s="374">
        <f t="shared" si="0"/>
        <v>0</v>
      </c>
    </row>
    <row r="16" spans="1:8" ht="12.75" customHeight="1" x14ac:dyDescent="0.25">
      <c r="A16" s="529" t="s">
        <v>6</v>
      </c>
      <c r="B16" s="530"/>
      <c r="C16" s="530"/>
      <c r="D16" s="531"/>
      <c r="E16" s="347">
        <f>10645+1034</f>
        <v>11679</v>
      </c>
      <c r="F16" s="347">
        <f>1199</f>
        <v>1199</v>
      </c>
      <c r="G16" s="347"/>
      <c r="H16" s="374">
        <f t="shared" si="0"/>
        <v>12878</v>
      </c>
    </row>
    <row r="17" spans="1:8" ht="12.75" customHeight="1" x14ac:dyDescent="0.25">
      <c r="A17" s="552" t="s">
        <v>7</v>
      </c>
      <c r="B17" s="553"/>
      <c r="C17" s="553"/>
      <c r="D17" s="554"/>
      <c r="E17" s="348">
        <f>SUM(E8:E16)</f>
        <v>183366</v>
      </c>
      <c r="F17" s="348">
        <f>SUM(F8:F16)</f>
        <v>1199</v>
      </c>
      <c r="G17" s="348"/>
      <c r="H17" s="374">
        <f>SUM(E17:G17)</f>
        <v>184565</v>
      </c>
    </row>
    <row r="18" spans="1:8" x14ac:dyDescent="0.25">
      <c r="A18" s="518"/>
      <c r="B18" s="518"/>
      <c r="C18" s="518"/>
      <c r="D18" s="518"/>
      <c r="E18" s="347"/>
      <c r="F18" s="347"/>
      <c r="G18" s="347"/>
      <c r="H18" s="374">
        <f t="shared" si="0"/>
        <v>0</v>
      </c>
    </row>
    <row r="19" spans="1:8" x14ac:dyDescent="0.25">
      <c r="A19" s="555" t="s">
        <v>59</v>
      </c>
      <c r="B19" s="556"/>
      <c r="C19" s="556"/>
      <c r="D19" s="557"/>
      <c r="E19" s="348">
        <v>78750</v>
      </c>
      <c r="F19" s="348"/>
      <c r="G19" s="348"/>
      <c r="H19" s="374">
        <f t="shared" si="0"/>
        <v>78750</v>
      </c>
    </row>
    <row r="20" spans="1:8" x14ac:dyDescent="0.25">
      <c r="A20" s="515"/>
      <c r="B20" s="515"/>
      <c r="C20" s="515"/>
      <c r="D20" s="515"/>
      <c r="E20" s="348"/>
      <c r="F20" s="347"/>
      <c r="G20" s="347"/>
      <c r="H20" s="374">
        <f t="shared" si="0"/>
        <v>0</v>
      </c>
    </row>
    <row r="21" spans="1:8" x14ac:dyDescent="0.25">
      <c r="A21" s="518" t="s">
        <v>8</v>
      </c>
      <c r="B21" s="518"/>
      <c r="C21" s="518"/>
      <c r="D21" s="518"/>
      <c r="E21" s="347"/>
      <c r="F21" s="347"/>
      <c r="G21" s="347"/>
      <c r="H21" s="374">
        <f t="shared" si="0"/>
        <v>0</v>
      </c>
    </row>
    <row r="22" spans="1:8" x14ac:dyDescent="0.25">
      <c r="A22" s="526" t="s">
        <v>9</v>
      </c>
      <c r="B22" s="526"/>
      <c r="C22" s="526"/>
      <c r="D22" s="526"/>
      <c r="E22" s="347">
        <v>500</v>
      </c>
      <c r="F22" s="347"/>
      <c r="G22" s="347">
        <v>6000</v>
      </c>
      <c r="H22" s="374">
        <f t="shared" si="0"/>
        <v>6500</v>
      </c>
    </row>
    <row r="23" spans="1:8" x14ac:dyDescent="0.25">
      <c r="A23" s="518" t="s">
        <v>10</v>
      </c>
      <c r="B23" s="518"/>
      <c r="C23" s="518"/>
      <c r="D23" s="518"/>
      <c r="E23" s="347">
        <v>1300</v>
      </c>
      <c r="F23" s="347"/>
      <c r="G23" s="347"/>
      <c r="H23" s="374">
        <f t="shared" si="0"/>
        <v>1300</v>
      </c>
    </row>
    <row r="24" spans="1:8" x14ac:dyDescent="0.25">
      <c r="A24" s="519" t="s">
        <v>384</v>
      </c>
      <c r="B24" s="527"/>
      <c r="C24" s="527"/>
      <c r="D24" s="520"/>
      <c r="E24" s="347"/>
      <c r="F24" s="347"/>
      <c r="G24" s="347"/>
      <c r="H24" s="374">
        <f t="shared" si="0"/>
        <v>0</v>
      </c>
    </row>
    <row r="25" spans="1:8" x14ac:dyDescent="0.25">
      <c r="A25" s="518" t="s">
        <v>385</v>
      </c>
      <c r="B25" s="518"/>
      <c r="C25" s="518"/>
      <c r="D25" s="518"/>
      <c r="E25" s="347"/>
      <c r="F25" s="347"/>
      <c r="G25" s="347">
        <v>9920</v>
      </c>
      <c r="H25" s="374">
        <f t="shared" si="0"/>
        <v>9920</v>
      </c>
    </row>
    <row r="26" spans="1:8" x14ac:dyDescent="0.25">
      <c r="A26" s="518" t="s">
        <v>11</v>
      </c>
      <c r="B26" s="518"/>
      <c r="C26" s="518"/>
      <c r="D26" s="518"/>
      <c r="E26" s="347"/>
      <c r="F26" s="347"/>
      <c r="G26" s="347">
        <v>4160</v>
      </c>
      <c r="H26" s="374">
        <f t="shared" si="0"/>
        <v>4160</v>
      </c>
    </row>
    <row r="27" spans="1:8" x14ac:dyDescent="0.25">
      <c r="A27" s="519" t="s">
        <v>12</v>
      </c>
      <c r="B27" s="527"/>
      <c r="C27" s="527"/>
      <c r="D27" s="520"/>
      <c r="E27" s="347"/>
      <c r="F27" s="347"/>
      <c r="G27" s="347"/>
      <c r="H27" s="374">
        <f t="shared" si="0"/>
        <v>0</v>
      </c>
    </row>
    <row r="28" spans="1:8" x14ac:dyDescent="0.25">
      <c r="A28" s="518" t="s">
        <v>13</v>
      </c>
      <c r="B28" s="518"/>
      <c r="C28" s="518"/>
      <c r="D28" s="518"/>
      <c r="E28" s="347"/>
      <c r="F28" s="347"/>
      <c r="G28" s="347"/>
      <c r="H28" s="374">
        <f t="shared" si="0"/>
        <v>0</v>
      </c>
    </row>
    <row r="29" spans="1:8" x14ac:dyDescent="0.25">
      <c r="A29" s="518" t="s">
        <v>14</v>
      </c>
      <c r="B29" s="515"/>
      <c r="C29" s="515"/>
      <c r="D29" s="515"/>
      <c r="E29" s="348"/>
      <c r="F29" s="347"/>
      <c r="G29" s="347"/>
      <c r="H29" s="374">
        <f t="shared" si="0"/>
        <v>0</v>
      </c>
    </row>
    <row r="30" spans="1:8" x14ac:dyDescent="0.25">
      <c r="A30" s="519" t="s">
        <v>15</v>
      </c>
      <c r="B30" s="527"/>
      <c r="C30" s="527"/>
      <c r="D30" s="520"/>
      <c r="E30" s="348"/>
      <c r="F30" s="347"/>
      <c r="G30" s="347"/>
      <c r="H30" s="374">
        <f t="shared" si="0"/>
        <v>0</v>
      </c>
    </row>
    <row r="31" spans="1:8" x14ac:dyDescent="0.25">
      <c r="A31" s="515" t="s">
        <v>16</v>
      </c>
      <c r="B31" s="515"/>
      <c r="C31" s="515"/>
      <c r="D31" s="515"/>
      <c r="E31" s="348">
        <f>SUM(E21:E30)</f>
        <v>1800</v>
      </c>
      <c r="F31" s="348"/>
      <c r="G31" s="374">
        <f>SUM(G21:G30)</f>
        <v>20080</v>
      </c>
      <c r="H31" s="374">
        <f t="shared" si="0"/>
        <v>21880</v>
      </c>
    </row>
    <row r="32" spans="1:8" x14ac:dyDescent="0.25">
      <c r="A32" s="558"/>
      <c r="B32" s="558"/>
      <c r="C32" s="558"/>
      <c r="D32" s="558"/>
      <c r="E32" s="347"/>
      <c r="F32" s="347"/>
      <c r="G32" s="347"/>
      <c r="H32" s="374">
        <f t="shared" si="0"/>
        <v>0</v>
      </c>
    </row>
    <row r="33" spans="1:8" ht="23.25" customHeight="1" x14ac:dyDescent="0.25">
      <c r="A33" s="526" t="s">
        <v>17</v>
      </c>
      <c r="B33" s="526"/>
      <c r="C33" s="526"/>
      <c r="D33" s="526"/>
      <c r="E33" s="347"/>
      <c r="F33" s="347"/>
      <c r="G33" s="347"/>
      <c r="H33" s="374">
        <f t="shared" si="0"/>
        <v>0</v>
      </c>
    </row>
    <row r="34" spans="1:8" ht="23.25" customHeight="1" x14ac:dyDescent="0.25">
      <c r="A34" s="526" t="s">
        <v>18</v>
      </c>
      <c r="B34" s="526"/>
      <c r="C34" s="526"/>
      <c r="D34" s="526"/>
      <c r="E34" s="347"/>
      <c r="F34" s="347"/>
      <c r="G34" s="347"/>
      <c r="H34" s="374">
        <f t="shared" si="0"/>
        <v>0</v>
      </c>
    </row>
    <row r="35" spans="1:8" x14ac:dyDescent="0.25">
      <c r="A35" s="518" t="s">
        <v>60</v>
      </c>
      <c r="B35" s="518"/>
      <c r="C35" s="518"/>
      <c r="D35" s="518"/>
      <c r="E35" s="347"/>
      <c r="F35" s="347"/>
      <c r="G35" s="347"/>
      <c r="H35" s="374">
        <f t="shared" si="0"/>
        <v>0</v>
      </c>
    </row>
    <row r="36" spans="1:8" x14ac:dyDescent="0.25">
      <c r="A36" s="515" t="s">
        <v>19</v>
      </c>
      <c r="B36" s="515"/>
      <c r="C36" s="515"/>
      <c r="D36" s="515"/>
      <c r="E36" s="347"/>
      <c r="F36" s="347"/>
      <c r="G36" s="347"/>
      <c r="H36" s="374">
        <f t="shared" si="0"/>
        <v>0</v>
      </c>
    </row>
    <row r="37" spans="1:8" x14ac:dyDescent="0.25">
      <c r="A37" s="518"/>
      <c r="B37" s="518"/>
      <c r="C37" s="518"/>
      <c r="D37" s="518"/>
      <c r="E37" s="347"/>
      <c r="F37" s="347"/>
      <c r="G37" s="347"/>
      <c r="H37" s="374">
        <f t="shared" si="0"/>
        <v>0</v>
      </c>
    </row>
    <row r="38" spans="1:8" x14ac:dyDescent="0.25">
      <c r="A38" s="515" t="s">
        <v>61</v>
      </c>
      <c r="B38" s="515"/>
      <c r="C38" s="515"/>
      <c r="D38" s="515"/>
      <c r="E38" s="348">
        <f>E17+E19+E31</f>
        <v>263916</v>
      </c>
      <c r="F38" s="348">
        <f>F17+F19+F31</f>
        <v>1199</v>
      </c>
      <c r="G38" s="348">
        <f>G17+G19+G31</f>
        <v>20080</v>
      </c>
      <c r="H38" s="374">
        <f>SUM(E38:G38)</f>
        <v>285195</v>
      </c>
    </row>
    <row r="39" spans="1:8" x14ac:dyDescent="0.25">
      <c r="A39" s="518"/>
      <c r="B39" s="518"/>
      <c r="C39" s="518"/>
      <c r="D39" s="518"/>
      <c r="E39" s="347"/>
      <c r="F39" s="347"/>
      <c r="G39" s="347"/>
      <c r="H39" s="374">
        <f t="shared" si="0"/>
        <v>0</v>
      </c>
    </row>
    <row r="40" spans="1:8" x14ac:dyDescent="0.25">
      <c r="A40" s="518" t="s">
        <v>20</v>
      </c>
      <c r="B40" s="518"/>
      <c r="C40" s="518"/>
      <c r="D40" s="518"/>
      <c r="E40" s="347"/>
      <c r="F40" s="347"/>
      <c r="G40" s="347"/>
      <c r="H40" s="374">
        <f t="shared" si="0"/>
        <v>0</v>
      </c>
    </row>
    <row r="41" spans="1:8" x14ac:dyDescent="0.25">
      <c r="A41" s="518" t="s">
        <v>21</v>
      </c>
      <c r="B41" s="518"/>
      <c r="C41" s="518"/>
      <c r="D41" s="518"/>
      <c r="E41" s="347"/>
      <c r="F41" s="347"/>
      <c r="G41" s="347"/>
      <c r="H41" s="374">
        <f t="shared" si="0"/>
        <v>0</v>
      </c>
    </row>
    <row r="42" spans="1:8" x14ac:dyDescent="0.25">
      <c r="A42" s="518" t="s">
        <v>22</v>
      </c>
      <c r="B42" s="518"/>
      <c r="C42" s="518"/>
      <c r="D42" s="518"/>
      <c r="E42" s="347">
        <f>79939-1</f>
        <v>79938</v>
      </c>
      <c r="F42" s="347">
        <v>1431</v>
      </c>
      <c r="G42" s="347">
        <v>806</v>
      </c>
      <c r="H42" s="374">
        <f t="shared" si="0"/>
        <v>82175</v>
      </c>
    </row>
    <row r="43" spans="1:8" x14ac:dyDescent="0.25">
      <c r="A43" s="518" t="s">
        <v>23</v>
      </c>
      <c r="B43" s="518"/>
      <c r="C43" s="518"/>
      <c r="D43" s="518"/>
      <c r="E43" s="347"/>
      <c r="F43" s="347"/>
      <c r="G43" s="347"/>
      <c r="H43" s="374">
        <f t="shared" si="0"/>
        <v>0</v>
      </c>
    </row>
    <row r="44" spans="1:8" x14ac:dyDescent="0.25">
      <c r="A44" s="518" t="s">
        <v>24</v>
      </c>
      <c r="B44" s="518"/>
      <c r="C44" s="518"/>
      <c r="D44" s="518"/>
      <c r="E44" s="347"/>
      <c r="F44" s="347"/>
      <c r="G44" s="347"/>
      <c r="H44" s="374">
        <f t="shared" si="0"/>
        <v>0</v>
      </c>
    </row>
    <row r="45" spans="1:8" x14ac:dyDescent="0.25">
      <c r="A45" s="519" t="s">
        <v>25</v>
      </c>
      <c r="B45" s="527"/>
      <c r="C45" s="527"/>
      <c r="D45" s="520"/>
      <c r="E45" s="347"/>
      <c r="F45" s="347"/>
      <c r="G45" s="347"/>
      <c r="H45" s="374">
        <f t="shared" si="0"/>
        <v>0</v>
      </c>
    </row>
    <row r="46" spans="1:8" x14ac:dyDescent="0.25">
      <c r="A46" s="519" t="s">
        <v>26</v>
      </c>
      <c r="B46" s="527"/>
      <c r="C46" s="527"/>
      <c r="D46" s="520"/>
      <c r="E46" s="347"/>
      <c r="F46" s="347"/>
      <c r="G46" s="347"/>
      <c r="H46" s="374">
        <f t="shared" si="0"/>
        <v>0</v>
      </c>
    </row>
    <row r="47" spans="1:8" x14ac:dyDescent="0.25">
      <c r="A47" s="515" t="s">
        <v>27</v>
      </c>
      <c r="B47" s="515"/>
      <c r="C47" s="515"/>
      <c r="D47" s="515"/>
      <c r="E47" s="348">
        <f>SUM(E40:E46)</f>
        <v>79938</v>
      </c>
      <c r="F47" s="348">
        <f>SUM(F40:F46)</f>
        <v>1431</v>
      </c>
      <c r="G47" s="348">
        <f>SUM(G40:G46)</f>
        <v>806</v>
      </c>
      <c r="H47" s="374">
        <f t="shared" si="0"/>
        <v>82175</v>
      </c>
    </row>
    <row r="48" spans="1:8" ht="13" x14ac:dyDescent="0.3">
      <c r="A48" s="518"/>
      <c r="B48" s="518"/>
      <c r="C48" s="518"/>
      <c r="D48" s="518"/>
      <c r="E48" s="347"/>
      <c r="F48" s="347"/>
      <c r="G48" s="67"/>
      <c r="H48" s="374">
        <f t="shared" si="0"/>
        <v>0</v>
      </c>
    </row>
    <row r="49" spans="1:8" x14ac:dyDescent="0.25">
      <c r="A49" s="515" t="s">
        <v>28</v>
      </c>
      <c r="B49" s="515"/>
      <c r="C49" s="515"/>
      <c r="D49" s="515"/>
      <c r="E49" s="348">
        <f>E38+E47</f>
        <v>343854</v>
      </c>
      <c r="F49" s="348">
        <f>F38+F47</f>
        <v>2630</v>
      </c>
      <c r="G49" s="348">
        <f>G38+G47</f>
        <v>20886</v>
      </c>
      <c r="H49" s="374">
        <f>SUM(E49:G49)</f>
        <v>367370</v>
      </c>
    </row>
  </sheetData>
  <mergeCells count="51">
    <mergeCell ref="A49:D49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:H2"/>
    <mergeCell ref="A3:H3"/>
    <mergeCell ref="A4:H4"/>
    <mergeCell ref="A5:H5"/>
    <mergeCell ref="A6:D7"/>
    <mergeCell ref="E6:E7"/>
    <mergeCell ref="F6:F7"/>
    <mergeCell ref="G6:G7"/>
    <mergeCell ref="H6:H7"/>
    <mergeCell ref="A8:D8"/>
    <mergeCell ref="A9:D9"/>
    <mergeCell ref="A10:D10"/>
    <mergeCell ref="A11:D11"/>
    <mergeCell ref="A12:D12"/>
  </mergeCells>
  <printOptions horizontalCentered="1"/>
  <pageMargins left="0.28999999999999998" right="0.21" top="0.22" bottom="0.21" header="0.17" footer="0.16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</sheetPr>
  <dimension ref="A2:E45"/>
  <sheetViews>
    <sheetView workbookViewId="0">
      <selection activeCell="G22" sqref="G22"/>
    </sheetView>
  </sheetViews>
  <sheetFormatPr defaultRowHeight="12.5" x14ac:dyDescent="0.25"/>
  <cols>
    <col min="1" max="1" width="53.7265625" customWidth="1"/>
    <col min="2" max="3" width="15.7265625" customWidth="1"/>
    <col min="4" max="4" width="15.54296875" customWidth="1"/>
    <col min="258" max="258" width="67.1796875" customWidth="1"/>
    <col min="259" max="259" width="15.7265625" customWidth="1"/>
    <col min="260" max="260" width="15.54296875" customWidth="1"/>
    <col min="514" max="514" width="67.1796875" customWidth="1"/>
    <col min="515" max="515" width="15.7265625" customWidth="1"/>
    <col min="516" max="516" width="15.54296875" customWidth="1"/>
    <col min="770" max="770" width="67.1796875" customWidth="1"/>
    <col min="771" max="771" width="15.7265625" customWidth="1"/>
    <col min="772" max="772" width="15.54296875" customWidth="1"/>
    <col min="1026" max="1026" width="67.1796875" customWidth="1"/>
    <col min="1027" max="1027" width="15.7265625" customWidth="1"/>
    <col min="1028" max="1028" width="15.54296875" customWidth="1"/>
    <col min="1282" max="1282" width="67.1796875" customWidth="1"/>
    <col min="1283" max="1283" width="15.7265625" customWidth="1"/>
    <col min="1284" max="1284" width="15.54296875" customWidth="1"/>
    <col min="1538" max="1538" width="67.1796875" customWidth="1"/>
    <col min="1539" max="1539" width="15.7265625" customWidth="1"/>
    <col min="1540" max="1540" width="15.54296875" customWidth="1"/>
    <col min="1794" max="1794" width="67.1796875" customWidth="1"/>
    <col min="1795" max="1795" width="15.7265625" customWidth="1"/>
    <col min="1796" max="1796" width="15.54296875" customWidth="1"/>
    <col min="2050" max="2050" width="67.1796875" customWidth="1"/>
    <col min="2051" max="2051" width="15.7265625" customWidth="1"/>
    <col min="2052" max="2052" width="15.54296875" customWidth="1"/>
    <col min="2306" max="2306" width="67.1796875" customWidth="1"/>
    <col min="2307" max="2307" width="15.7265625" customWidth="1"/>
    <col min="2308" max="2308" width="15.54296875" customWidth="1"/>
    <col min="2562" max="2562" width="67.1796875" customWidth="1"/>
    <col min="2563" max="2563" width="15.7265625" customWidth="1"/>
    <col min="2564" max="2564" width="15.54296875" customWidth="1"/>
    <col min="2818" max="2818" width="67.1796875" customWidth="1"/>
    <col min="2819" max="2819" width="15.7265625" customWidth="1"/>
    <col min="2820" max="2820" width="15.54296875" customWidth="1"/>
    <col min="3074" max="3074" width="67.1796875" customWidth="1"/>
    <col min="3075" max="3075" width="15.7265625" customWidth="1"/>
    <col min="3076" max="3076" width="15.54296875" customWidth="1"/>
    <col min="3330" max="3330" width="67.1796875" customWidth="1"/>
    <col min="3331" max="3331" width="15.7265625" customWidth="1"/>
    <col min="3332" max="3332" width="15.54296875" customWidth="1"/>
    <col min="3586" max="3586" width="67.1796875" customWidth="1"/>
    <col min="3587" max="3587" width="15.7265625" customWidth="1"/>
    <col min="3588" max="3588" width="15.54296875" customWidth="1"/>
    <col min="3842" max="3842" width="67.1796875" customWidth="1"/>
    <col min="3843" max="3843" width="15.7265625" customWidth="1"/>
    <col min="3844" max="3844" width="15.54296875" customWidth="1"/>
    <col min="4098" max="4098" width="67.1796875" customWidth="1"/>
    <col min="4099" max="4099" width="15.7265625" customWidth="1"/>
    <col min="4100" max="4100" width="15.54296875" customWidth="1"/>
    <col min="4354" max="4354" width="67.1796875" customWidth="1"/>
    <col min="4355" max="4355" width="15.7265625" customWidth="1"/>
    <col min="4356" max="4356" width="15.54296875" customWidth="1"/>
    <col min="4610" max="4610" width="67.1796875" customWidth="1"/>
    <col min="4611" max="4611" width="15.7265625" customWidth="1"/>
    <col min="4612" max="4612" width="15.54296875" customWidth="1"/>
    <col min="4866" max="4866" width="67.1796875" customWidth="1"/>
    <col min="4867" max="4867" width="15.7265625" customWidth="1"/>
    <col min="4868" max="4868" width="15.54296875" customWidth="1"/>
    <col min="5122" max="5122" width="67.1796875" customWidth="1"/>
    <col min="5123" max="5123" width="15.7265625" customWidth="1"/>
    <col min="5124" max="5124" width="15.54296875" customWidth="1"/>
    <col min="5378" max="5378" width="67.1796875" customWidth="1"/>
    <col min="5379" max="5379" width="15.7265625" customWidth="1"/>
    <col min="5380" max="5380" width="15.54296875" customWidth="1"/>
    <col min="5634" max="5634" width="67.1796875" customWidth="1"/>
    <col min="5635" max="5635" width="15.7265625" customWidth="1"/>
    <col min="5636" max="5636" width="15.54296875" customWidth="1"/>
    <col min="5890" max="5890" width="67.1796875" customWidth="1"/>
    <col min="5891" max="5891" width="15.7265625" customWidth="1"/>
    <col min="5892" max="5892" width="15.54296875" customWidth="1"/>
    <col min="6146" max="6146" width="67.1796875" customWidth="1"/>
    <col min="6147" max="6147" width="15.7265625" customWidth="1"/>
    <col min="6148" max="6148" width="15.54296875" customWidth="1"/>
    <col min="6402" max="6402" width="67.1796875" customWidth="1"/>
    <col min="6403" max="6403" width="15.7265625" customWidth="1"/>
    <col min="6404" max="6404" width="15.54296875" customWidth="1"/>
    <col min="6658" max="6658" width="67.1796875" customWidth="1"/>
    <col min="6659" max="6659" width="15.7265625" customWidth="1"/>
    <col min="6660" max="6660" width="15.54296875" customWidth="1"/>
    <col min="6914" max="6914" width="67.1796875" customWidth="1"/>
    <col min="6915" max="6915" width="15.7265625" customWidth="1"/>
    <col min="6916" max="6916" width="15.54296875" customWidth="1"/>
    <col min="7170" max="7170" width="67.1796875" customWidth="1"/>
    <col min="7171" max="7171" width="15.7265625" customWidth="1"/>
    <col min="7172" max="7172" width="15.54296875" customWidth="1"/>
    <col min="7426" max="7426" width="67.1796875" customWidth="1"/>
    <col min="7427" max="7427" width="15.7265625" customWidth="1"/>
    <col min="7428" max="7428" width="15.54296875" customWidth="1"/>
    <col min="7682" max="7682" width="67.1796875" customWidth="1"/>
    <col min="7683" max="7683" width="15.7265625" customWidth="1"/>
    <col min="7684" max="7684" width="15.54296875" customWidth="1"/>
    <col min="7938" max="7938" width="67.1796875" customWidth="1"/>
    <col min="7939" max="7939" width="15.7265625" customWidth="1"/>
    <col min="7940" max="7940" width="15.54296875" customWidth="1"/>
    <col min="8194" max="8194" width="67.1796875" customWidth="1"/>
    <col min="8195" max="8195" width="15.7265625" customWidth="1"/>
    <col min="8196" max="8196" width="15.54296875" customWidth="1"/>
    <col min="8450" max="8450" width="67.1796875" customWidth="1"/>
    <col min="8451" max="8451" width="15.7265625" customWidth="1"/>
    <col min="8452" max="8452" width="15.54296875" customWidth="1"/>
    <col min="8706" max="8706" width="67.1796875" customWidth="1"/>
    <col min="8707" max="8707" width="15.7265625" customWidth="1"/>
    <col min="8708" max="8708" width="15.54296875" customWidth="1"/>
    <col min="8962" max="8962" width="67.1796875" customWidth="1"/>
    <col min="8963" max="8963" width="15.7265625" customWidth="1"/>
    <col min="8964" max="8964" width="15.54296875" customWidth="1"/>
    <col min="9218" max="9218" width="67.1796875" customWidth="1"/>
    <col min="9219" max="9219" width="15.7265625" customWidth="1"/>
    <col min="9220" max="9220" width="15.54296875" customWidth="1"/>
    <col min="9474" max="9474" width="67.1796875" customWidth="1"/>
    <col min="9475" max="9475" width="15.7265625" customWidth="1"/>
    <col min="9476" max="9476" width="15.54296875" customWidth="1"/>
    <col min="9730" max="9730" width="67.1796875" customWidth="1"/>
    <col min="9731" max="9731" width="15.7265625" customWidth="1"/>
    <col min="9732" max="9732" width="15.54296875" customWidth="1"/>
    <col min="9986" max="9986" width="67.1796875" customWidth="1"/>
    <col min="9987" max="9987" width="15.7265625" customWidth="1"/>
    <col min="9988" max="9988" width="15.54296875" customWidth="1"/>
    <col min="10242" max="10242" width="67.1796875" customWidth="1"/>
    <col min="10243" max="10243" width="15.7265625" customWidth="1"/>
    <col min="10244" max="10244" width="15.54296875" customWidth="1"/>
    <col min="10498" max="10498" width="67.1796875" customWidth="1"/>
    <col min="10499" max="10499" width="15.7265625" customWidth="1"/>
    <col min="10500" max="10500" width="15.54296875" customWidth="1"/>
    <col min="10754" max="10754" width="67.1796875" customWidth="1"/>
    <col min="10755" max="10755" width="15.7265625" customWidth="1"/>
    <col min="10756" max="10756" width="15.54296875" customWidth="1"/>
    <col min="11010" max="11010" width="67.1796875" customWidth="1"/>
    <col min="11011" max="11011" width="15.7265625" customWidth="1"/>
    <col min="11012" max="11012" width="15.54296875" customWidth="1"/>
    <col min="11266" max="11266" width="67.1796875" customWidth="1"/>
    <col min="11267" max="11267" width="15.7265625" customWidth="1"/>
    <col min="11268" max="11268" width="15.54296875" customWidth="1"/>
    <col min="11522" max="11522" width="67.1796875" customWidth="1"/>
    <col min="11523" max="11523" width="15.7265625" customWidth="1"/>
    <col min="11524" max="11524" width="15.54296875" customWidth="1"/>
    <col min="11778" max="11778" width="67.1796875" customWidth="1"/>
    <col min="11779" max="11779" width="15.7265625" customWidth="1"/>
    <col min="11780" max="11780" width="15.54296875" customWidth="1"/>
    <col min="12034" max="12034" width="67.1796875" customWidth="1"/>
    <col min="12035" max="12035" width="15.7265625" customWidth="1"/>
    <col min="12036" max="12036" width="15.54296875" customWidth="1"/>
    <col min="12290" max="12290" width="67.1796875" customWidth="1"/>
    <col min="12291" max="12291" width="15.7265625" customWidth="1"/>
    <col min="12292" max="12292" width="15.54296875" customWidth="1"/>
    <col min="12546" max="12546" width="67.1796875" customWidth="1"/>
    <col min="12547" max="12547" width="15.7265625" customWidth="1"/>
    <col min="12548" max="12548" width="15.54296875" customWidth="1"/>
    <col min="12802" max="12802" width="67.1796875" customWidth="1"/>
    <col min="12803" max="12803" width="15.7265625" customWidth="1"/>
    <col min="12804" max="12804" width="15.54296875" customWidth="1"/>
    <col min="13058" max="13058" width="67.1796875" customWidth="1"/>
    <col min="13059" max="13059" width="15.7265625" customWidth="1"/>
    <col min="13060" max="13060" width="15.54296875" customWidth="1"/>
    <col min="13314" max="13314" width="67.1796875" customWidth="1"/>
    <col min="13315" max="13315" width="15.7265625" customWidth="1"/>
    <col min="13316" max="13316" width="15.54296875" customWidth="1"/>
    <col min="13570" max="13570" width="67.1796875" customWidth="1"/>
    <col min="13571" max="13571" width="15.7265625" customWidth="1"/>
    <col min="13572" max="13572" width="15.54296875" customWidth="1"/>
    <col min="13826" max="13826" width="67.1796875" customWidth="1"/>
    <col min="13827" max="13827" width="15.7265625" customWidth="1"/>
    <col min="13828" max="13828" width="15.54296875" customWidth="1"/>
    <col min="14082" max="14082" width="67.1796875" customWidth="1"/>
    <col min="14083" max="14083" width="15.7265625" customWidth="1"/>
    <col min="14084" max="14084" width="15.54296875" customWidth="1"/>
    <col min="14338" max="14338" width="67.1796875" customWidth="1"/>
    <col min="14339" max="14339" width="15.7265625" customWidth="1"/>
    <col min="14340" max="14340" width="15.54296875" customWidth="1"/>
    <col min="14594" max="14594" width="67.1796875" customWidth="1"/>
    <col min="14595" max="14595" width="15.7265625" customWidth="1"/>
    <col min="14596" max="14596" width="15.54296875" customWidth="1"/>
    <col min="14850" max="14850" width="67.1796875" customWidth="1"/>
    <col min="14851" max="14851" width="15.7265625" customWidth="1"/>
    <col min="14852" max="14852" width="15.54296875" customWidth="1"/>
    <col min="15106" max="15106" width="67.1796875" customWidth="1"/>
    <col min="15107" max="15107" width="15.7265625" customWidth="1"/>
    <col min="15108" max="15108" width="15.54296875" customWidth="1"/>
    <col min="15362" max="15362" width="67.1796875" customWidth="1"/>
    <col min="15363" max="15363" width="15.7265625" customWidth="1"/>
    <col min="15364" max="15364" width="15.54296875" customWidth="1"/>
    <col min="15618" max="15618" width="67.1796875" customWidth="1"/>
    <col min="15619" max="15619" width="15.7265625" customWidth="1"/>
    <col min="15620" max="15620" width="15.54296875" customWidth="1"/>
    <col min="15874" max="15874" width="67.1796875" customWidth="1"/>
    <col min="15875" max="15875" width="15.7265625" customWidth="1"/>
    <col min="15876" max="15876" width="15.54296875" customWidth="1"/>
    <col min="16130" max="16130" width="67.1796875" customWidth="1"/>
    <col min="16131" max="16131" width="15.7265625" customWidth="1"/>
    <col min="16132" max="16132" width="15.54296875" customWidth="1"/>
  </cols>
  <sheetData>
    <row r="2" spans="1:5" x14ac:dyDescent="0.25">
      <c r="D2" s="103" t="s">
        <v>253</v>
      </c>
      <c r="E2" s="49"/>
    </row>
    <row r="3" spans="1:5" x14ac:dyDescent="0.25">
      <c r="D3" s="103"/>
      <c r="E3" s="49"/>
    </row>
    <row r="4" spans="1:5" ht="13" x14ac:dyDescent="0.3">
      <c r="A4" s="656" t="s">
        <v>158</v>
      </c>
      <c r="B4" s="656"/>
      <c r="C4" s="656"/>
      <c r="D4" s="656"/>
    </row>
    <row r="5" spans="1:5" ht="13" x14ac:dyDescent="0.3">
      <c r="A5" s="656" t="s">
        <v>159</v>
      </c>
      <c r="B5" s="656"/>
      <c r="C5" s="656"/>
      <c r="D5" s="656"/>
    </row>
    <row r="6" spans="1:5" ht="13" x14ac:dyDescent="0.3">
      <c r="A6" s="479"/>
      <c r="B6" s="479"/>
      <c r="C6" s="479"/>
      <c r="D6" s="479"/>
    </row>
    <row r="7" spans="1:5" x14ac:dyDescent="0.25">
      <c r="A7" s="49"/>
      <c r="D7" s="50" t="s">
        <v>0</v>
      </c>
    </row>
    <row r="8" spans="1:5" x14ac:dyDescent="0.25">
      <c r="A8" s="51" t="s">
        <v>160</v>
      </c>
      <c r="B8" s="52" t="s">
        <v>427</v>
      </c>
      <c r="C8" s="52" t="s">
        <v>464</v>
      </c>
      <c r="D8" s="32" t="s">
        <v>500</v>
      </c>
    </row>
    <row r="9" spans="1:5" x14ac:dyDescent="0.25">
      <c r="A9" s="53" t="s">
        <v>161</v>
      </c>
      <c r="B9" s="54">
        <v>70000</v>
      </c>
      <c r="C9" s="54">
        <v>70000</v>
      </c>
      <c r="D9" s="353">
        <v>71000</v>
      </c>
    </row>
    <row r="10" spans="1:5" ht="21.75" customHeight="1" x14ac:dyDescent="0.25">
      <c r="A10" s="55" t="s">
        <v>162</v>
      </c>
      <c r="B10" s="54"/>
      <c r="C10" s="54"/>
      <c r="D10" s="353"/>
    </row>
    <row r="11" spans="1:5" x14ac:dyDescent="0.25">
      <c r="A11" s="53" t="s">
        <v>163</v>
      </c>
      <c r="B11" s="54"/>
      <c r="C11" s="54"/>
      <c r="D11" s="1"/>
    </row>
    <row r="12" spans="1:5" x14ac:dyDescent="0.25">
      <c r="A12" s="53" t="s">
        <v>164</v>
      </c>
      <c r="B12" s="54"/>
      <c r="C12" s="54"/>
      <c r="D12" s="1"/>
    </row>
    <row r="13" spans="1:5" x14ac:dyDescent="0.25">
      <c r="A13" s="53" t="s">
        <v>165</v>
      </c>
      <c r="B13" s="54"/>
      <c r="C13" s="54"/>
      <c r="D13" s="1"/>
    </row>
    <row r="14" spans="1:5" x14ac:dyDescent="0.25">
      <c r="A14" s="53" t="s">
        <v>166</v>
      </c>
      <c r="B14" s="54"/>
      <c r="C14" s="54"/>
      <c r="D14" s="1"/>
    </row>
    <row r="15" spans="1:5" x14ac:dyDescent="0.25">
      <c r="A15" s="53" t="s">
        <v>167</v>
      </c>
      <c r="B15" s="54"/>
      <c r="C15" s="54"/>
      <c r="D15" s="1"/>
    </row>
    <row r="16" spans="1:5" x14ac:dyDescent="0.25">
      <c r="A16" s="53" t="s">
        <v>168</v>
      </c>
      <c r="B16" s="54"/>
      <c r="C16" s="54"/>
      <c r="D16" s="1"/>
    </row>
    <row r="17" spans="1:4" x14ac:dyDescent="0.25">
      <c r="A17" s="53" t="s">
        <v>169</v>
      </c>
      <c r="B17" s="54">
        <v>50</v>
      </c>
      <c r="C17" s="54">
        <v>50</v>
      </c>
      <c r="D17" s="1">
        <v>50</v>
      </c>
    </row>
    <row r="18" spans="1:4" x14ac:dyDescent="0.25">
      <c r="A18" s="53" t="s">
        <v>170</v>
      </c>
      <c r="B18" s="54"/>
      <c r="C18" s="54"/>
      <c r="D18" s="1"/>
    </row>
    <row r="19" spans="1:4" x14ac:dyDescent="0.25">
      <c r="A19" s="56" t="s">
        <v>171</v>
      </c>
      <c r="B19" s="57">
        <f>SUM(B9:B18)</f>
        <v>70050</v>
      </c>
      <c r="C19" s="57">
        <f>C9+C10+C11+C12+C13+C14+C15+C16+C17+C18</f>
        <v>70050</v>
      </c>
      <c r="D19" s="57">
        <f>D9+D10+D11+D12+D13+D14+D15+D16+D17+D18</f>
        <v>71050</v>
      </c>
    </row>
    <row r="20" spans="1:4" x14ac:dyDescent="0.25">
      <c r="A20" s="58"/>
      <c r="B20" s="58"/>
      <c r="C20" s="58"/>
    </row>
    <row r="21" spans="1:4" ht="15.75" customHeight="1" x14ac:dyDescent="0.25">
      <c r="A21" s="655" t="s">
        <v>172</v>
      </c>
      <c r="B21" s="655"/>
      <c r="C21" s="655"/>
      <c r="D21" s="655"/>
    </row>
    <row r="22" spans="1:4" ht="15.75" customHeight="1" x14ac:dyDescent="0.25">
      <c r="A22" s="59"/>
      <c r="B22" s="59"/>
      <c r="C22" s="59"/>
      <c r="D22" s="59"/>
    </row>
    <row r="23" spans="1:4" x14ac:dyDescent="0.25">
      <c r="A23" s="657"/>
      <c r="B23" s="657"/>
      <c r="C23" s="60"/>
    </row>
    <row r="24" spans="1:4" x14ac:dyDescent="0.25">
      <c r="A24" s="60"/>
      <c r="B24" s="60"/>
      <c r="C24" s="60"/>
      <c r="D24" s="103" t="s">
        <v>254</v>
      </c>
    </row>
    <row r="25" spans="1:4" x14ac:dyDescent="0.25">
      <c r="A25" s="60"/>
      <c r="B25" s="60"/>
      <c r="C25" s="60"/>
      <c r="D25" s="103"/>
    </row>
    <row r="26" spans="1:4" ht="13" x14ac:dyDescent="0.3">
      <c r="A26" s="656" t="s">
        <v>158</v>
      </c>
      <c r="B26" s="656"/>
      <c r="C26" s="656"/>
      <c r="D26" s="656"/>
    </row>
    <row r="27" spans="1:4" ht="14.25" customHeight="1" x14ac:dyDescent="0.25">
      <c r="A27" s="658" t="s">
        <v>173</v>
      </c>
      <c r="B27" s="658"/>
      <c r="C27" s="658"/>
      <c r="D27" s="658"/>
    </row>
    <row r="28" spans="1:4" ht="14.25" customHeight="1" x14ac:dyDescent="0.25">
      <c r="A28" s="480"/>
      <c r="B28" s="480"/>
      <c r="C28" s="480"/>
      <c r="D28" s="480"/>
    </row>
    <row r="29" spans="1:4" x14ac:dyDescent="0.25">
      <c r="A29" s="49"/>
      <c r="D29" s="50" t="s">
        <v>0</v>
      </c>
    </row>
    <row r="30" spans="1:4" ht="13" x14ac:dyDescent="0.25">
      <c r="A30" s="61" t="s">
        <v>174</v>
      </c>
      <c r="B30" s="52" t="s">
        <v>427</v>
      </c>
      <c r="C30" s="52" t="s">
        <v>464</v>
      </c>
      <c r="D30" s="32" t="s">
        <v>500</v>
      </c>
    </row>
    <row r="31" spans="1:4" x14ac:dyDescent="0.25">
      <c r="A31" s="53" t="s">
        <v>175</v>
      </c>
      <c r="B31" s="62"/>
      <c r="C31" s="62"/>
      <c r="D31" s="3"/>
    </row>
    <row r="32" spans="1:4" x14ac:dyDescent="0.25">
      <c r="A32" s="53" t="s">
        <v>176</v>
      </c>
      <c r="B32" s="62"/>
      <c r="C32" s="62"/>
      <c r="D32" s="3"/>
    </row>
    <row r="33" spans="1:4" x14ac:dyDescent="0.25">
      <c r="A33" s="53" t="s">
        <v>177</v>
      </c>
      <c r="B33" s="62"/>
      <c r="C33" s="62"/>
      <c r="D33" s="3"/>
    </row>
    <row r="34" spans="1:4" x14ac:dyDescent="0.25">
      <c r="A34" s="53" t="s">
        <v>178</v>
      </c>
      <c r="B34" s="62"/>
      <c r="C34" s="62"/>
      <c r="D34" s="3"/>
    </row>
    <row r="35" spans="1:4" ht="36.75" customHeight="1" x14ac:dyDescent="0.25">
      <c r="A35" s="55" t="s">
        <v>179</v>
      </c>
      <c r="B35" s="62"/>
      <c r="C35" s="62"/>
      <c r="D35" s="3"/>
    </row>
    <row r="36" spans="1:4" x14ac:dyDescent="0.25">
      <c r="A36" s="53" t="s">
        <v>180</v>
      </c>
      <c r="B36" s="62"/>
      <c r="C36" s="62"/>
      <c r="D36" s="3"/>
    </row>
    <row r="37" spans="1:4" ht="33" customHeight="1" x14ac:dyDescent="0.25">
      <c r="A37" s="55" t="s">
        <v>181</v>
      </c>
      <c r="B37" s="62"/>
      <c r="C37" s="62"/>
      <c r="D37" s="3"/>
    </row>
    <row r="38" spans="1:4" ht="21.75" customHeight="1" x14ac:dyDescent="0.25">
      <c r="A38" s="55" t="s">
        <v>182</v>
      </c>
      <c r="B38" s="62"/>
      <c r="C38" s="62"/>
      <c r="D38" s="3"/>
    </row>
    <row r="39" spans="1:4" ht="47.25" customHeight="1" x14ac:dyDescent="0.25">
      <c r="A39" s="55" t="s">
        <v>183</v>
      </c>
      <c r="B39" s="62"/>
      <c r="C39" s="62"/>
      <c r="D39" s="3"/>
    </row>
    <row r="40" spans="1:4" ht="27" customHeight="1" x14ac:dyDescent="0.25">
      <c r="A40" s="55" t="s">
        <v>184</v>
      </c>
      <c r="B40" s="62"/>
      <c r="C40" s="62"/>
      <c r="D40" s="3"/>
    </row>
    <row r="41" spans="1:4" ht="33" customHeight="1" x14ac:dyDescent="0.25">
      <c r="A41" s="55" t="s">
        <v>185</v>
      </c>
      <c r="B41" s="62"/>
      <c r="C41" s="62"/>
      <c r="D41" s="3"/>
    </row>
    <row r="42" spans="1:4" ht="25.5" customHeight="1" x14ac:dyDescent="0.25">
      <c r="A42" s="63" t="s">
        <v>186</v>
      </c>
      <c r="B42" s="64">
        <v>0</v>
      </c>
      <c r="C42" s="64">
        <v>0</v>
      </c>
      <c r="D42" s="64">
        <v>0</v>
      </c>
    </row>
    <row r="43" spans="1:4" ht="10.5" customHeight="1" x14ac:dyDescent="0.25">
      <c r="A43" s="65"/>
      <c r="B43" s="49"/>
      <c r="C43" s="49"/>
    </row>
    <row r="44" spans="1:4" ht="12.75" customHeight="1" x14ac:dyDescent="0.25">
      <c r="A44" s="655" t="s">
        <v>187</v>
      </c>
      <c r="B44" s="655"/>
      <c r="C44" s="59"/>
    </row>
    <row r="45" spans="1:4" x14ac:dyDescent="0.25">
      <c r="A45" s="66"/>
      <c r="B45" s="66"/>
      <c r="C45" s="66"/>
    </row>
  </sheetData>
  <mergeCells count="7">
    <mergeCell ref="A44:B44"/>
    <mergeCell ref="A4:D4"/>
    <mergeCell ref="A5:D5"/>
    <mergeCell ref="A21:D21"/>
    <mergeCell ref="A23:B23"/>
    <mergeCell ref="A26:D26"/>
    <mergeCell ref="A27:D27"/>
  </mergeCells>
  <pageMargins left="0.43307086614173229" right="0.2362204724409449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</sheetPr>
  <dimension ref="A2:G70"/>
  <sheetViews>
    <sheetView topLeftCell="A49" workbookViewId="0">
      <selection activeCell="F14" sqref="F14"/>
    </sheetView>
  </sheetViews>
  <sheetFormatPr defaultRowHeight="12.5" x14ac:dyDescent="0.25"/>
  <cols>
    <col min="4" max="4" width="25.1796875" customWidth="1"/>
    <col min="5" max="5" width="12.7265625" customWidth="1"/>
    <col min="6" max="6" width="11.81640625" customWidth="1"/>
    <col min="7" max="7" width="12" customWidth="1"/>
  </cols>
  <sheetData>
    <row r="2" spans="1:7" x14ac:dyDescent="0.25">
      <c r="A2" s="540" t="s">
        <v>407</v>
      </c>
      <c r="B2" s="540"/>
      <c r="C2" s="540"/>
      <c r="D2" s="540"/>
      <c r="E2" s="540"/>
      <c r="F2" s="540"/>
      <c r="G2" s="540"/>
    </row>
    <row r="3" spans="1:7" x14ac:dyDescent="0.25">
      <c r="A3" s="30"/>
      <c r="B3" s="30"/>
      <c r="C3" s="30"/>
      <c r="D3" s="30"/>
      <c r="E3" s="30"/>
      <c r="F3" s="30"/>
      <c r="G3" s="30"/>
    </row>
    <row r="4" spans="1:7" ht="15" customHeight="1" x14ac:dyDescent="0.3">
      <c r="A4" s="541" t="s">
        <v>501</v>
      </c>
      <c r="B4" s="541"/>
      <c r="C4" s="541"/>
      <c r="D4" s="541"/>
      <c r="E4" s="541"/>
      <c r="F4" s="541"/>
      <c r="G4" s="541"/>
    </row>
    <row r="5" spans="1:7" ht="15" customHeight="1" x14ac:dyDescent="0.3">
      <c r="A5" s="31"/>
      <c r="B5" s="31"/>
      <c r="C5" s="31"/>
      <c r="D5" s="31"/>
      <c r="E5" s="31"/>
      <c r="F5" s="31"/>
      <c r="G5" s="31"/>
    </row>
    <row r="6" spans="1:7" x14ac:dyDescent="0.25">
      <c r="A6" s="542" t="s">
        <v>0</v>
      </c>
      <c r="B6" s="542"/>
      <c r="C6" s="542"/>
      <c r="D6" s="542"/>
      <c r="E6" s="542"/>
      <c r="F6" s="542"/>
      <c r="G6" s="542"/>
    </row>
    <row r="7" spans="1:7" x14ac:dyDescent="0.25">
      <c r="A7" s="543" t="s">
        <v>1</v>
      </c>
      <c r="B7" s="544"/>
      <c r="C7" s="544"/>
      <c r="D7" s="545"/>
      <c r="E7" s="549" t="s">
        <v>455</v>
      </c>
      <c r="F7" s="551" t="s">
        <v>485</v>
      </c>
      <c r="G7" s="551" t="s">
        <v>502</v>
      </c>
    </row>
    <row r="8" spans="1:7" x14ac:dyDescent="0.25">
      <c r="A8" s="546"/>
      <c r="B8" s="547"/>
      <c r="C8" s="547"/>
      <c r="D8" s="548"/>
      <c r="E8" s="550"/>
      <c r="F8" s="551"/>
      <c r="G8" s="551"/>
    </row>
    <row r="9" spans="1:7" x14ac:dyDescent="0.25">
      <c r="A9" s="539" t="s">
        <v>55</v>
      </c>
      <c r="B9" s="539"/>
      <c r="C9" s="539"/>
      <c r="D9" s="539"/>
      <c r="E9" s="346">
        <v>50500</v>
      </c>
      <c r="F9" s="346">
        <f t="shared" ref="F9:G12" si="0">E9*1.01</f>
        <v>51005</v>
      </c>
      <c r="G9" s="346">
        <f t="shared" si="0"/>
        <v>51515.05</v>
      </c>
    </row>
    <row r="10" spans="1:7" x14ac:dyDescent="0.25">
      <c r="A10" s="518" t="s">
        <v>56</v>
      </c>
      <c r="B10" s="518"/>
      <c r="C10" s="518"/>
      <c r="D10" s="518"/>
      <c r="E10" s="347">
        <v>62950</v>
      </c>
      <c r="F10" s="346">
        <f t="shared" si="0"/>
        <v>63579.5</v>
      </c>
      <c r="G10" s="346">
        <f t="shared" si="0"/>
        <v>64215.294999999998</v>
      </c>
    </row>
    <row r="11" spans="1:7" ht="23.25" customHeight="1" x14ac:dyDescent="0.25">
      <c r="A11" s="529" t="s">
        <v>57</v>
      </c>
      <c r="B11" s="530"/>
      <c r="C11" s="530"/>
      <c r="D11" s="531"/>
      <c r="E11" s="347">
        <v>41300</v>
      </c>
      <c r="F11" s="346">
        <f t="shared" si="0"/>
        <v>41713</v>
      </c>
      <c r="G11" s="346">
        <f t="shared" si="0"/>
        <v>42130.13</v>
      </c>
    </row>
    <row r="12" spans="1:7" x14ac:dyDescent="0.25">
      <c r="A12" s="519" t="s">
        <v>58</v>
      </c>
      <c r="B12" s="527"/>
      <c r="C12" s="527"/>
      <c r="D12" s="520"/>
      <c r="E12" s="347">
        <v>2665</v>
      </c>
      <c r="F12" s="346">
        <f t="shared" si="0"/>
        <v>2691.65</v>
      </c>
      <c r="G12" s="346">
        <f t="shared" si="0"/>
        <v>2718.5664999999999</v>
      </c>
    </row>
    <row r="13" spans="1:7" ht="18" customHeight="1" x14ac:dyDescent="0.25">
      <c r="A13" s="529" t="s">
        <v>383</v>
      </c>
      <c r="B13" s="530"/>
      <c r="C13" s="530"/>
      <c r="D13" s="531"/>
      <c r="E13" s="347">
        <v>9432</v>
      </c>
      <c r="F13" s="346">
        <v>8066</v>
      </c>
      <c r="G13" s="346">
        <v>5922</v>
      </c>
    </row>
    <row r="14" spans="1:7" ht="12.75" customHeight="1" x14ac:dyDescent="0.25">
      <c r="A14" s="529" t="s">
        <v>6</v>
      </c>
      <c r="B14" s="530"/>
      <c r="C14" s="530"/>
      <c r="D14" s="531"/>
      <c r="E14" s="347">
        <v>10838</v>
      </c>
      <c r="F14" s="346">
        <f>E14*1.01</f>
        <v>10946.38</v>
      </c>
      <c r="G14" s="346">
        <f>F14*1.01</f>
        <v>11055.843799999999</v>
      </c>
    </row>
    <row r="15" spans="1:7" ht="12.75" customHeight="1" x14ac:dyDescent="0.25">
      <c r="A15" s="552" t="s">
        <v>7</v>
      </c>
      <c r="B15" s="553"/>
      <c r="C15" s="553"/>
      <c r="D15" s="554"/>
      <c r="E15" s="348">
        <f>SUM(E9:E14)</f>
        <v>177685</v>
      </c>
      <c r="F15" s="374">
        <f>SUM(F9:F14)</f>
        <v>178001.53</v>
      </c>
      <c r="G15" s="374">
        <f>SUM(G9:G14)</f>
        <v>177556.88529999999</v>
      </c>
    </row>
    <row r="16" spans="1:7" x14ac:dyDescent="0.25">
      <c r="A16" s="518"/>
      <c r="B16" s="518"/>
      <c r="C16" s="518"/>
      <c r="D16" s="518"/>
      <c r="E16" s="347"/>
      <c r="F16" s="346"/>
      <c r="G16" s="346"/>
    </row>
    <row r="17" spans="1:7" x14ac:dyDescent="0.25">
      <c r="A17" s="555" t="s">
        <v>59</v>
      </c>
      <c r="B17" s="556"/>
      <c r="C17" s="556"/>
      <c r="D17" s="557"/>
      <c r="E17" s="348">
        <v>70050</v>
      </c>
      <c r="F17" s="374">
        <v>70050</v>
      </c>
      <c r="G17" s="374">
        <v>71050</v>
      </c>
    </row>
    <row r="18" spans="1:7" x14ac:dyDescent="0.25">
      <c r="A18" s="515"/>
      <c r="B18" s="515"/>
      <c r="C18" s="515"/>
      <c r="D18" s="515"/>
      <c r="E18" s="348"/>
      <c r="F18" s="346"/>
      <c r="G18" s="346"/>
    </row>
    <row r="19" spans="1:7" x14ac:dyDescent="0.25">
      <c r="A19" s="518" t="s">
        <v>8</v>
      </c>
      <c r="B19" s="518"/>
      <c r="C19" s="518"/>
      <c r="D19" s="518"/>
      <c r="E19" s="347"/>
      <c r="F19" s="346"/>
      <c r="G19" s="346"/>
    </row>
    <row r="20" spans="1:7" x14ac:dyDescent="0.25">
      <c r="A20" s="526" t="s">
        <v>9</v>
      </c>
      <c r="B20" s="526"/>
      <c r="C20" s="526"/>
      <c r="D20" s="526"/>
      <c r="E20" s="347">
        <v>4700</v>
      </c>
      <c r="F20" s="347">
        <v>4700</v>
      </c>
      <c r="G20" s="347">
        <v>4700</v>
      </c>
    </row>
    <row r="21" spans="1:7" x14ac:dyDescent="0.25">
      <c r="A21" s="518" t="s">
        <v>10</v>
      </c>
      <c r="B21" s="518"/>
      <c r="C21" s="518"/>
      <c r="D21" s="518"/>
      <c r="E21" s="347">
        <v>400</v>
      </c>
      <c r="F21" s="346">
        <v>300</v>
      </c>
      <c r="G21" s="346">
        <v>300</v>
      </c>
    </row>
    <row r="22" spans="1:7" x14ac:dyDescent="0.25">
      <c r="A22" s="519" t="s">
        <v>384</v>
      </c>
      <c r="B22" s="527"/>
      <c r="C22" s="527"/>
      <c r="D22" s="520"/>
      <c r="E22" s="347">
        <v>300</v>
      </c>
      <c r="F22" s="346">
        <v>300</v>
      </c>
      <c r="G22" s="346">
        <v>300</v>
      </c>
    </row>
    <row r="23" spans="1:7" x14ac:dyDescent="0.25">
      <c r="A23" s="518" t="s">
        <v>385</v>
      </c>
      <c r="B23" s="518"/>
      <c r="C23" s="518"/>
      <c r="D23" s="518"/>
      <c r="E23" s="347">
        <v>6900</v>
      </c>
      <c r="F23" s="346">
        <f>E23*1.01</f>
        <v>6969</v>
      </c>
      <c r="G23" s="346">
        <f>F23*1.01</f>
        <v>7038.6900000000005</v>
      </c>
    </row>
    <row r="24" spans="1:7" x14ac:dyDescent="0.25">
      <c r="A24" s="518" t="s">
        <v>11</v>
      </c>
      <c r="B24" s="518"/>
      <c r="C24" s="518"/>
      <c r="D24" s="518"/>
      <c r="E24" s="347">
        <v>2750</v>
      </c>
      <c r="F24" s="346">
        <f>E24*1.01</f>
        <v>2777.5</v>
      </c>
      <c r="G24" s="346">
        <f>F24*1.01</f>
        <v>2805.2750000000001</v>
      </c>
    </row>
    <row r="25" spans="1:7" x14ac:dyDescent="0.25">
      <c r="A25" s="519" t="s">
        <v>12</v>
      </c>
      <c r="B25" s="527"/>
      <c r="C25" s="527"/>
      <c r="D25" s="520"/>
      <c r="E25" s="347"/>
      <c r="F25" s="346"/>
      <c r="G25" s="346"/>
    </row>
    <row r="26" spans="1:7" x14ac:dyDescent="0.25">
      <c r="A26" s="518" t="s">
        <v>13</v>
      </c>
      <c r="B26" s="518"/>
      <c r="C26" s="518"/>
      <c r="D26" s="518"/>
      <c r="E26" s="347">
        <v>200</v>
      </c>
      <c r="F26" s="346"/>
      <c r="G26" s="346"/>
    </row>
    <row r="27" spans="1:7" x14ac:dyDescent="0.25">
      <c r="A27" s="518" t="s">
        <v>14</v>
      </c>
      <c r="B27" s="515"/>
      <c r="C27" s="515"/>
      <c r="D27" s="515"/>
      <c r="E27" s="348"/>
      <c r="F27" s="346"/>
      <c r="G27" s="346"/>
    </row>
    <row r="28" spans="1:7" x14ac:dyDescent="0.25">
      <c r="A28" s="519" t="s">
        <v>15</v>
      </c>
      <c r="B28" s="527"/>
      <c r="C28" s="527"/>
      <c r="D28" s="520"/>
      <c r="E28" s="348"/>
      <c r="F28" s="346"/>
      <c r="G28" s="347"/>
    </row>
    <row r="29" spans="1:7" x14ac:dyDescent="0.25">
      <c r="A29" s="515" t="s">
        <v>16</v>
      </c>
      <c r="B29" s="515"/>
      <c r="C29" s="515"/>
      <c r="D29" s="515"/>
      <c r="E29" s="348">
        <f>SUM(E19:E28)</f>
        <v>15250</v>
      </c>
      <c r="F29" s="374">
        <f>SUM(F20:F28)</f>
        <v>15046.5</v>
      </c>
      <c r="G29" s="348">
        <f>SUM(G20:G28)</f>
        <v>15143.965</v>
      </c>
    </row>
    <row r="30" spans="1:7" x14ac:dyDescent="0.25">
      <c r="A30" s="558"/>
      <c r="B30" s="558"/>
      <c r="C30" s="558"/>
      <c r="D30" s="558"/>
      <c r="E30" s="347"/>
      <c r="F30" s="346"/>
      <c r="G30" s="347"/>
    </row>
    <row r="31" spans="1:7" x14ac:dyDescent="0.25">
      <c r="A31" s="518" t="s">
        <v>60</v>
      </c>
      <c r="B31" s="518"/>
      <c r="C31" s="518"/>
      <c r="D31" s="518"/>
      <c r="E31" s="347"/>
      <c r="F31" s="346"/>
      <c r="G31" s="347"/>
    </row>
    <row r="32" spans="1:7" x14ac:dyDescent="0.25">
      <c r="A32" s="515" t="s">
        <v>19</v>
      </c>
      <c r="B32" s="515"/>
      <c r="C32" s="515"/>
      <c r="D32" s="515"/>
      <c r="E32" s="348">
        <v>0</v>
      </c>
      <c r="F32" s="374">
        <v>0</v>
      </c>
      <c r="G32" s="348">
        <v>0</v>
      </c>
    </row>
    <row r="33" spans="1:7" x14ac:dyDescent="0.25">
      <c r="A33" s="518"/>
      <c r="B33" s="518"/>
      <c r="C33" s="518"/>
      <c r="D33" s="518"/>
      <c r="E33" s="347"/>
      <c r="F33" s="346"/>
      <c r="G33" s="347"/>
    </row>
    <row r="34" spans="1:7" x14ac:dyDescent="0.25">
      <c r="A34" s="515" t="s">
        <v>61</v>
      </c>
      <c r="B34" s="515"/>
      <c r="C34" s="515"/>
      <c r="D34" s="515"/>
      <c r="E34" s="348">
        <f>E15+E17+E29</f>
        <v>262985</v>
      </c>
      <c r="F34" s="374">
        <f>SUM(F15+F29+F17)</f>
        <v>263098.03000000003</v>
      </c>
      <c r="G34" s="348">
        <f>G29+G17+G15</f>
        <v>263750.85029999999</v>
      </c>
    </row>
    <row r="35" spans="1:7" x14ac:dyDescent="0.25">
      <c r="A35" s="518"/>
      <c r="B35" s="518"/>
      <c r="C35" s="518"/>
      <c r="D35" s="518"/>
      <c r="E35" s="347"/>
      <c r="F35" s="346"/>
      <c r="G35" s="347"/>
    </row>
    <row r="36" spans="1:7" x14ac:dyDescent="0.25">
      <c r="A36" s="518" t="s">
        <v>22</v>
      </c>
      <c r="B36" s="518"/>
      <c r="C36" s="518"/>
      <c r="D36" s="518"/>
      <c r="E36" s="347"/>
      <c r="F36" s="346"/>
      <c r="G36" s="347"/>
    </row>
    <row r="37" spans="1:7" x14ac:dyDescent="0.25">
      <c r="A37" s="518" t="s">
        <v>23</v>
      </c>
      <c r="B37" s="518"/>
      <c r="C37" s="518"/>
      <c r="D37" s="518"/>
      <c r="E37" s="347"/>
      <c r="F37" s="346"/>
      <c r="G37" s="347"/>
    </row>
    <row r="38" spans="1:7" x14ac:dyDescent="0.25">
      <c r="A38" s="518" t="s">
        <v>24</v>
      </c>
      <c r="B38" s="518"/>
      <c r="C38" s="518"/>
      <c r="D38" s="518"/>
      <c r="E38" s="347"/>
      <c r="F38" s="346"/>
      <c r="G38" s="347"/>
    </row>
    <row r="39" spans="1:7" x14ac:dyDescent="0.25">
      <c r="A39" s="519" t="s">
        <v>25</v>
      </c>
      <c r="B39" s="527"/>
      <c r="C39" s="527"/>
      <c r="D39" s="520"/>
      <c r="E39" s="347"/>
      <c r="F39" s="346"/>
      <c r="G39" s="347"/>
    </row>
    <row r="40" spans="1:7" x14ac:dyDescent="0.25">
      <c r="A40" s="519" t="s">
        <v>26</v>
      </c>
      <c r="B40" s="527"/>
      <c r="C40" s="527"/>
      <c r="D40" s="520"/>
      <c r="E40" s="347"/>
      <c r="F40" s="346"/>
      <c r="G40" s="347"/>
    </row>
    <row r="41" spans="1:7" x14ac:dyDescent="0.25">
      <c r="A41" s="515" t="s">
        <v>27</v>
      </c>
      <c r="B41" s="515"/>
      <c r="C41" s="515"/>
      <c r="D41" s="515"/>
      <c r="E41" s="348">
        <f>SUM(E36:E40)</f>
        <v>0</v>
      </c>
      <c r="F41" s="374">
        <v>0</v>
      </c>
      <c r="G41" s="348">
        <v>0</v>
      </c>
    </row>
    <row r="42" spans="1:7" x14ac:dyDescent="0.25">
      <c r="A42" s="518"/>
      <c r="B42" s="518"/>
      <c r="C42" s="518"/>
      <c r="D42" s="518"/>
      <c r="E42" s="347"/>
      <c r="F42" s="346"/>
      <c r="G42" s="347"/>
    </row>
    <row r="43" spans="1:7" x14ac:dyDescent="0.25">
      <c r="A43" s="515" t="s">
        <v>28</v>
      </c>
      <c r="B43" s="515"/>
      <c r="C43" s="515"/>
      <c r="D43" s="515"/>
      <c r="E43" s="348">
        <f>E34+E41</f>
        <v>262985</v>
      </c>
      <c r="F43" s="374">
        <f>SUM(F34:F42)</f>
        <v>263098.03000000003</v>
      </c>
      <c r="G43" s="348">
        <f>SUM(G34:G42)</f>
        <v>263750.85029999999</v>
      </c>
    </row>
    <row r="44" spans="1:7" x14ac:dyDescent="0.25">
      <c r="A44" s="659"/>
      <c r="B44" s="660"/>
      <c r="C44" s="660"/>
      <c r="D44" s="661"/>
      <c r="E44" s="3"/>
      <c r="F44" s="3"/>
      <c r="G44" s="3"/>
    </row>
    <row r="45" spans="1:7" x14ac:dyDescent="0.25">
      <c r="A45" s="518" t="s">
        <v>98</v>
      </c>
      <c r="B45" s="518"/>
      <c r="C45" s="518"/>
      <c r="D45" s="518"/>
      <c r="E45" s="347"/>
      <c r="F45" s="347"/>
      <c r="G45" s="347"/>
    </row>
    <row r="46" spans="1:7" ht="30" customHeight="1" x14ac:dyDescent="0.25">
      <c r="A46" s="563" t="s">
        <v>102</v>
      </c>
      <c r="B46" s="564"/>
      <c r="C46" s="564"/>
      <c r="D46" s="565"/>
      <c r="E46" s="347"/>
      <c r="F46" s="347"/>
      <c r="G46" s="347"/>
    </row>
    <row r="47" spans="1:7" ht="25.5" customHeight="1" x14ac:dyDescent="0.25">
      <c r="A47" s="559" t="s">
        <v>103</v>
      </c>
      <c r="B47" s="559"/>
      <c r="C47" s="559"/>
      <c r="D47" s="559"/>
      <c r="E47" s="348">
        <f>SUM(E45:E46)</f>
        <v>0</v>
      </c>
      <c r="F47" s="348">
        <v>0</v>
      </c>
      <c r="G47" s="348">
        <v>0</v>
      </c>
    </row>
    <row r="48" spans="1:7" x14ac:dyDescent="0.25">
      <c r="A48" s="551"/>
      <c r="B48" s="551"/>
      <c r="C48" s="551"/>
      <c r="D48" s="551"/>
      <c r="E48" s="347"/>
      <c r="F48" s="347"/>
      <c r="G48" s="347"/>
    </row>
    <row r="49" spans="1:7" x14ac:dyDescent="0.25">
      <c r="A49" s="562" t="s">
        <v>104</v>
      </c>
      <c r="B49" s="562"/>
      <c r="C49" s="562"/>
      <c r="D49" s="562"/>
      <c r="E49" s="347"/>
      <c r="F49" s="347"/>
      <c r="G49" s="347"/>
    </row>
    <row r="50" spans="1:7" x14ac:dyDescent="0.25">
      <c r="A50" s="562" t="s">
        <v>105</v>
      </c>
      <c r="B50" s="562"/>
      <c r="C50" s="562"/>
      <c r="D50" s="562"/>
      <c r="E50" s="347"/>
      <c r="F50" s="347"/>
      <c r="G50" s="347"/>
    </row>
    <row r="51" spans="1:7" x14ac:dyDescent="0.25">
      <c r="A51" s="518" t="s">
        <v>106</v>
      </c>
      <c r="B51" s="518"/>
      <c r="C51" s="518"/>
      <c r="D51" s="518"/>
      <c r="E51" s="347"/>
      <c r="F51" s="347"/>
      <c r="G51" s="347"/>
    </row>
    <row r="52" spans="1:7" x14ac:dyDescent="0.25">
      <c r="A52" s="519" t="s">
        <v>107</v>
      </c>
      <c r="B52" s="527"/>
      <c r="C52" s="527"/>
      <c r="D52" s="520"/>
      <c r="E52" s="347"/>
      <c r="F52" s="347"/>
      <c r="G52" s="347"/>
    </row>
    <row r="53" spans="1:7" x14ac:dyDescent="0.25">
      <c r="A53" s="519" t="s">
        <v>108</v>
      </c>
      <c r="B53" s="527"/>
      <c r="C53" s="527"/>
      <c r="D53" s="520"/>
      <c r="E53" s="347"/>
      <c r="F53" s="347"/>
      <c r="G53" s="347"/>
    </row>
    <row r="54" spans="1:7" x14ac:dyDescent="0.25">
      <c r="A54" s="567" t="s">
        <v>109</v>
      </c>
      <c r="B54" s="567"/>
      <c r="C54" s="567"/>
      <c r="D54" s="567"/>
      <c r="E54" s="348">
        <v>0</v>
      </c>
      <c r="F54" s="348">
        <v>0</v>
      </c>
      <c r="G54" s="348">
        <v>0</v>
      </c>
    </row>
    <row r="55" spans="1:7" x14ac:dyDescent="0.25">
      <c r="A55" s="566"/>
      <c r="B55" s="566"/>
      <c r="C55" s="566"/>
      <c r="D55" s="566"/>
      <c r="E55" s="347"/>
      <c r="F55" s="347"/>
      <c r="G55" s="347"/>
    </row>
    <row r="56" spans="1:7" x14ac:dyDescent="0.25">
      <c r="A56" s="518" t="s">
        <v>111</v>
      </c>
      <c r="B56" s="518"/>
      <c r="C56" s="518"/>
      <c r="D56" s="518"/>
      <c r="E56" s="347"/>
      <c r="F56" s="347"/>
      <c r="G56" s="347"/>
    </row>
    <row r="57" spans="1:7" x14ac:dyDescent="0.25">
      <c r="A57" s="515" t="s">
        <v>85</v>
      </c>
      <c r="B57" s="515"/>
      <c r="C57" s="515"/>
      <c r="D57" s="515"/>
      <c r="E57" s="348">
        <v>0</v>
      </c>
      <c r="F57" s="348">
        <v>0</v>
      </c>
      <c r="G57" s="348">
        <v>0</v>
      </c>
    </row>
    <row r="58" spans="1:7" x14ac:dyDescent="0.25">
      <c r="A58" s="518"/>
      <c r="B58" s="518"/>
      <c r="C58" s="518"/>
      <c r="D58" s="518"/>
      <c r="E58" s="347"/>
      <c r="F58" s="347"/>
      <c r="G58" s="347"/>
    </row>
    <row r="59" spans="1:7" ht="23.25" customHeight="1" x14ac:dyDescent="0.25">
      <c r="A59" s="552" t="s">
        <v>112</v>
      </c>
      <c r="B59" s="553"/>
      <c r="C59" s="553"/>
      <c r="D59" s="554"/>
      <c r="E59" s="348">
        <f>E47+E54+E57</f>
        <v>0</v>
      </c>
      <c r="F59" s="348">
        <v>0</v>
      </c>
      <c r="G59" s="348">
        <v>0</v>
      </c>
    </row>
    <row r="60" spans="1:7" ht="13" thickBot="1" x14ac:dyDescent="0.3">
      <c r="A60" s="662"/>
      <c r="B60" s="662"/>
      <c r="C60" s="662"/>
      <c r="D60" s="662"/>
      <c r="E60" s="380"/>
      <c r="F60" s="380"/>
      <c r="G60" s="380"/>
    </row>
    <row r="61" spans="1:7" ht="13" thickBot="1" x14ac:dyDescent="0.3">
      <c r="A61" s="663" t="s">
        <v>406</v>
      </c>
      <c r="B61" s="664"/>
      <c r="C61" s="664"/>
      <c r="D61" s="665"/>
      <c r="E61" s="383">
        <f>E43+E59</f>
        <v>262985</v>
      </c>
      <c r="F61" s="383">
        <f>F43+F59</f>
        <v>263098.03000000003</v>
      </c>
      <c r="G61" s="384">
        <f>G43+G59</f>
        <v>263750.85029999999</v>
      </c>
    </row>
    <row r="62" spans="1:7" x14ac:dyDescent="0.25">
      <c r="A62" s="666"/>
      <c r="B62" s="666"/>
      <c r="C62" s="666"/>
      <c r="D62" s="666"/>
      <c r="E62" s="381"/>
      <c r="F62" s="381"/>
      <c r="G62" s="381"/>
    </row>
    <row r="63" spans="1:7" x14ac:dyDescent="0.25">
      <c r="A63" s="666"/>
      <c r="B63" s="666"/>
      <c r="C63" s="666"/>
      <c r="D63" s="666"/>
      <c r="E63" s="381"/>
      <c r="F63" s="381"/>
      <c r="G63" s="381"/>
    </row>
    <row r="64" spans="1:7" x14ac:dyDescent="0.25">
      <c r="A64" s="666"/>
      <c r="B64" s="666"/>
      <c r="C64" s="666"/>
      <c r="D64" s="666"/>
      <c r="E64" s="381"/>
      <c r="F64" s="381"/>
      <c r="G64" s="381"/>
    </row>
    <row r="65" spans="1:7" x14ac:dyDescent="0.25">
      <c r="A65" s="666"/>
      <c r="B65" s="666"/>
      <c r="C65" s="666"/>
      <c r="D65" s="666"/>
      <c r="E65" s="381"/>
      <c r="F65" s="381"/>
      <c r="G65" s="381"/>
    </row>
    <row r="66" spans="1:7" x14ac:dyDescent="0.25">
      <c r="A66" s="666"/>
      <c r="B66" s="666"/>
      <c r="C66" s="666"/>
      <c r="D66" s="666"/>
      <c r="E66" s="381"/>
      <c r="F66" s="381"/>
      <c r="G66" s="381"/>
    </row>
    <row r="67" spans="1:7" x14ac:dyDescent="0.25">
      <c r="A67" s="666"/>
      <c r="B67" s="666"/>
      <c r="C67" s="666"/>
      <c r="D67" s="666"/>
      <c r="E67" s="381"/>
      <c r="F67" s="381"/>
      <c r="G67" s="381"/>
    </row>
    <row r="68" spans="1:7" x14ac:dyDescent="0.25">
      <c r="A68" s="667"/>
      <c r="B68" s="667"/>
      <c r="C68" s="667"/>
      <c r="D68" s="667"/>
      <c r="E68" s="382"/>
      <c r="F68" s="382"/>
      <c r="G68" s="382"/>
    </row>
    <row r="69" spans="1:7" x14ac:dyDescent="0.25">
      <c r="A69" s="571"/>
      <c r="B69" s="571"/>
      <c r="C69" s="571"/>
      <c r="D69" s="571"/>
      <c r="E69" s="381"/>
      <c r="F69" s="381"/>
      <c r="G69" s="381"/>
    </row>
    <row r="70" spans="1:7" x14ac:dyDescent="0.25">
      <c r="A70" s="667"/>
      <c r="B70" s="667"/>
      <c r="C70" s="667"/>
      <c r="D70" s="667"/>
      <c r="E70" s="382"/>
      <c r="F70" s="382"/>
      <c r="G70" s="382"/>
    </row>
  </sheetData>
  <mergeCells count="69">
    <mergeCell ref="A70:D70"/>
    <mergeCell ref="A63:D63"/>
    <mergeCell ref="A64:D64"/>
    <mergeCell ref="A65:D65"/>
    <mergeCell ref="A66:D66"/>
    <mergeCell ref="A67:D67"/>
    <mergeCell ref="A68:D68"/>
    <mergeCell ref="A59:D59"/>
    <mergeCell ref="A60:D60"/>
    <mergeCell ref="A61:D61"/>
    <mergeCell ref="A62:D62"/>
    <mergeCell ref="A69:D69"/>
    <mergeCell ref="A54:D54"/>
    <mergeCell ref="A55:D55"/>
    <mergeCell ref="A56:D56"/>
    <mergeCell ref="A57:D57"/>
    <mergeCell ref="A58:D58"/>
    <mergeCell ref="A49:D49"/>
    <mergeCell ref="A50:D50"/>
    <mergeCell ref="A51:D51"/>
    <mergeCell ref="A52:D52"/>
    <mergeCell ref="A53:D53"/>
    <mergeCell ref="A44:D44"/>
    <mergeCell ref="A45:D45"/>
    <mergeCell ref="A46:D46"/>
    <mergeCell ref="A47:D47"/>
    <mergeCell ref="A48:D48"/>
    <mergeCell ref="A39:D39"/>
    <mergeCell ref="A40:D40"/>
    <mergeCell ref="A41:D41"/>
    <mergeCell ref="A42:D42"/>
    <mergeCell ref="A43:D43"/>
    <mergeCell ref="A34:D34"/>
    <mergeCell ref="A35:D35"/>
    <mergeCell ref="A36:D36"/>
    <mergeCell ref="A37:D37"/>
    <mergeCell ref="A38:D38"/>
    <mergeCell ref="A29:D29"/>
    <mergeCell ref="A30:D30"/>
    <mergeCell ref="A31:D31"/>
    <mergeCell ref="A32:D32"/>
    <mergeCell ref="A33:D33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A14:D14"/>
    <mergeCell ref="A15:D15"/>
    <mergeCell ref="A16:D16"/>
    <mergeCell ref="A17:D17"/>
    <mergeCell ref="A18:D18"/>
    <mergeCell ref="A9:D9"/>
    <mergeCell ref="A10:D10"/>
    <mergeCell ref="A11:D11"/>
    <mergeCell ref="A12:D12"/>
    <mergeCell ref="A13:D13"/>
    <mergeCell ref="A2:G2"/>
    <mergeCell ref="A4:G4"/>
    <mergeCell ref="A6:G6"/>
    <mergeCell ref="A7:D8"/>
    <mergeCell ref="E7:E8"/>
    <mergeCell ref="F7:F8"/>
    <mergeCell ref="G7:G8"/>
  </mergeCells>
  <printOptions horizontalCentered="1"/>
  <pageMargins left="0.27559055118110237" right="0.19685039370078741" top="0" bottom="0" header="0.15748031496062992" footer="0.1574803149606299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2:G47"/>
  <sheetViews>
    <sheetView topLeftCell="A22" workbookViewId="0">
      <selection activeCell="G21" sqref="G21"/>
    </sheetView>
  </sheetViews>
  <sheetFormatPr defaultRowHeight="12.5" x14ac:dyDescent="0.25"/>
  <cols>
    <col min="1" max="1" width="45.7265625" customWidth="1"/>
    <col min="2" max="3" width="12.7265625" customWidth="1"/>
    <col min="4" max="4" width="12.1796875" customWidth="1"/>
    <col min="5" max="5" width="13.54296875" customWidth="1"/>
    <col min="6" max="6" width="10.1796875" customWidth="1"/>
    <col min="7" max="7" width="9.81640625" customWidth="1"/>
    <col min="8" max="8" width="11.453125" customWidth="1"/>
    <col min="9" max="9" width="10.1796875" customWidth="1"/>
    <col min="10" max="11" width="10" customWidth="1"/>
    <col min="12" max="12" width="9.453125" customWidth="1"/>
    <col min="13" max="13" width="10.1796875" customWidth="1"/>
    <col min="14" max="14" width="11.453125" customWidth="1"/>
    <col min="15" max="15" width="12.7265625" customWidth="1"/>
  </cols>
  <sheetData>
    <row r="2" spans="1:7" ht="12.75" customHeight="1" x14ac:dyDescent="0.25">
      <c r="A2" s="560" t="s">
        <v>424</v>
      </c>
      <c r="B2" s="560"/>
      <c r="C2" s="560"/>
      <c r="D2" s="560"/>
      <c r="E2" s="76"/>
    </row>
    <row r="3" spans="1:7" ht="12.75" customHeight="1" x14ac:dyDescent="0.25">
      <c r="A3" s="33"/>
      <c r="B3" s="33"/>
      <c r="C3" s="33"/>
      <c r="D3" s="33"/>
      <c r="E3" s="76"/>
    </row>
    <row r="4" spans="1:7" ht="18" customHeight="1" x14ac:dyDescent="0.35">
      <c r="A4" s="541" t="s">
        <v>503</v>
      </c>
      <c r="B4" s="541"/>
      <c r="C4" s="541"/>
      <c r="D4" s="541"/>
      <c r="E4" s="67"/>
      <c r="F4" s="5"/>
      <c r="G4" s="21"/>
    </row>
    <row r="5" spans="1:7" ht="18" customHeight="1" x14ac:dyDescent="0.35">
      <c r="A5" s="31"/>
      <c r="B5" s="31"/>
      <c r="C5" s="31"/>
      <c r="D5" s="31"/>
      <c r="E5" s="67"/>
      <c r="F5" s="5"/>
      <c r="G5" s="21"/>
    </row>
    <row r="6" spans="1:7" ht="15" customHeight="1" x14ac:dyDescent="0.35">
      <c r="A6" s="542" t="s">
        <v>0</v>
      </c>
      <c r="B6" s="542"/>
      <c r="C6" s="542"/>
      <c r="D6" s="542"/>
      <c r="E6" s="20"/>
      <c r="F6" s="5"/>
      <c r="G6" s="6"/>
    </row>
    <row r="7" spans="1:7" ht="15" customHeight="1" x14ac:dyDescent="0.25">
      <c r="A7" s="538" t="s">
        <v>29</v>
      </c>
      <c r="B7" s="538" t="s">
        <v>455</v>
      </c>
      <c r="C7" s="551" t="s">
        <v>485</v>
      </c>
      <c r="D7" s="551" t="s">
        <v>502</v>
      </c>
    </row>
    <row r="8" spans="1:7" ht="10.5" customHeight="1" x14ac:dyDescent="0.25">
      <c r="A8" s="538"/>
      <c r="B8" s="578"/>
      <c r="C8" s="551"/>
      <c r="D8" s="551"/>
    </row>
    <row r="9" spans="1:7" ht="13.5" customHeight="1" x14ac:dyDescent="0.25">
      <c r="A9" s="7" t="s">
        <v>30</v>
      </c>
      <c r="B9" s="22">
        <v>181500</v>
      </c>
      <c r="C9" s="22">
        <f>B9*1.01</f>
        <v>183315</v>
      </c>
      <c r="D9" s="22">
        <f>C9*1.01</f>
        <v>185148.15</v>
      </c>
    </row>
    <row r="10" spans="1:7" ht="13.5" customHeight="1" x14ac:dyDescent="0.25">
      <c r="A10" s="8" t="s">
        <v>31</v>
      </c>
      <c r="B10" s="22">
        <v>30855</v>
      </c>
      <c r="C10" s="22">
        <f>B10*1.01</f>
        <v>31163.55</v>
      </c>
      <c r="D10" s="22">
        <f>C10*1.01</f>
        <v>31475.1855</v>
      </c>
    </row>
    <row r="11" spans="1:7" ht="13.5" customHeight="1" x14ac:dyDescent="0.25">
      <c r="A11" s="7" t="s">
        <v>32</v>
      </c>
      <c r="B11" s="22">
        <v>43325</v>
      </c>
      <c r="C11" s="22">
        <v>41241</v>
      </c>
      <c r="D11" s="22">
        <v>39895</v>
      </c>
    </row>
    <row r="12" spans="1:7" ht="13.5" customHeight="1" x14ac:dyDescent="0.25">
      <c r="A12" s="9" t="s">
        <v>33</v>
      </c>
      <c r="B12" s="22">
        <v>4935</v>
      </c>
      <c r="C12" s="22">
        <f>B12*1.01</f>
        <v>4984.3500000000004</v>
      </c>
      <c r="D12" s="22">
        <f>C12*1.01-200</f>
        <v>4834.1935000000003</v>
      </c>
    </row>
    <row r="13" spans="1:7" ht="13.5" customHeight="1" x14ac:dyDescent="0.25">
      <c r="A13" s="7" t="s">
        <v>34</v>
      </c>
      <c r="B13" s="22">
        <v>2370</v>
      </c>
      <c r="C13" s="22">
        <f>B13*1.01</f>
        <v>2393.6999999999998</v>
      </c>
      <c r="D13" s="22">
        <v>2398</v>
      </c>
      <c r="G13" t="s">
        <v>408</v>
      </c>
    </row>
    <row r="14" spans="1:7" ht="13.5" customHeight="1" x14ac:dyDescent="0.25">
      <c r="A14" s="10" t="s">
        <v>35</v>
      </c>
      <c r="B14" s="22">
        <f ca="1">SUM(B14:D14)</f>
        <v>2000</v>
      </c>
      <c r="C14" s="22">
        <f ca="1">SUM(C14:E14)</f>
        <v>2000</v>
      </c>
      <c r="D14" s="23">
        <v>2000</v>
      </c>
    </row>
    <row r="15" spans="1:7" ht="13.5" customHeight="1" x14ac:dyDescent="0.25">
      <c r="A15" s="11" t="s">
        <v>36</v>
      </c>
      <c r="B15" s="22"/>
      <c r="C15" s="24"/>
      <c r="D15" s="23"/>
    </row>
    <row r="16" spans="1:7" ht="13.5" customHeight="1" x14ac:dyDescent="0.25">
      <c r="A16" s="12"/>
      <c r="B16" s="25"/>
      <c r="C16" s="22"/>
      <c r="D16" s="23"/>
    </row>
    <row r="17" spans="1:4" ht="13.5" customHeight="1" x14ac:dyDescent="0.25">
      <c r="A17" s="13" t="s">
        <v>37</v>
      </c>
      <c r="B17" s="25">
        <f>SUM(B9:B13)</f>
        <v>262985</v>
      </c>
      <c r="C17" s="25">
        <f>SUM(C9:C13)</f>
        <v>263097.59999999998</v>
      </c>
      <c r="D17" s="25">
        <f>SUM(D9:D13)</f>
        <v>263750.52899999998</v>
      </c>
    </row>
    <row r="18" spans="1:4" ht="13.5" customHeight="1" x14ac:dyDescent="0.25">
      <c r="A18" s="13"/>
      <c r="B18" s="25"/>
      <c r="C18" s="25"/>
      <c r="D18" s="26"/>
    </row>
    <row r="19" spans="1:4" ht="13.5" customHeight="1" x14ac:dyDescent="0.25">
      <c r="A19" s="11" t="s">
        <v>38</v>
      </c>
      <c r="B19" s="25"/>
      <c r="C19" s="25"/>
      <c r="D19" s="26"/>
    </row>
    <row r="20" spans="1:4" ht="13.5" customHeight="1" x14ac:dyDescent="0.25">
      <c r="A20" s="11" t="s">
        <v>39</v>
      </c>
      <c r="B20" s="25"/>
      <c r="C20" s="25"/>
      <c r="D20" s="26"/>
    </row>
    <row r="21" spans="1:4" ht="13.5" customHeight="1" x14ac:dyDescent="0.25">
      <c r="A21" s="14" t="s">
        <v>40</v>
      </c>
      <c r="B21" s="25"/>
      <c r="C21" s="25"/>
      <c r="D21" s="26"/>
    </row>
    <row r="22" spans="1:4" ht="13.5" customHeight="1" x14ac:dyDescent="0.25">
      <c r="A22" s="11" t="s">
        <v>41</v>
      </c>
      <c r="B22" s="25"/>
      <c r="C22" s="25"/>
      <c r="D22" s="26"/>
    </row>
    <row r="23" spans="1:4" ht="13.5" customHeight="1" x14ac:dyDescent="0.25">
      <c r="A23" s="11" t="s">
        <v>42</v>
      </c>
      <c r="B23" s="25"/>
      <c r="C23" s="22"/>
      <c r="D23" s="23"/>
    </row>
    <row r="24" spans="1:4" ht="13.5" customHeight="1" x14ac:dyDescent="0.25">
      <c r="A24" s="11" t="s">
        <v>43</v>
      </c>
      <c r="B24" s="25"/>
      <c r="C24" s="25"/>
      <c r="D24" s="26"/>
    </row>
    <row r="25" spans="1:4" ht="13.5" customHeight="1" x14ac:dyDescent="0.25">
      <c r="A25" s="11" t="s">
        <v>44</v>
      </c>
      <c r="B25" s="25"/>
      <c r="C25" s="25"/>
      <c r="D25" s="26"/>
    </row>
    <row r="26" spans="1:4" ht="13.5" customHeight="1" x14ac:dyDescent="0.25">
      <c r="A26" s="15" t="s">
        <v>45</v>
      </c>
      <c r="B26" s="25">
        <f>SUM(B22:B25)</f>
        <v>0</v>
      </c>
      <c r="C26" s="26">
        <v>0</v>
      </c>
      <c r="D26" s="26">
        <v>0</v>
      </c>
    </row>
    <row r="27" spans="1:4" ht="13.5" customHeight="1" x14ac:dyDescent="0.25">
      <c r="A27" s="13"/>
      <c r="B27" s="25"/>
      <c r="C27" s="22"/>
      <c r="D27" s="23"/>
    </row>
    <row r="28" spans="1:4" ht="13.5" customHeight="1" x14ac:dyDescent="0.25">
      <c r="A28" s="15" t="s">
        <v>46</v>
      </c>
      <c r="B28" s="25">
        <f>B17+B19+B20+B21+B22+B23+B24+B25</f>
        <v>262985</v>
      </c>
      <c r="C28" s="25">
        <f>SUM(C17)</f>
        <v>263097.59999999998</v>
      </c>
      <c r="D28" s="25">
        <f>SUM(D17)</f>
        <v>263750.52899999998</v>
      </c>
    </row>
    <row r="29" spans="1:4" ht="13.5" customHeight="1" x14ac:dyDescent="0.25">
      <c r="A29" s="13"/>
      <c r="B29" s="25"/>
      <c r="C29" s="22"/>
      <c r="D29" s="23"/>
    </row>
    <row r="30" spans="1:4" ht="13.5" customHeight="1" x14ac:dyDescent="0.25">
      <c r="A30" s="11" t="s">
        <v>47</v>
      </c>
      <c r="B30" s="25"/>
      <c r="C30" s="22"/>
      <c r="D30" s="23"/>
    </row>
    <row r="31" spans="1:4" ht="13.5" customHeight="1" x14ac:dyDescent="0.25">
      <c r="A31" s="11" t="s">
        <v>48</v>
      </c>
      <c r="B31" s="22"/>
      <c r="C31" s="22"/>
      <c r="D31" s="23"/>
    </row>
    <row r="32" spans="1:4" ht="13.5" customHeight="1" x14ac:dyDescent="0.25">
      <c r="A32" s="14" t="s">
        <v>49</v>
      </c>
      <c r="B32" s="25"/>
      <c r="C32" s="22"/>
      <c r="D32" s="23"/>
    </row>
    <row r="33" spans="1:5" ht="13.5" customHeight="1" x14ac:dyDescent="0.25">
      <c r="A33" s="13" t="s">
        <v>50</v>
      </c>
      <c r="B33" s="25">
        <f>SUM(B30:B32)</f>
        <v>0</v>
      </c>
      <c r="C33" s="25">
        <f t="shared" ref="C33:D33" si="0">SUM(C30:C32)</f>
        <v>0</v>
      </c>
      <c r="D33" s="25">
        <f t="shared" si="0"/>
        <v>0</v>
      </c>
    </row>
    <row r="34" spans="1:5" ht="13.5" customHeight="1" x14ac:dyDescent="0.25">
      <c r="A34" s="13"/>
      <c r="B34" s="25"/>
      <c r="C34" s="26"/>
      <c r="D34" s="23"/>
    </row>
    <row r="35" spans="1:5" ht="13.5" customHeight="1" x14ac:dyDescent="0.25">
      <c r="A35" s="11" t="s">
        <v>38</v>
      </c>
      <c r="B35" s="25"/>
      <c r="C35" s="26"/>
      <c r="D35" s="23"/>
    </row>
    <row r="36" spans="1:5" ht="13.5" customHeight="1" x14ac:dyDescent="0.25">
      <c r="A36" s="11" t="s">
        <v>39</v>
      </c>
      <c r="B36" s="25"/>
      <c r="C36" s="26"/>
      <c r="D36" s="23"/>
    </row>
    <row r="37" spans="1:5" ht="13.5" customHeight="1" x14ac:dyDescent="0.25">
      <c r="A37" s="14" t="s">
        <v>40</v>
      </c>
      <c r="B37" s="25"/>
      <c r="C37" s="26"/>
      <c r="D37" s="23"/>
    </row>
    <row r="38" spans="1:5" ht="13.5" customHeight="1" x14ac:dyDescent="0.25">
      <c r="A38" s="11" t="s">
        <v>41</v>
      </c>
      <c r="B38" s="25"/>
      <c r="C38" s="26"/>
      <c r="D38" s="23"/>
    </row>
    <row r="39" spans="1:5" ht="13.5" customHeight="1" x14ac:dyDescent="0.25">
      <c r="A39" s="11" t="s">
        <v>42</v>
      </c>
      <c r="B39" s="25"/>
      <c r="C39" s="22"/>
      <c r="D39" s="23"/>
    </row>
    <row r="40" spans="1:5" ht="13.5" customHeight="1" x14ac:dyDescent="0.25">
      <c r="A40" s="11" t="s">
        <v>43</v>
      </c>
      <c r="B40" s="25"/>
      <c r="C40" s="26"/>
      <c r="D40" s="23"/>
    </row>
    <row r="41" spans="1:5" ht="13.5" customHeight="1" x14ac:dyDescent="0.25">
      <c r="A41" s="11" t="s">
        <v>44</v>
      </c>
      <c r="B41" s="25"/>
      <c r="C41" s="26"/>
      <c r="D41" s="23"/>
    </row>
    <row r="42" spans="1:5" ht="13.5" customHeight="1" x14ac:dyDescent="0.25">
      <c r="A42" s="15" t="s">
        <v>51</v>
      </c>
      <c r="B42" s="25">
        <v>0</v>
      </c>
      <c r="C42" s="26">
        <v>0</v>
      </c>
      <c r="D42" s="26">
        <v>0</v>
      </c>
    </row>
    <row r="43" spans="1:5" ht="13.5" customHeight="1" x14ac:dyDescent="0.25">
      <c r="A43" s="16"/>
      <c r="B43" s="25"/>
      <c r="C43" s="23"/>
      <c r="D43" s="23"/>
    </row>
    <row r="44" spans="1:5" ht="13.5" customHeight="1" x14ac:dyDescent="0.25">
      <c r="A44" s="15" t="s">
        <v>390</v>
      </c>
      <c r="B44" s="26">
        <f>B33+B42</f>
        <v>0</v>
      </c>
      <c r="C44" s="26">
        <f t="shared" ref="C44:D44" si="1">C33+C42</f>
        <v>0</v>
      </c>
      <c r="D44" s="26">
        <f t="shared" si="1"/>
        <v>0</v>
      </c>
    </row>
    <row r="45" spans="1:5" ht="13.5" customHeight="1" thickBot="1" x14ac:dyDescent="0.3">
      <c r="A45" s="400"/>
      <c r="B45" s="401"/>
      <c r="C45" s="402"/>
      <c r="D45" s="403"/>
    </row>
    <row r="46" spans="1:5" ht="15" customHeight="1" thickBot="1" x14ac:dyDescent="0.3">
      <c r="A46" s="404" t="s">
        <v>52</v>
      </c>
      <c r="B46" s="405">
        <f>B28+B33+B42</f>
        <v>262985</v>
      </c>
      <c r="C46" s="405">
        <f t="shared" ref="C46:D46" si="2">C28+C33+C42</f>
        <v>263097.59999999998</v>
      </c>
      <c r="D46" s="405">
        <f t="shared" si="2"/>
        <v>263750.52899999998</v>
      </c>
    </row>
    <row r="47" spans="1:5" x14ac:dyDescent="0.25">
      <c r="E47" s="364"/>
    </row>
  </sheetData>
  <mergeCells count="7">
    <mergeCell ref="A2:D2"/>
    <mergeCell ref="A6:D6"/>
    <mergeCell ref="A7:A8"/>
    <mergeCell ref="B7:B8"/>
    <mergeCell ref="C7:C8"/>
    <mergeCell ref="D7:D8"/>
    <mergeCell ref="A4:D4"/>
  </mergeCells>
  <pageMargins left="0.51" right="0.26" top="0.4" bottom="0.32" header="0.33" footer="0.2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fitToPage="1"/>
  </sheetPr>
  <dimension ref="A2:N30"/>
  <sheetViews>
    <sheetView tabSelected="1" workbookViewId="0">
      <selection activeCell="H24" sqref="H24"/>
    </sheetView>
  </sheetViews>
  <sheetFormatPr defaultRowHeight="12.5" x14ac:dyDescent="0.25"/>
  <cols>
    <col min="1" max="1" width="24.81640625" style="330" bestFit="1" customWidth="1"/>
    <col min="2" max="256" width="9.1796875" style="330"/>
    <col min="257" max="257" width="23.54296875" style="330" customWidth="1"/>
    <col min="258" max="512" width="9.1796875" style="330"/>
    <col min="513" max="513" width="23.54296875" style="330" customWidth="1"/>
    <col min="514" max="768" width="9.1796875" style="330"/>
    <col min="769" max="769" width="23.54296875" style="330" customWidth="1"/>
    <col min="770" max="1024" width="9.1796875" style="330"/>
    <col min="1025" max="1025" width="23.54296875" style="330" customWidth="1"/>
    <col min="1026" max="1280" width="9.1796875" style="330"/>
    <col min="1281" max="1281" width="23.54296875" style="330" customWidth="1"/>
    <col min="1282" max="1536" width="9.1796875" style="330"/>
    <col min="1537" max="1537" width="23.54296875" style="330" customWidth="1"/>
    <col min="1538" max="1792" width="9.1796875" style="330"/>
    <col min="1793" max="1793" width="23.54296875" style="330" customWidth="1"/>
    <col min="1794" max="2048" width="9.1796875" style="330"/>
    <col min="2049" max="2049" width="23.54296875" style="330" customWidth="1"/>
    <col min="2050" max="2304" width="9.1796875" style="330"/>
    <col min="2305" max="2305" width="23.54296875" style="330" customWidth="1"/>
    <col min="2306" max="2560" width="9.1796875" style="330"/>
    <col min="2561" max="2561" width="23.54296875" style="330" customWidth="1"/>
    <col min="2562" max="2816" width="9.1796875" style="330"/>
    <col min="2817" max="2817" width="23.54296875" style="330" customWidth="1"/>
    <col min="2818" max="3072" width="9.1796875" style="330"/>
    <col min="3073" max="3073" width="23.54296875" style="330" customWidth="1"/>
    <col min="3074" max="3328" width="9.1796875" style="330"/>
    <col min="3329" max="3329" width="23.54296875" style="330" customWidth="1"/>
    <col min="3330" max="3584" width="9.1796875" style="330"/>
    <col min="3585" max="3585" width="23.54296875" style="330" customWidth="1"/>
    <col min="3586" max="3840" width="9.1796875" style="330"/>
    <col min="3841" max="3841" width="23.54296875" style="330" customWidth="1"/>
    <col min="3842" max="4096" width="9.1796875" style="330"/>
    <col min="4097" max="4097" width="23.54296875" style="330" customWidth="1"/>
    <col min="4098" max="4352" width="9.1796875" style="330"/>
    <col min="4353" max="4353" width="23.54296875" style="330" customWidth="1"/>
    <col min="4354" max="4608" width="9.1796875" style="330"/>
    <col min="4609" max="4609" width="23.54296875" style="330" customWidth="1"/>
    <col min="4610" max="4864" width="9.1796875" style="330"/>
    <col min="4865" max="4865" width="23.54296875" style="330" customWidth="1"/>
    <col min="4866" max="5120" width="9.1796875" style="330"/>
    <col min="5121" max="5121" width="23.54296875" style="330" customWidth="1"/>
    <col min="5122" max="5376" width="9.1796875" style="330"/>
    <col min="5377" max="5377" width="23.54296875" style="330" customWidth="1"/>
    <col min="5378" max="5632" width="9.1796875" style="330"/>
    <col min="5633" max="5633" width="23.54296875" style="330" customWidth="1"/>
    <col min="5634" max="5888" width="9.1796875" style="330"/>
    <col min="5889" max="5889" width="23.54296875" style="330" customWidth="1"/>
    <col min="5890" max="6144" width="9.1796875" style="330"/>
    <col min="6145" max="6145" width="23.54296875" style="330" customWidth="1"/>
    <col min="6146" max="6400" width="9.1796875" style="330"/>
    <col min="6401" max="6401" width="23.54296875" style="330" customWidth="1"/>
    <col min="6402" max="6656" width="9.1796875" style="330"/>
    <col min="6657" max="6657" width="23.54296875" style="330" customWidth="1"/>
    <col min="6658" max="6912" width="9.1796875" style="330"/>
    <col min="6913" max="6913" width="23.54296875" style="330" customWidth="1"/>
    <col min="6914" max="7168" width="9.1796875" style="330"/>
    <col min="7169" max="7169" width="23.54296875" style="330" customWidth="1"/>
    <col min="7170" max="7424" width="9.1796875" style="330"/>
    <col min="7425" max="7425" width="23.54296875" style="330" customWidth="1"/>
    <col min="7426" max="7680" width="9.1796875" style="330"/>
    <col min="7681" max="7681" width="23.54296875" style="330" customWidth="1"/>
    <col min="7682" max="7936" width="9.1796875" style="330"/>
    <col min="7937" max="7937" width="23.54296875" style="330" customWidth="1"/>
    <col min="7938" max="8192" width="9.1796875" style="330"/>
    <col min="8193" max="8193" width="23.54296875" style="330" customWidth="1"/>
    <col min="8194" max="8448" width="9.1796875" style="330"/>
    <col min="8449" max="8449" width="23.54296875" style="330" customWidth="1"/>
    <col min="8450" max="8704" width="9.1796875" style="330"/>
    <col min="8705" max="8705" width="23.54296875" style="330" customWidth="1"/>
    <col min="8706" max="8960" width="9.1796875" style="330"/>
    <col min="8961" max="8961" width="23.54296875" style="330" customWidth="1"/>
    <col min="8962" max="9216" width="9.1796875" style="330"/>
    <col min="9217" max="9217" width="23.54296875" style="330" customWidth="1"/>
    <col min="9218" max="9472" width="9.1796875" style="330"/>
    <col min="9473" max="9473" width="23.54296875" style="330" customWidth="1"/>
    <col min="9474" max="9728" width="9.1796875" style="330"/>
    <col min="9729" max="9729" width="23.54296875" style="330" customWidth="1"/>
    <col min="9730" max="9984" width="9.1796875" style="330"/>
    <col min="9985" max="9985" width="23.54296875" style="330" customWidth="1"/>
    <col min="9986" max="10240" width="9.1796875" style="330"/>
    <col min="10241" max="10241" width="23.54296875" style="330" customWidth="1"/>
    <col min="10242" max="10496" width="9.1796875" style="330"/>
    <col min="10497" max="10497" width="23.54296875" style="330" customWidth="1"/>
    <col min="10498" max="10752" width="9.1796875" style="330"/>
    <col min="10753" max="10753" width="23.54296875" style="330" customWidth="1"/>
    <col min="10754" max="11008" width="9.1796875" style="330"/>
    <col min="11009" max="11009" width="23.54296875" style="330" customWidth="1"/>
    <col min="11010" max="11264" width="9.1796875" style="330"/>
    <col min="11265" max="11265" width="23.54296875" style="330" customWidth="1"/>
    <col min="11266" max="11520" width="9.1796875" style="330"/>
    <col min="11521" max="11521" width="23.54296875" style="330" customWidth="1"/>
    <col min="11522" max="11776" width="9.1796875" style="330"/>
    <col min="11777" max="11777" width="23.54296875" style="330" customWidth="1"/>
    <col min="11778" max="12032" width="9.1796875" style="330"/>
    <col min="12033" max="12033" width="23.54296875" style="330" customWidth="1"/>
    <col min="12034" max="12288" width="9.1796875" style="330"/>
    <col min="12289" max="12289" width="23.54296875" style="330" customWidth="1"/>
    <col min="12290" max="12544" width="9.1796875" style="330"/>
    <col min="12545" max="12545" width="23.54296875" style="330" customWidth="1"/>
    <col min="12546" max="12800" width="9.1796875" style="330"/>
    <col min="12801" max="12801" width="23.54296875" style="330" customWidth="1"/>
    <col min="12802" max="13056" width="9.1796875" style="330"/>
    <col min="13057" max="13057" width="23.54296875" style="330" customWidth="1"/>
    <col min="13058" max="13312" width="9.1796875" style="330"/>
    <col min="13313" max="13313" width="23.54296875" style="330" customWidth="1"/>
    <col min="13314" max="13568" width="9.1796875" style="330"/>
    <col min="13569" max="13569" width="23.54296875" style="330" customWidth="1"/>
    <col min="13570" max="13824" width="9.1796875" style="330"/>
    <col min="13825" max="13825" width="23.54296875" style="330" customWidth="1"/>
    <col min="13826" max="14080" width="9.1796875" style="330"/>
    <col min="14081" max="14081" width="23.54296875" style="330" customWidth="1"/>
    <col min="14082" max="14336" width="9.1796875" style="330"/>
    <col min="14337" max="14337" width="23.54296875" style="330" customWidth="1"/>
    <col min="14338" max="14592" width="9.1796875" style="330"/>
    <col min="14593" max="14593" width="23.54296875" style="330" customWidth="1"/>
    <col min="14594" max="14848" width="9.1796875" style="330"/>
    <col min="14849" max="14849" width="23.54296875" style="330" customWidth="1"/>
    <col min="14850" max="15104" width="9.1796875" style="330"/>
    <col min="15105" max="15105" width="23.54296875" style="330" customWidth="1"/>
    <col min="15106" max="15360" width="9.1796875" style="330"/>
    <col min="15361" max="15361" width="23.54296875" style="330" customWidth="1"/>
    <col min="15362" max="15616" width="9.1796875" style="330"/>
    <col min="15617" max="15617" width="23.54296875" style="330" customWidth="1"/>
    <col min="15618" max="15872" width="9.1796875" style="330"/>
    <col min="15873" max="15873" width="23.54296875" style="330" customWidth="1"/>
    <col min="15874" max="16128" width="9.1796875" style="330"/>
    <col min="16129" max="16129" width="23.54296875" style="330" customWidth="1"/>
    <col min="16130" max="16384" width="9.1796875" style="330"/>
  </cols>
  <sheetData>
    <row r="2" spans="1:14" x14ac:dyDescent="0.25">
      <c r="M2" s="668" t="s">
        <v>376</v>
      </c>
      <c r="N2" s="668"/>
    </row>
    <row r="3" spans="1:14" x14ac:dyDescent="0.25">
      <c r="M3" s="343"/>
      <c r="N3" s="343"/>
    </row>
    <row r="4" spans="1:14" ht="13" x14ac:dyDescent="0.3">
      <c r="A4" s="669" t="s">
        <v>504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</row>
    <row r="5" spans="1:14" ht="13" x14ac:dyDescent="0.3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</row>
    <row r="6" spans="1:14" ht="13" x14ac:dyDescent="0.3">
      <c r="B6" s="341"/>
      <c r="C6" s="342"/>
      <c r="D6" s="342"/>
      <c r="E6" s="342"/>
      <c r="F6" s="342"/>
      <c r="G6" s="342"/>
      <c r="H6" s="342"/>
      <c r="I6" s="342"/>
      <c r="J6" s="342"/>
      <c r="K6" s="341"/>
      <c r="L6" s="341"/>
      <c r="M6" s="670" t="s">
        <v>457</v>
      </c>
      <c r="N6" s="670"/>
    </row>
    <row r="7" spans="1:14" ht="13" x14ac:dyDescent="0.3">
      <c r="A7" s="335"/>
      <c r="B7" s="339" t="s">
        <v>375</v>
      </c>
      <c r="C7" s="339" t="s">
        <v>374</v>
      </c>
      <c r="D7" s="339" t="s">
        <v>373</v>
      </c>
      <c r="E7" s="339" t="s">
        <v>372</v>
      </c>
      <c r="F7" s="339" t="s">
        <v>371</v>
      </c>
      <c r="G7" s="339" t="s">
        <v>370</v>
      </c>
      <c r="H7" s="339" t="s">
        <v>369</v>
      </c>
      <c r="I7" s="340" t="s">
        <v>368</v>
      </c>
      <c r="J7" s="339" t="s">
        <v>367</v>
      </c>
      <c r="K7" s="339" t="s">
        <v>366</v>
      </c>
      <c r="L7" s="338" t="s">
        <v>365</v>
      </c>
      <c r="M7" s="338" t="s">
        <v>364</v>
      </c>
      <c r="N7" s="331" t="s">
        <v>147</v>
      </c>
    </row>
    <row r="8" spans="1:14" ht="13" x14ac:dyDescent="0.3">
      <c r="A8" s="336" t="s">
        <v>363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1"/>
    </row>
    <row r="9" spans="1:14" ht="13" x14ac:dyDescent="0.3">
      <c r="A9" s="335" t="s">
        <v>265</v>
      </c>
      <c r="B9" s="334">
        <v>1990</v>
      </c>
      <c r="C9" s="334">
        <v>1990</v>
      </c>
      <c r="D9" s="334">
        <v>1990</v>
      </c>
      <c r="E9" s="334">
        <v>1990</v>
      </c>
      <c r="F9" s="334">
        <v>1990</v>
      </c>
      <c r="G9" s="334">
        <v>1990</v>
      </c>
      <c r="H9" s="334">
        <v>1980</v>
      </c>
      <c r="I9" s="334">
        <v>0</v>
      </c>
      <c r="J9" s="334">
        <v>1990</v>
      </c>
      <c r="K9" s="334">
        <v>1990</v>
      </c>
      <c r="L9" s="334">
        <v>1990</v>
      </c>
      <c r="M9" s="334">
        <f>1990</f>
        <v>1990</v>
      </c>
      <c r="N9" s="331">
        <f t="shared" ref="N9:N28" si="0">SUM(B9:M9)</f>
        <v>21880</v>
      </c>
    </row>
    <row r="10" spans="1:14" ht="13" x14ac:dyDescent="0.3">
      <c r="A10" s="335" t="s">
        <v>266</v>
      </c>
      <c r="B10" s="334"/>
      <c r="C10" s="334"/>
      <c r="D10" s="334">
        <v>32000</v>
      </c>
      <c r="E10" s="334">
        <v>6500</v>
      </c>
      <c r="F10" s="334"/>
      <c r="G10" s="334"/>
      <c r="H10" s="334"/>
      <c r="I10" s="334"/>
      <c r="J10" s="334">
        <v>39400</v>
      </c>
      <c r="K10" s="334">
        <v>850</v>
      </c>
      <c r="L10" s="334"/>
      <c r="M10" s="334"/>
      <c r="N10" s="331">
        <f>SUM(B10:M10)</f>
        <v>78750</v>
      </c>
    </row>
    <row r="11" spans="1:14" ht="13" x14ac:dyDescent="0.3">
      <c r="A11" s="335" t="s">
        <v>262</v>
      </c>
      <c r="B11" s="334"/>
      <c r="C11" s="334"/>
      <c r="D11" s="334"/>
      <c r="E11" s="334"/>
      <c r="F11" s="334"/>
      <c r="G11" s="338">
        <v>7000</v>
      </c>
      <c r="H11" s="334">
        <v>101</v>
      </c>
      <c r="I11" s="334"/>
      <c r="J11" s="334"/>
      <c r="K11" s="334"/>
      <c r="L11" s="334"/>
      <c r="M11" s="334"/>
      <c r="N11" s="331">
        <f t="shared" si="0"/>
        <v>7101</v>
      </c>
    </row>
    <row r="12" spans="1:14" ht="13" x14ac:dyDescent="0.3">
      <c r="A12" s="335" t="s">
        <v>263</v>
      </c>
      <c r="B12" s="334">
        <v>565</v>
      </c>
      <c r="C12" s="334">
        <v>530</v>
      </c>
      <c r="D12" s="334">
        <v>1030</v>
      </c>
      <c r="E12" s="334">
        <v>1706</v>
      </c>
      <c r="F12" s="334">
        <v>1045</v>
      </c>
      <c r="G12" s="334">
        <v>1015</v>
      </c>
      <c r="H12" s="334">
        <v>1289</v>
      </c>
      <c r="I12" s="334">
        <v>454</v>
      </c>
      <c r="J12" s="334">
        <v>454</v>
      </c>
      <c r="K12" s="334">
        <v>454</v>
      </c>
      <c r="L12" s="334">
        <v>454</v>
      </c>
      <c r="M12" s="334">
        <f>455+2393</f>
        <v>2848</v>
      </c>
      <c r="N12" s="331">
        <f>SUM(B12:M12)</f>
        <v>11844</v>
      </c>
    </row>
    <row r="13" spans="1:14" ht="25.5" x14ac:dyDescent="0.3">
      <c r="A13" s="337" t="s">
        <v>362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1">
        <f t="shared" si="0"/>
        <v>0</v>
      </c>
    </row>
    <row r="14" spans="1:14" ht="13" x14ac:dyDescent="0.3">
      <c r="A14" s="335" t="s">
        <v>361</v>
      </c>
      <c r="B14" s="334">
        <v>13200</v>
      </c>
      <c r="C14" s="334">
        <v>13190</v>
      </c>
      <c r="D14" s="334">
        <v>13185</v>
      </c>
      <c r="E14" s="334">
        <v>20177</v>
      </c>
      <c r="F14" s="334">
        <v>13185</v>
      </c>
      <c r="G14" s="334">
        <v>13165</v>
      </c>
      <c r="H14" s="334">
        <v>18759</v>
      </c>
      <c r="I14" s="334">
        <v>13105</v>
      </c>
      <c r="J14" s="334">
        <v>13105</v>
      </c>
      <c r="K14" s="334">
        <v>13105</v>
      </c>
      <c r="L14" s="334">
        <v>13105</v>
      </c>
      <c r="M14" s="334">
        <v>15440</v>
      </c>
      <c r="N14" s="331">
        <f t="shared" si="0"/>
        <v>172721</v>
      </c>
    </row>
    <row r="15" spans="1:14" ht="13" x14ac:dyDescent="0.3">
      <c r="A15" s="335" t="s">
        <v>360</v>
      </c>
      <c r="B15" s="334">
        <v>82175</v>
      </c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1">
        <f t="shared" si="0"/>
        <v>82175</v>
      </c>
    </row>
    <row r="16" spans="1:14" ht="13" x14ac:dyDescent="0.3">
      <c r="A16" s="335" t="s">
        <v>359</v>
      </c>
      <c r="B16" s="334">
        <v>80762</v>
      </c>
      <c r="C16" s="334"/>
      <c r="D16" s="334"/>
      <c r="E16" s="334"/>
      <c r="F16" s="334"/>
      <c r="G16" s="334"/>
      <c r="H16" s="334"/>
      <c r="J16" s="334"/>
      <c r="K16" s="334"/>
      <c r="L16" s="334"/>
      <c r="M16" s="334"/>
      <c r="N16" s="331">
        <f t="shared" si="0"/>
        <v>80762</v>
      </c>
    </row>
    <row r="17" spans="1:14" ht="13" x14ac:dyDescent="0.3">
      <c r="A17" s="335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1">
        <f t="shared" si="0"/>
        <v>0</v>
      </c>
    </row>
    <row r="18" spans="1:14" ht="13" x14ac:dyDescent="0.3">
      <c r="A18" s="333" t="s">
        <v>358</v>
      </c>
      <c r="B18" s="332">
        <f>SUM(B9:B16)</f>
        <v>178692</v>
      </c>
      <c r="C18" s="332">
        <f>SUM(C9:C16)</f>
        <v>15710</v>
      </c>
      <c r="D18" s="332">
        <f>SUM(D9:D17)</f>
        <v>48205</v>
      </c>
      <c r="E18" s="332">
        <f t="shared" ref="E18:H18" si="1">SUM(E9:E16)</f>
        <v>30373</v>
      </c>
      <c r="F18" s="332">
        <f t="shared" si="1"/>
        <v>16220</v>
      </c>
      <c r="G18" s="332">
        <f t="shared" si="1"/>
        <v>23170</v>
      </c>
      <c r="H18" s="332">
        <f t="shared" si="1"/>
        <v>22129</v>
      </c>
      <c r="I18" s="332">
        <f>SUM(I9:I17)</f>
        <v>13559</v>
      </c>
      <c r="J18" s="332">
        <f>SUM(J9:J16)</f>
        <v>54949</v>
      </c>
      <c r="K18" s="332">
        <f>SUM(K9:K17)</f>
        <v>16399</v>
      </c>
      <c r="L18" s="332">
        <f>SUM(L9:L17)</f>
        <v>15549</v>
      </c>
      <c r="M18" s="332">
        <f>SUM(M9:M16)</f>
        <v>20278</v>
      </c>
      <c r="N18" s="331">
        <f>SUM(B18:M18)</f>
        <v>455233</v>
      </c>
    </row>
    <row r="19" spans="1:14" ht="13" x14ac:dyDescent="0.3">
      <c r="A19" s="335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1">
        <f t="shared" si="0"/>
        <v>0</v>
      </c>
    </row>
    <row r="20" spans="1:14" ht="13" x14ac:dyDescent="0.3">
      <c r="A20" s="336" t="s">
        <v>300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1">
        <f t="shared" si="0"/>
        <v>0</v>
      </c>
    </row>
    <row r="21" spans="1:14" ht="13" x14ac:dyDescent="0.3">
      <c r="A21" s="335" t="s">
        <v>357</v>
      </c>
      <c r="B21" s="334">
        <v>16480</v>
      </c>
      <c r="C21" s="334">
        <v>15495</v>
      </c>
      <c r="D21" s="334">
        <v>15495</v>
      </c>
      <c r="E21" s="334">
        <v>15495</v>
      </c>
      <c r="F21" s="334">
        <v>19895</v>
      </c>
      <c r="G21" s="334">
        <v>15495</v>
      </c>
      <c r="H21" s="334">
        <v>14913</v>
      </c>
      <c r="I21" s="334">
        <f>13945+1700+2250</f>
        <v>17895</v>
      </c>
      <c r="J21" s="334">
        <v>13545</v>
      </c>
      <c r="K21" s="334">
        <f>13945+4000</f>
        <v>17945</v>
      </c>
      <c r="L21" s="334">
        <f>13945+500</f>
        <v>14445</v>
      </c>
      <c r="M21" s="334">
        <f>14865+2400</f>
        <v>17265</v>
      </c>
      <c r="N21" s="331">
        <f t="shared" ref="N21:N26" si="2">SUM(B21:M21)</f>
        <v>194363</v>
      </c>
    </row>
    <row r="22" spans="1:14" ht="13" x14ac:dyDescent="0.3">
      <c r="A22" s="335" t="s">
        <v>396</v>
      </c>
      <c r="B22" s="334">
        <v>2900</v>
      </c>
      <c r="C22" s="334">
        <v>2845</v>
      </c>
      <c r="D22" s="334">
        <v>2845</v>
      </c>
      <c r="E22" s="334">
        <v>2845</v>
      </c>
      <c r="F22" s="334">
        <v>3704</v>
      </c>
      <c r="G22" s="334">
        <v>2845</v>
      </c>
      <c r="H22" s="334">
        <v>2156</v>
      </c>
      <c r="I22" s="334">
        <v>3000</v>
      </c>
      <c r="J22" s="334">
        <v>2500</v>
      </c>
      <c r="K22" s="334">
        <v>3610</v>
      </c>
      <c r="L22" s="334">
        <v>2500</v>
      </c>
      <c r="M22" s="334">
        <v>3500</v>
      </c>
      <c r="N22" s="331">
        <f t="shared" si="2"/>
        <v>35250</v>
      </c>
    </row>
    <row r="23" spans="1:14" ht="13" x14ac:dyDescent="0.3">
      <c r="A23" s="335" t="s">
        <v>356</v>
      </c>
      <c r="B23" s="334">
        <v>5500</v>
      </c>
      <c r="C23" s="334">
        <v>5500</v>
      </c>
      <c r="D23" s="334">
        <v>5500</v>
      </c>
      <c r="E23" s="334">
        <v>7293</v>
      </c>
      <c r="F23" s="334">
        <v>8850</v>
      </c>
      <c r="G23" s="334">
        <v>7600</v>
      </c>
      <c r="H23" s="334">
        <v>11205</v>
      </c>
      <c r="I23" s="334">
        <v>5250</v>
      </c>
      <c r="J23" s="334">
        <v>9350</v>
      </c>
      <c r="K23" s="334">
        <v>10250</v>
      </c>
      <c r="L23" s="334">
        <v>7300</v>
      </c>
      <c r="M23" s="334">
        <v>10450</v>
      </c>
      <c r="N23" s="331">
        <f t="shared" si="2"/>
        <v>94048</v>
      </c>
    </row>
    <row r="24" spans="1:14" ht="13" x14ac:dyDescent="0.3">
      <c r="A24" s="335" t="s">
        <v>397</v>
      </c>
      <c r="B24" s="334"/>
      <c r="C24" s="334"/>
      <c r="D24" s="334">
        <v>350</v>
      </c>
      <c r="E24" s="334">
        <v>100</v>
      </c>
      <c r="F24" s="334">
        <v>100</v>
      </c>
      <c r="G24" s="334">
        <v>300</v>
      </c>
      <c r="H24" s="334">
        <v>100</v>
      </c>
      <c r="I24" s="334">
        <v>150</v>
      </c>
      <c r="J24" s="334">
        <v>450</v>
      </c>
      <c r="K24" s="334">
        <v>1500</v>
      </c>
      <c r="L24" s="334">
        <v>250</v>
      </c>
      <c r="M24" s="334">
        <v>1450</v>
      </c>
      <c r="N24" s="331">
        <f t="shared" si="2"/>
        <v>4750</v>
      </c>
    </row>
    <row r="25" spans="1:14" ht="13" x14ac:dyDescent="0.3">
      <c r="A25" s="335" t="s">
        <v>355</v>
      </c>
      <c r="B25" s="334">
        <f>2364+300</f>
        <v>2664</v>
      </c>
      <c r="C25" s="334"/>
      <c r="D25" s="334">
        <v>300</v>
      </c>
      <c r="E25" s="334">
        <v>3135</v>
      </c>
      <c r="F25" s="334">
        <v>1805</v>
      </c>
      <c r="G25" s="334">
        <v>1796</v>
      </c>
      <c r="H25" s="334"/>
      <c r="I25" s="334"/>
      <c r="J25" s="334">
        <v>400</v>
      </c>
      <c r="K25" s="334">
        <v>300</v>
      </c>
      <c r="L25" s="334"/>
      <c r="M25" s="334"/>
      <c r="N25" s="331">
        <f t="shared" si="2"/>
        <v>10400</v>
      </c>
    </row>
    <row r="26" spans="1:14" ht="13" x14ac:dyDescent="0.3">
      <c r="A26" s="335" t="s">
        <v>314</v>
      </c>
      <c r="B26" s="334"/>
      <c r="C26" s="334"/>
      <c r="D26" s="334"/>
      <c r="E26" s="334"/>
      <c r="F26" s="334">
        <v>1601</v>
      </c>
      <c r="G26" s="334">
        <v>21000</v>
      </c>
      <c r="H26" s="334">
        <v>22250</v>
      </c>
      <c r="I26" s="334">
        <v>22000</v>
      </c>
      <c r="J26" s="334">
        <v>22250</v>
      </c>
      <c r="K26" s="334">
        <v>10000</v>
      </c>
      <c r="L26" s="334">
        <v>5400</v>
      </c>
      <c r="M26" s="334">
        <v>4490</v>
      </c>
      <c r="N26" s="331">
        <f t="shared" si="2"/>
        <v>108991</v>
      </c>
    </row>
    <row r="27" spans="1:14" ht="13" x14ac:dyDescent="0.3">
      <c r="A27" s="335" t="s">
        <v>354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>
        <v>2000</v>
      </c>
      <c r="N27" s="331">
        <f t="shared" si="0"/>
        <v>2000</v>
      </c>
    </row>
    <row r="28" spans="1:14" ht="13" x14ac:dyDescent="0.3">
      <c r="A28" s="396" t="s">
        <v>422</v>
      </c>
      <c r="B28" s="334">
        <v>5431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1">
        <f t="shared" si="0"/>
        <v>5431</v>
      </c>
    </row>
    <row r="29" spans="1:14" ht="13" x14ac:dyDescent="0.3">
      <c r="A29" s="333" t="s">
        <v>353</v>
      </c>
      <c r="B29" s="332">
        <f>SUM(B21:B28)</f>
        <v>32975</v>
      </c>
      <c r="C29" s="332">
        <f>SUM(C21:C27)</f>
        <v>23840</v>
      </c>
      <c r="D29" s="332">
        <f>SUM(D21:D28)</f>
        <v>24490</v>
      </c>
      <c r="E29" s="332">
        <f>SUM(E21:E28)</f>
        <v>28868</v>
      </c>
      <c r="F29" s="332">
        <f>SUM(F21:F28)</f>
        <v>35955</v>
      </c>
      <c r="G29" s="332">
        <f t="shared" ref="G29" si="3">SUM(G21:G27)</f>
        <v>49036</v>
      </c>
      <c r="H29" s="332">
        <f t="shared" ref="H29" si="4">SUM(H21:H28)</f>
        <v>50624</v>
      </c>
      <c r="I29" s="332">
        <f>SUM(I21:I28)</f>
        <v>48295</v>
      </c>
      <c r="J29" s="332">
        <f>SUM(J21:J28)</f>
        <v>48495</v>
      </c>
      <c r="K29" s="332">
        <f>SUM(K21:K28)</f>
        <v>43605</v>
      </c>
      <c r="L29" s="332">
        <f>SUM(L21:L28)</f>
        <v>29895</v>
      </c>
      <c r="M29" s="332">
        <f>SUM(M21:M28)</f>
        <v>39155</v>
      </c>
      <c r="N29" s="331">
        <f>SUM(N19:N28)</f>
        <v>455233</v>
      </c>
    </row>
    <row r="30" spans="1:14" x14ac:dyDescent="0.25">
      <c r="N30" s="397"/>
    </row>
  </sheetData>
  <mergeCells count="3">
    <mergeCell ref="M2:N2"/>
    <mergeCell ref="A4:N4"/>
    <mergeCell ref="M6:N6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  <pageSetUpPr fitToPage="1"/>
  </sheetPr>
  <dimension ref="A2:D57"/>
  <sheetViews>
    <sheetView topLeftCell="A16" zoomScaleNormal="100" workbookViewId="0">
      <selection sqref="A1:XFD1"/>
    </sheetView>
  </sheetViews>
  <sheetFormatPr defaultRowHeight="12.5" x14ac:dyDescent="0.25"/>
  <cols>
    <col min="1" max="1" width="69.7265625" customWidth="1"/>
    <col min="2" max="2" width="20.1796875" customWidth="1"/>
    <col min="257" max="257" width="69.7265625" customWidth="1"/>
    <col min="258" max="258" width="20.1796875" customWidth="1"/>
    <col min="513" max="513" width="69.7265625" customWidth="1"/>
    <col min="514" max="514" width="20.1796875" customWidth="1"/>
    <col min="769" max="769" width="69.7265625" customWidth="1"/>
    <col min="770" max="770" width="20.1796875" customWidth="1"/>
    <col min="1025" max="1025" width="69.7265625" customWidth="1"/>
    <col min="1026" max="1026" width="20.1796875" customWidth="1"/>
    <col min="1281" max="1281" width="69.7265625" customWidth="1"/>
    <col min="1282" max="1282" width="20.1796875" customWidth="1"/>
    <col min="1537" max="1537" width="69.7265625" customWidth="1"/>
    <col min="1538" max="1538" width="20.1796875" customWidth="1"/>
    <col min="1793" max="1793" width="69.7265625" customWidth="1"/>
    <col min="1794" max="1794" width="20.1796875" customWidth="1"/>
    <col min="2049" max="2049" width="69.7265625" customWidth="1"/>
    <col min="2050" max="2050" width="20.1796875" customWidth="1"/>
    <col min="2305" max="2305" width="69.7265625" customWidth="1"/>
    <col min="2306" max="2306" width="20.1796875" customWidth="1"/>
    <col min="2561" max="2561" width="69.7265625" customWidth="1"/>
    <col min="2562" max="2562" width="20.1796875" customWidth="1"/>
    <col min="2817" max="2817" width="69.7265625" customWidth="1"/>
    <col min="2818" max="2818" width="20.1796875" customWidth="1"/>
    <col min="3073" max="3073" width="69.7265625" customWidth="1"/>
    <col min="3074" max="3074" width="20.1796875" customWidth="1"/>
    <col min="3329" max="3329" width="69.7265625" customWidth="1"/>
    <col min="3330" max="3330" width="20.1796875" customWidth="1"/>
    <col min="3585" max="3585" width="69.7265625" customWidth="1"/>
    <col min="3586" max="3586" width="20.1796875" customWidth="1"/>
    <col min="3841" max="3841" width="69.7265625" customWidth="1"/>
    <col min="3842" max="3842" width="20.1796875" customWidth="1"/>
    <col min="4097" max="4097" width="69.7265625" customWidth="1"/>
    <col min="4098" max="4098" width="20.1796875" customWidth="1"/>
    <col min="4353" max="4353" width="69.7265625" customWidth="1"/>
    <col min="4354" max="4354" width="20.1796875" customWidth="1"/>
    <col min="4609" max="4609" width="69.7265625" customWidth="1"/>
    <col min="4610" max="4610" width="20.1796875" customWidth="1"/>
    <col min="4865" max="4865" width="69.7265625" customWidth="1"/>
    <col min="4866" max="4866" width="20.1796875" customWidth="1"/>
    <col min="5121" max="5121" width="69.7265625" customWidth="1"/>
    <col min="5122" max="5122" width="20.1796875" customWidth="1"/>
    <col min="5377" max="5377" width="69.7265625" customWidth="1"/>
    <col min="5378" max="5378" width="20.1796875" customWidth="1"/>
    <col min="5633" max="5633" width="69.7265625" customWidth="1"/>
    <col min="5634" max="5634" width="20.1796875" customWidth="1"/>
    <col min="5889" max="5889" width="69.7265625" customWidth="1"/>
    <col min="5890" max="5890" width="20.1796875" customWidth="1"/>
    <col min="6145" max="6145" width="69.7265625" customWidth="1"/>
    <col min="6146" max="6146" width="20.1796875" customWidth="1"/>
    <col min="6401" max="6401" width="69.7265625" customWidth="1"/>
    <col min="6402" max="6402" width="20.1796875" customWidth="1"/>
    <col min="6657" max="6657" width="69.7265625" customWidth="1"/>
    <col min="6658" max="6658" width="20.1796875" customWidth="1"/>
    <col min="6913" max="6913" width="69.7265625" customWidth="1"/>
    <col min="6914" max="6914" width="20.1796875" customWidth="1"/>
    <col min="7169" max="7169" width="69.7265625" customWidth="1"/>
    <col min="7170" max="7170" width="20.1796875" customWidth="1"/>
    <col min="7425" max="7425" width="69.7265625" customWidth="1"/>
    <col min="7426" max="7426" width="20.1796875" customWidth="1"/>
    <col min="7681" max="7681" width="69.7265625" customWidth="1"/>
    <col min="7682" max="7682" width="20.1796875" customWidth="1"/>
    <col min="7937" max="7937" width="69.7265625" customWidth="1"/>
    <col min="7938" max="7938" width="20.1796875" customWidth="1"/>
    <col min="8193" max="8193" width="69.7265625" customWidth="1"/>
    <col min="8194" max="8194" width="20.1796875" customWidth="1"/>
    <col min="8449" max="8449" width="69.7265625" customWidth="1"/>
    <col min="8450" max="8450" width="20.1796875" customWidth="1"/>
    <col min="8705" max="8705" width="69.7265625" customWidth="1"/>
    <col min="8706" max="8706" width="20.1796875" customWidth="1"/>
    <col min="8961" max="8961" width="69.7265625" customWidth="1"/>
    <col min="8962" max="8962" width="20.1796875" customWidth="1"/>
    <col min="9217" max="9217" width="69.7265625" customWidth="1"/>
    <col min="9218" max="9218" width="20.1796875" customWidth="1"/>
    <col min="9473" max="9473" width="69.7265625" customWidth="1"/>
    <col min="9474" max="9474" width="20.1796875" customWidth="1"/>
    <col min="9729" max="9729" width="69.7265625" customWidth="1"/>
    <col min="9730" max="9730" width="20.1796875" customWidth="1"/>
    <col min="9985" max="9985" width="69.7265625" customWidth="1"/>
    <col min="9986" max="9986" width="20.1796875" customWidth="1"/>
    <col min="10241" max="10241" width="69.7265625" customWidth="1"/>
    <col min="10242" max="10242" width="20.1796875" customWidth="1"/>
    <col min="10497" max="10497" width="69.7265625" customWidth="1"/>
    <col min="10498" max="10498" width="20.1796875" customWidth="1"/>
    <col min="10753" max="10753" width="69.7265625" customWidth="1"/>
    <col min="10754" max="10754" width="20.1796875" customWidth="1"/>
    <col min="11009" max="11009" width="69.7265625" customWidth="1"/>
    <col min="11010" max="11010" width="20.1796875" customWidth="1"/>
    <col min="11265" max="11265" width="69.7265625" customWidth="1"/>
    <col min="11266" max="11266" width="20.1796875" customWidth="1"/>
    <col min="11521" max="11521" width="69.7265625" customWidth="1"/>
    <col min="11522" max="11522" width="20.1796875" customWidth="1"/>
    <col min="11777" max="11777" width="69.7265625" customWidth="1"/>
    <col min="11778" max="11778" width="20.1796875" customWidth="1"/>
    <col min="12033" max="12033" width="69.7265625" customWidth="1"/>
    <col min="12034" max="12034" width="20.1796875" customWidth="1"/>
    <col min="12289" max="12289" width="69.7265625" customWidth="1"/>
    <col min="12290" max="12290" width="20.1796875" customWidth="1"/>
    <col min="12545" max="12545" width="69.7265625" customWidth="1"/>
    <col min="12546" max="12546" width="20.1796875" customWidth="1"/>
    <col min="12801" max="12801" width="69.7265625" customWidth="1"/>
    <col min="12802" max="12802" width="20.1796875" customWidth="1"/>
    <col min="13057" max="13057" width="69.7265625" customWidth="1"/>
    <col min="13058" max="13058" width="20.1796875" customWidth="1"/>
    <col min="13313" max="13313" width="69.7265625" customWidth="1"/>
    <col min="13314" max="13314" width="20.1796875" customWidth="1"/>
    <col min="13569" max="13569" width="69.7265625" customWidth="1"/>
    <col min="13570" max="13570" width="20.1796875" customWidth="1"/>
    <col min="13825" max="13825" width="69.7265625" customWidth="1"/>
    <col min="13826" max="13826" width="20.1796875" customWidth="1"/>
    <col min="14081" max="14081" width="69.7265625" customWidth="1"/>
    <col min="14082" max="14082" width="20.1796875" customWidth="1"/>
    <col min="14337" max="14337" width="69.7265625" customWidth="1"/>
    <col min="14338" max="14338" width="20.1796875" customWidth="1"/>
    <col min="14593" max="14593" width="69.7265625" customWidth="1"/>
    <col min="14594" max="14594" width="20.1796875" customWidth="1"/>
    <col min="14849" max="14849" width="69.7265625" customWidth="1"/>
    <col min="14850" max="14850" width="20.1796875" customWidth="1"/>
    <col min="15105" max="15105" width="69.7265625" customWidth="1"/>
    <col min="15106" max="15106" width="20.1796875" customWidth="1"/>
    <col min="15361" max="15361" width="69.7265625" customWidth="1"/>
    <col min="15362" max="15362" width="20.1796875" customWidth="1"/>
    <col min="15617" max="15617" width="69.7265625" customWidth="1"/>
    <col min="15618" max="15618" width="20.1796875" customWidth="1"/>
    <col min="15873" max="15873" width="69.7265625" customWidth="1"/>
    <col min="15874" max="15874" width="20.1796875" customWidth="1"/>
    <col min="16129" max="16129" width="69.7265625" customWidth="1"/>
    <col min="16130" max="16130" width="20.1796875" customWidth="1"/>
  </cols>
  <sheetData>
    <row r="2" spans="1:4" x14ac:dyDescent="0.25">
      <c r="B2" s="30" t="s">
        <v>404</v>
      </c>
    </row>
    <row r="3" spans="1:4" x14ac:dyDescent="0.25">
      <c r="D3" t="s">
        <v>405</v>
      </c>
    </row>
    <row r="4" spans="1:4" ht="13" x14ac:dyDescent="0.25">
      <c r="A4" s="671" t="s">
        <v>158</v>
      </c>
      <c r="B4" s="671"/>
    </row>
    <row r="5" spans="1:4" ht="13" x14ac:dyDescent="0.3">
      <c r="A5" s="541" t="s">
        <v>486</v>
      </c>
      <c r="B5" s="672"/>
    </row>
    <row r="6" spans="1:4" ht="13" x14ac:dyDescent="0.3">
      <c r="A6" s="31"/>
      <c r="B6" s="67"/>
    </row>
    <row r="7" spans="1:4" x14ac:dyDescent="0.25">
      <c r="B7" s="30" t="s">
        <v>188</v>
      </c>
    </row>
    <row r="8" spans="1:4" ht="24.75" customHeight="1" x14ac:dyDescent="0.25">
      <c r="A8" s="68" t="s">
        <v>189</v>
      </c>
      <c r="B8" s="69" t="s">
        <v>190</v>
      </c>
    </row>
    <row r="9" spans="1:4" ht="13.5" customHeight="1" x14ac:dyDescent="0.25">
      <c r="A9" s="673" t="s">
        <v>191</v>
      </c>
      <c r="B9" s="558"/>
    </row>
    <row r="10" spans="1:4" ht="13.5" customHeight="1" x14ac:dyDescent="0.25">
      <c r="A10" s="674"/>
      <c r="B10" s="558"/>
    </row>
    <row r="11" spans="1:4" ht="13.5" customHeight="1" x14ac:dyDescent="0.25">
      <c r="A11" s="673" t="s">
        <v>192</v>
      </c>
      <c r="B11" s="558"/>
    </row>
    <row r="12" spans="1:4" ht="13.5" customHeight="1" x14ac:dyDescent="0.25">
      <c r="A12" s="675"/>
      <c r="B12" s="558"/>
    </row>
    <row r="13" spans="1:4" ht="13.5" customHeight="1" x14ac:dyDescent="0.25">
      <c r="A13" s="3" t="s">
        <v>193</v>
      </c>
      <c r="B13" s="3">
        <f>SUM(B15:B22)</f>
        <v>186</v>
      </c>
    </row>
    <row r="14" spans="1:4" ht="13.5" customHeight="1" x14ac:dyDescent="0.3">
      <c r="A14" s="70" t="s">
        <v>128</v>
      </c>
      <c r="B14" s="3"/>
    </row>
    <row r="15" spans="1:4" ht="13.5" customHeight="1" x14ac:dyDescent="0.3">
      <c r="A15" s="70" t="s">
        <v>194</v>
      </c>
      <c r="B15" s="3"/>
    </row>
    <row r="16" spans="1:4" ht="13.5" customHeight="1" x14ac:dyDescent="0.3">
      <c r="A16" s="70" t="s">
        <v>195</v>
      </c>
      <c r="B16" s="3"/>
    </row>
    <row r="17" spans="1:2" ht="13.5" customHeight="1" x14ac:dyDescent="0.3">
      <c r="A17" s="70" t="s">
        <v>196</v>
      </c>
      <c r="B17" s="3"/>
    </row>
    <row r="18" spans="1:2" ht="13.5" customHeight="1" x14ac:dyDescent="0.3">
      <c r="A18" s="70" t="s">
        <v>197</v>
      </c>
      <c r="B18" s="3"/>
    </row>
    <row r="19" spans="1:2" ht="13.5" customHeight="1" x14ac:dyDescent="0.3">
      <c r="A19" s="70" t="s">
        <v>198</v>
      </c>
      <c r="B19" s="3"/>
    </row>
    <row r="20" spans="1:2" ht="13.5" customHeight="1" x14ac:dyDescent="0.3">
      <c r="A20" s="70" t="s">
        <v>199</v>
      </c>
      <c r="B20" s="3"/>
    </row>
    <row r="21" spans="1:2" ht="13.5" customHeight="1" x14ac:dyDescent="0.3">
      <c r="A21" s="71" t="s">
        <v>200</v>
      </c>
      <c r="B21" s="70">
        <v>186</v>
      </c>
    </row>
    <row r="22" spans="1:2" ht="13.5" customHeight="1" x14ac:dyDescent="0.25">
      <c r="A22" s="71" t="s">
        <v>201</v>
      </c>
      <c r="B22" s="3"/>
    </row>
    <row r="23" spans="1:2" ht="13.5" customHeight="1" x14ac:dyDescent="0.25">
      <c r="A23" s="72" t="s">
        <v>202</v>
      </c>
      <c r="B23" s="3"/>
    </row>
    <row r="24" spans="1:2" ht="13.5" customHeight="1" x14ac:dyDescent="0.25">
      <c r="A24" s="3" t="s">
        <v>203</v>
      </c>
      <c r="B24" s="3">
        <f>SUM(B26:B33)</f>
        <v>155</v>
      </c>
    </row>
    <row r="25" spans="1:2" ht="13.5" customHeight="1" x14ac:dyDescent="0.3">
      <c r="A25" s="70" t="s">
        <v>128</v>
      </c>
      <c r="B25" s="3"/>
    </row>
    <row r="26" spans="1:2" ht="13.5" customHeight="1" x14ac:dyDescent="0.3">
      <c r="A26" s="70" t="s">
        <v>194</v>
      </c>
      <c r="B26" s="70">
        <v>155</v>
      </c>
    </row>
    <row r="27" spans="1:2" ht="13.5" customHeight="1" x14ac:dyDescent="0.3">
      <c r="A27" s="70" t="s">
        <v>195</v>
      </c>
      <c r="B27" s="3"/>
    </row>
    <row r="28" spans="1:2" ht="13.5" customHeight="1" x14ac:dyDescent="0.3">
      <c r="A28" s="70" t="s">
        <v>196</v>
      </c>
      <c r="B28" s="3"/>
    </row>
    <row r="29" spans="1:2" ht="13.5" customHeight="1" x14ac:dyDescent="0.3">
      <c r="A29" s="70" t="s">
        <v>197</v>
      </c>
      <c r="B29" s="3"/>
    </row>
    <row r="30" spans="1:2" ht="13.5" customHeight="1" x14ac:dyDescent="0.3">
      <c r="A30" s="70" t="s">
        <v>198</v>
      </c>
      <c r="B30" s="3"/>
    </row>
    <row r="31" spans="1:2" ht="13.5" customHeight="1" x14ac:dyDescent="0.3">
      <c r="A31" s="70" t="s">
        <v>199</v>
      </c>
      <c r="B31" s="3"/>
    </row>
    <row r="32" spans="1:2" ht="13.5" customHeight="1" x14ac:dyDescent="0.25">
      <c r="A32" s="71" t="s">
        <v>200</v>
      </c>
      <c r="B32" s="3"/>
    </row>
    <row r="33" spans="1:2" ht="13.5" customHeight="1" x14ac:dyDescent="0.25">
      <c r="A33" s="71" t="s">
        <v>201</v>
      </c>
      <c r="B33" s="3"/>
    </row>
    <row r="34" spans="1:2" ht="13.5" customHeight="1" x14ac:dyDescent="0.25">
      <c r="A34" s="72" t="s">
        <v>204</v>
      </c>
      <c r="B34" s="3">
        <v>200</v>
      </c>
    </row>
    <row r="35" spans="1:2" ht="13.5" customHeight="1" x14ac:dyDescent="0.25">
      <c r="A35" s="73" t="s">
        <v>205</v>
      </c>
      <c r="B35" s="3"/>
    </row>
    <row r="36" spans="1:2" ht="13.5" customHeight="1" x14ac:dyDescent="0.25">
      <c r="A36" s="73" t="s">
        <v>206</v>
      </c>
      <c r="B36" s="3">
        <v>346</v>
      </c>
    </row>
    <row r="37" spans="1:2" ht="13.5" customHeight="1" x14ac:dyDescent="0.25">
      <c r="A37" s="73" t="s">
        <v>207</v>
      </c>
      <c r="B37" s="3"/>
    </row>
    <row r="38" spans="1:2" ht="15" customHeight="1" x14ac:dyDescent="0.3">
      <c r="A38" s="4" t="s">
        <v>208</v>
      </c>
      <c r="B38" s="35">
        <f>B9+B11+B13+B23+B24+B34+B35+B36+B37</f>
        <v>887</v>
      </c>
    </row>
    <row r="40" spans="1:2" x14ac:dyDescent="0.25">
      <c r="A40" s="74" t="s">
        <v>209</v>
      </c>
    </row>
    <row r="41" spans="1:2" ht="13" x14ac:dyDescent="0.25">
      <c r="A41" s="463" t="s">
        <v>469</v>
      </c>
    </row>
    <row r="42" spans="1:2" x14ac:dyDescent="0.25">
      <c r="A42" s="74" t="s">
        <v>529</v>
      </c>
      <c r="B42" s="364">
        <v>185981</v>
      </c>
    </row>
    <row r="43" spans="1:2" ht="13" x14ac:dyDescent="0.3">
      <c r="A43" s="105" t="s">
        <v>256</v>
      </c>
      <c r="B43" s="462">
        <f>SUM(B42)</f>
        <v>185981</v>
      </c>
    </row>
    <row r="44" spans="1:2" ht="13" x14ac:dyDescent="0.25">
      <c r="A44" s="463" t="s">
        <v>255</v>
      </c>
    </row>
    <row r="45" spans="1:2" ht="14.5" x14ac:dyDescent="0.25">
      <c r="A45" s="74" t="s">
        <v>447</v>
      </c>
      <c r="B45" s="104">
        <v>97680</v>
      </c>
    </row>
    <row r="46" spans="1:2" ht="14.5" x14ac:dyDescent="0.25">
      <c r="A46" s="74" t="s">
        <v>421</v>
      </c>
      <c r="B46" s="104">
        <f>94*220*12</f>
        <v>248160</v>
      </c>
    </row>
    <row r="47" spans="1:2" ht="13" x14ac:dyDescent="0.3">
      <c r="A47" s="105" t="s">
        <v>256</v>
      </c>
      <c r="B47" s="106">
        <f>SUM(B45:B46)</f>
        <v>345840</v>
      </c>
    </row>
    <row r="48" spans="1:2" ht="13" x14ac:dyDescent="0.3">
      <c r="A48" s="467" t="s">
        <v>204</v>
      </c>
      <c r="B48" s="106"/>
    </row>
    <row r="49" spans="1:2" x14ac:dyDescent="0.25">
      <c r="A49" s="74" t="s">
        <v>528</v>
      </c>
      <c r="B49" s="104">
        <v>91860</v>
      </c>
    </row>
    <row r="50" spans="1:2" x14ac:dyDescent="0.25">
      <c r="A50" s="74" t="s">
        <v>482</v>
      </c>
      <c r="B50" s="104">
        <v>30360</v>
      </c>
    </row>
    <row r="51" spans="1:2" x14ac:dyDescent="0.25">
      <c r="A51" s="74" t="s">
        <v>483</v>
      </c>
      <c r="B51" s="104">
        <v>78295</v>
      </c>
    </row>
    <row r="52" spans="1:2" ht="13" x14ac:dyDescent="0.3">
      <c r="A52" s="105" t="s">
        <v>256</v>
      </c>
      <c r="B52" s="106">
        <f>SUM(B49:B51)</f>
        <v>200515</v>
      </c>
    </row>
    <row r="53" spans="1:2" ht="13" x14ac:dyDescent="0.3">
      <c r="A53" s="463" t="s">
        <v>470</v>
      </c>
      <c r="B53" s="106"/>
    </row>
    <row r="54" spans="1:2" x14ac:dyDescent="0.25">
      <c r="A54" s="74" t="s">
        <v>530</v>
      </c>
      <c r="B54" s="398">
        <f>1224*110</f>
        <v>134640</v>
      </c>
    </row>
    <row r="55" spans="1:2" ht="13" x14ac:dyDescent="0.3">
      <c r="A55" s="105" t="s">
        <v>256</v>
      </c>
      <c r="B55" s="399">
        <v>154600</v>
      </c>
    </row>
    <row r="57" spans="1:2" ht="13" x14ac:dyDescent="0.3">
      <c r="A57" s="67" t="s">
        <v>423</v>
      </c>
      <c r="B57" s="106">
        <f>B47+B55+B43+B52</f>
        <v>886936</v>
      </c>
    </row>
  </sheetData>
  <mergeCells count="6">
    <mergeCell ref="A4:B4"/>
    <mergeCell ref="A5:B5"/>
    <mergeCell ref="A9:A10"/>
    <mergeCell ref="B9:B10"/>
    <mergeCell ref="A11:A12"/>
    <mergeCell ref="B11:B12"/>
  </mergeCells>
  <pageMargins left="0.70866141732283472" right="0.43307086614173229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2:O105"/>
  <sheetViews>
    <sheetView topLeftCell="A40" workbookViewId="0">
      <selection activeCell="A40" sqref="A40:XFD40"/>
    </sheetView>
  </sheetViews>
  <sheetFormatPr defaultRowHeight="12.5" x14ac:dyDescent="0.25"/>
  <cols>
    <col min="5" max="5" width="13.1796875" customWidth="1"/>
    <col min="6" max="7" width="9" customWidth="1"/>
    <col min="8" max="8" width="7.7265625" customWidth="1"/>
    <col min="9" max="10" width="9.453125" customWidth="1"/>
    <col min="259" max="259" width="12" customWidth="1"/>
    <col min="260" max="260" width="11.81640625" customWidth="1"/>
    <col min="261" max="261" width="11.7265625" customWidth="1"/>
    <col min="262" max="262" width="11.54296875" customWidth="1"/>
    <col min="263" max="264" width="9.81640625" customWidth="1"/>
    <col min="265" max="265" width="12.453125" customWidth="1"/>
    <col min="266" max="266" width="13.26953125" customWidth="1"/>
    <col min="515" max="515" width="12" customWidth="1"/>
    <col min="516" max="516" width="11.81640625" customWidth="1"/>
    <col min="517" max="517" width="11.7265625" customWidth="1"/>
    <col min="518" max="518" width="11.54296875" customWidth="1"/>
    <col min="519" max="520" width="9.81640625" customWidth="1"/>
    <col min="521" max="521" width="12.453125" customWidth="1"/>
    <col min="522" max="522" width="13.26953125" customWidth="1"/>
    <col min="771" max="771" width="12" customWidth="1"/>
    <col min="772" max="772" width="11.81640625" customWidth="1"/>
    <col min="773" max="773" width="11.7265625" customWidth="1"/>
    <col min="774" max="774" width="11.54296875" customWidth="1"/>
    <col min="775" max="776" width="9.81640625" customWidth="1"/>
    <col min="777" max="777" width="12.453125" customWidth="1"/>
    <col min="778" max="778" width="13.26953125" customWidth="1"/>
    <col min="1027" max="1027" width="12" customWidth="1"/>
    <col min="1028" max="1028" width="11.81640625" customWidth="1"/>
    <col min="1029" max="1029" width="11.7265625" customWidth="1"/>
    <col min="1030" max="1030" width="11.54296875" customWidth="1"/>
    <col min="1031" max="1032" width="9.81640625" customWidth="1"/>
    <col min="1033" max="1033" width="12.453125" customWidth="1"/>
    <col min="1034" max="1034" width="13.26953125" customWidth="1"/>
    <col min="1283" max="1283" width="12" customWidth="1"/>
    <col min="1284" max="1284" width="11.81640625" customWidth="1"/>
    <col min="1285" max="1285" width="11.7265625" customWidth="1"/>
    <col min="1286" max="1286" width="11.54296875" customWidth="1"/>
    <col min="1287" max="1288" width="9.81640625" customWidth="1"/>
    <col min="1289" max="1289" width="12.453125" customWidth="1"/>
    <col min="1290" max="1290" width="13.26953125" customWidth="1"/>
    <col min="1539" max="1539" width="12" customWidth="1"/>
    <col min="1540" max="1540" width="11.81640625" customWidth="1"/>
    <col min="1541" max="1541" width="11.7265625" customWidth="1"/>
    <col min="1542" max="1542" width="11.54296875" customWidth="1"/>
    <col min="1543" max="1544" width="9.81640625" customWidth="1"/>
    <col min="1545" max="1545" width="12.453125" customWidth="1"/>
    <col min="1546" max="1546" width="13.26953125" customWidth="1"/>
    <col min="1795" max="1795" width="12" customWidth="1"/>
    <col min="1796" max="1796" width="11.81640625" customWidth="1"/>
    <col min="1797" max="1797" width="11.7265625" customWidth="1"/>
    <col min="1798" max="1798" width="11.54296875" customWidth="1"/>
    <col min="1799" max="1800" width="9.81640625" customWidth="1"/>
    <col min="1801" max="1801" width="12.453125" customWidth="1"/>
    <col min="1802" max="1802" width="13.26953125" customWidth="1"/>
    <col min="2051" max="2051" width="12" customWidth="1"/>
    <col min="2052" max="2052" width="11.81640625" customWidth="1"/>
    <col min="2053" max="2053" width="11.7265625" customWidth="1"/>
    <col min="2054" max="2054" width="11.54296875" customWidth="1"/>
    <col min="2055" max="2056" width="9.81640625" customWidth="1"/>
    <col min="2057" max="2057" width="12.453125" customWidth="1"/>
    <col min="2058" max="2058" width="13.26953125" customWidth="1"/>
    <col min="2307" max="2307" width="12" customWidth="1"/>
    <col min="2308" max="2308" width="11.81640625" customWidth="1"/>
    <col min="2309" max="2309" width="11.7265625" customWidth="1"/>
    <col min="2310" max="2310" width="11.54296875" customWidth="1"/>
    <col min="2311" max="2312" width="9.81640625" customWidth="1"/>
    <col min="2313" max="2313" width="12.453125" customWidth="1"/>
    <col min="2314" max="2314" width="13.26953125" customWidth="1"/>
    <col min="2563" max="2563" width="12" customWidth="1"/>
    <col min="2564" max="2564" width="11.81640625" customWidth="1"/>
    <col min="2565" max="2565" width="11.7265625" customWidth="1"/>
    <col min="2566" max="2566" width="11.54296875" customWidth="1"/>
    <col min="2567" max="2568" width="9.81640625" customWidth="1"/>
    <col min="2569" max="2569" width="12.453125" customWidth="1"/>
    <col min="2570" max="2570" width="13.26953125" customWidth="1"/>
    <col min="2819" max="2819" width="12" customWidth="1"/>
    <col min="2820" max="2820" width="11.81640625" customWidth="1"/>
    <col min="2821" max="2821" width="11.7265625" customWidth="1"/>
    <col min="2822" max="2822" width="11.54296875" customWidth="1"/>
    <col min="2823" max="2824" width="9.81640625" customWidth="1"/>
    <col min="2825" max="2825" width="12.453125" customWidth="1"/>
    <col min="2826" max="2826" width="13.26953125" customWidth="1"/>
    <col min="3075" max="3075" width="12" customWidth="1"/>
    <col min="3076" max="3076" width="11.81640625" customWidth="1"/>
    <col min="3077" max="3077" width="11.7265625" customWidth="1"/>
    <col min="3078" max="3078" width="11.54296875" customWidth="1"/>
    <col min="3079" max="3080" width="9.81640625" customWidth="1"/>
    <col min="3081" max="3081" width="12.453125" customWidth="1"/>
    <col min="3082" max="3082" width="13.26953125" customWidth="1"/>
    <col min="3331" max="3331" width="12" customWidth="1"/>
    <col min="3332" max="3332" width="11.81640625" customWidth="1"/>
    <col min="3333" max="3333" width="11.7265625" customWidth="1"/>
    <col min="3334" max="3334" width="11.54296875" customWidth="1"/>
    <col min="3335" max="3336" width="9.81640625" customWidth="1"/>
    <col min="3337" max="3337" width="12.453125" customWidth="1"/>
    <col min="3338" max="3338" width="13.26953125" customWidth="1"/>
    <col min="3587" max="3587" width="12" customWidth="1"/>
    <col min="3588" max="3588" width="11.81640625" customWidth="1"/>
    <col min="3589" max="3589" width="11.7265625" customWidth="1"/>
    <col min="3590" max="3590" width="11.54296875" customWidth="1"/>
    <col min="3591" max="3592" width="9.81640625" customWidth="1"/>
    <col min="3593" max="3593" width="12.453125" customWidth="1"/>
    <col min="3594" max="3594" width="13.26953125" customWidth="1"/>
    <col min="3843" max="3843" width="12" customWidth="1"/>
    <col min="3844" max="3844" width="11.81640625" customWidth="1"/>
    <col min="3845" max="3845" width="11.7265625" customWidth="1"/>
    <col min="3846" max="3846" width="11.54296875" customWidth="1"/>
    <col min="3847" max="3848" width="9.81640625" customWidth="1"/>
    <col min="3849" max="3849" width="12.453125" customWidth="1"/>
    <col min="3850" max="3850" width="13.26953125" customWidth="1"/>
    <col min="4099" max="4099" width="12" customWidth="1"/>
    <col min="4100" max="4100" width="11.81640625" customWidth="1"/>
    <col min="4101" max="4101" width="11.7265625" customWidth="1"/>
    <col min="4102" max="4102" width="11.54296875" customWidth="1"/>
    <col min="4103" max="4104" width="9.81640625" customWidth="1"/>
    <col min="4105" max="4105" width="12.453125" customWidth="1"/>
    <col min="4106" max="4106" width="13.26953125" customWidth="1"/>
    <col min="4355" max="4355" width="12" customWidth="1"/>
    <col min="4356" max="4356" width="11.81640625" customWidth="1"/>
    <col min="4357" max="4357" width="11.7265625" customWidth="1"/>
    <col min="4358" max="4358" width="11.54296875" customWidth="1"/>
    <col min="4359" max="4360" width="9.81640625" customWidth="1"/>
    <col min="4361" max="4361" width="12.453125" customWidth="1"/>
    <col min="4362" max="4362" width="13.26953125" customWidth="1"/>
    <col min="4611" max="4611" width="12" customWidth="1"/>
    <col min="4612" max="4612" width="11.81640625" customWidth="1"/>
    <col min="4613" max="4613" width="11.7265625" customWidth="1"/>
    <col min="4614" max="4614" width="11.54296875" customWidth="1"/>
    <col min="4615" max="4616" width="9.81640625" customWidth="1"/>
    <col min="4617" max="4617" width="12.453125" customWidth="1"/>
    <col min="4618" max="4618" width="13.26953125" customWidth="1"/>
    <col min="4867" max="4867" width="12" customWidth="1"/>
    <col min="4868" max="4868" width="11.81640625" customWidth="1"/>
    <col min="4869" max="4869" width="11.7265625" customWidth="1"/>
    <col min="4870" max="4870" width="11.54296875" customWidth="1"/>
    <col min="4871" max="4872" width="9.81640625" customWidth="1"/>
    <col min="4873" max="4873" width="12.453125" customWidth="1"/>
    <col min="4874" max="4874" width="13.26953125" customWidth="1"/>
    <col min="5123" max="5123" width="12" customWidth="1"/>
    <col min="5124" max="5124" width="11.81640625" customWidth="1"/>
    <col min="5125" max="5125" width="11.7265625" customWidth="1"/>
    <col min="5126" max="5126" width="11.54296875" customWidth="1"/>
    <col min="5127" max="5128" width="9.81640625" customWidth="1"/>
    <col min="5129" max="5129" width="12.453125" customWidth="1"/>
    <col min="5130" max="5130" width="13.26953125" customWidth="1"/>
    <col min="5379" max="5379" width="12" customWidth="1"/>
    <col min="5380" max="5380" width="11.81640625" customWidth="1"/>
    <col min="5381" max="5381" width="11.7265625" customWidth="1"/>
    <col min="5382" max="5382" width="11.54296875" customWidth="1"/>
    <col min="5383" max="5384" width="9.81640625" customWidth="1"/>
    <col min="5385" max="5385" width="12.453125" customWidth="1"/>
    <col min="5386" max="5386" width="13.26953125" customWidth="1"/>
    <col min="5635" max="5635" width="12" customWidth="1"/>
    <col min="5636" max="5636" width="11.81640625" customWidth="1"/>
    <col min="5637" max="5637" width="11.7265625" customWidth="1"/>
    <col min="5638" max="5638" width="11.54296875" customWidth="1"/>
    <col min="5639" max="5640" width="9.81640625" customWidth="1"/>
    <col min="5641" max="5641" width="12.453125" customWidth="1"/>
    <col min="5642" max="5642" width="13.26953125" customWidth="1"/>
    <col min="5891" max="5891" width="12" customWidth="1"/>
    <col min="5892" max="5892" width="11.81640625" customWidth="1"/>
    <col min="5893" max="5893" width="11.7265625" customWidth="1"/>
    <col min="5894" max="5894" width="11.54296875" customWidth="1"/>
    <col min="5895" max="5896" width="9.81640625" customWidth="1"/>
    <col min="5897" max="5897" width="12.453125" customWidth="1"/>
    <col min="5898" max="5898" width="13.26953125" customWidth="1"/>
    <col min="6147" max="6147" width="12" customWidth="1"/>
    <col min="6148" max="6148" width="11.81640625" customWidth="1"/>
    <col min="6149" max="6149" width="11.7265625" customWidth="1"/>
    <col min="6150" max="6150" width="11.54296875" customWidth="1"/>
    <col min="6151" max="6152" width="9.81640625" customWidth="1"/>
    <col min="6153" max="6153" width="12.453125" customWidth="1"/>
    <col min="6154" max="6154" width="13.26953125" customWidth="1"/>
    <col min="6403" max="6403" width="12" customWidth="1"/>
    <col min="6404" max="6404" width="11.81640625" customWidth="1"/>
    <col min="6405" max="6405" width="11.7265625" customWidth="1"/>
    <col min="6406" max="6406" width="11.54296875" customWidth="1"/>
    <col min="6407" max="6408" width="9.81640625" customWidth="1"/>
    <col min="6409" max="6409" width="12.453125" customWidth="1"/>
    <col min="6410" max="6410" width="13.26953125" customWidth="1"/>
    <col min="6659" max="6659" width="12" customWidth="1"/>
    <col min="6660" max="6660" width="11.81640625" customWidth="1"/>
    <col min="6661" max="6661" width="11.7265625" customWidth="1"/>
    <col min="6662" max="6662" width="11.54296875" customWidth="1"/>
    <col min="6663" max="6664" width="9.81640625" customWidth="1"/>
    <col min="6665" max="6665" width="12.453125" customWidth="1"/>
    <col min="6666" max="6666" width="13.26953125" customWidth="1"/>
    <col min="6915" max="6915" width="12" customWidth="1"/>
    <col min="6916" max="6916" width="11.81640625" customWidth="1"/>
    <col min="6917" max="6917" width="11.7265625" customWidth="1"/>
    <col min="6918" max="6918" width="11.54296875" customWidth="1"/>
    <col min="6919" max="6920" width="9.81640625" customWidth="1"/>
    <col min="6921" max="6921" width="12.453125" customWidth="1"/>
    <col min="6922" max="6922" width="13.26953125" customWidth="1"/>
    <col min="7171" max="7171" width="12" customWidth="1"/>
    <col min="7172" max="7172" width="11.81640625" customWidth="1"/>
    <col min="7173" max="7173" width="11.7265625" customWidth="1"/>
    <col min="7174" max="7174" width="11.54296875" customWidth="1"/>
    <col min="7175" max="7176" width="9.81640625" customWidth="1"/>
    <col min="7177" max="7177" width="12.453125" customWidth="1"/>
    <col min="7178" max="7178" width="13.26953125" customWidth="1"/>
    <col min="7427" max="7427" width="12" customWidth="1"/>
    <col min="7428" max="7428" width="11.81640625" customWidth="1"/>
    <col min="7429" max="7429" width="11.7265625" customWidth="1"/>
    <col min="7430" max="7430" width="11.54296875" customWidth="1"/>
    <col min="7431" max="7432" width="9.81640625" customWidth="1"/>
    <col min="7433" max="7433" width="12.453125" customWidth="1"/>
    <col min="7434" max="7434" width="13.26953125" customWidth="1"/>
    <col min="7683" max="7683" width="12" customWidth="1"/>
    <col min="7684" max="7684" width="11.81640625" customWidth="1"/>
    <col min="7685" max="7685" width="11.7265625" customWidth="1"/>
    <col min="7686" max="7686" width="11.54296875" customWidth="1"/>
    <col min="7687" max="7688" width="9.81640625" customWidth="1"/>
    <col min="7689" max="7689" width="12.453125" customWidth="1"/>
    <col min="7690" max="7690" width="13.26953125" customWidth="1"/>
    <col min="7939" max="7939" width="12" customWidth="1"/>
    <col min="7940" max="7940" width="11.81640625" customWidth="1"/>
    <col min="7941" max="7941" width="11.7265625" customWidth="1"/>
    <col min="7942" max="7942" width="11.54296875" customWidth="1"/>
    <col min="7943" max="7944" width="9.81640625" customWidth="1"/>
    <col min="7945" max="7945" width="12.453125" customWidth="1"/>
    <col min="7946" max="7946" width="13.26953125" customWidth="1"/>
    <col min="8195" max="8195" width="12" customWidth="1"/>
    <col min="8196" max="8196" width="11.81640625" customWidth="1"/>
    <col min="8197" max="8197" width="11.7265625" customWidth="1"/>
    <col min="8198" max="8198" width="11.54296875" customWidth="1"/>
    <col min="8199" max="8200" width="9.81640625" customWidth="1"/>
    <col min="8201" max="8201" width="12.453125" customWidth="1"/>
    <col min="8202" max="8202" width="13.26953125" customWidth="1"/>
    <col min="8451" max="8451" width="12" customWidth="1"/>
    <col min="8452" max="8452" width="11.81640625" customWidth="1"/>
    <col min="8453" max="8453" width="11.7265625" customWidth="1"/>
    <col min="8454" max="8454" width="11.54296875" customWidth="1"/>
    <col min="8455" max="8456" width="9.81640625" customWidth="1"/>
    <col min="8457" max="8457" width="12.453125" customWidth="1"/>
    <col min="8458" max="8458" width="13.26953125" customWidth="1"/>
    <col min="8707" max="8707" width="12" customWidth="1"/>
    <col min="8708" max="8708" width="11.81640625" customWidth="1"/>
    <col min="8709" max="8709" width="11.7265625" customWidth="1"/>
    <col min="8710" max="8710" width="11.54296875" customWidth="1"/>
    <col min="8711" max="8712" width="9.81640625" customWidth="1"/>
    <col min="8713" max="8713" width="12.453125" customWidth="1"/>
    <col min="8714" max="8714" width="13.26953125" customWidth="1"/>
    <col min="8963" max="8963" width="12" customWidth="1"/>
    <col min="8964" max="8964" width="11.81640625" customWidth="1"/>
    <col min="8965" max="8965" width="11.7265625" customWidth="1"/>
    <col min="8966" max="8966" width="11.54296875" customWidth="1"/>
    <col min="8967" max="8968" width="9.81640625" customWidth="1"/>
    <col min="8969" max="8969" width="12.453125" customWidth="1"/>
    <col min="8970" max="8970" width="13.26953125" customWidth="1"/>
    <col min="9219" max="9219" width="12" customWidth="1"/>
    <col min="9220" max="9220" width="11.81640625" customWidth="1"/>
    <col min="9221" max="9221" width="11.7265625" customWidth="1"/>
    <col min="9222" max="9222" width="11.54296875" customWidth="1"/>
    <col min="9223" max="9224" width="9.81640625" customWidth="1"/>
    <col min="9225" max="9225" width="12.453125" customWidth="1"/>
    <col min="9226" max="9226" width="13.26953125" customWidth="1"/>
    <col min="9475" max="9475" width="12" customWidth="1"/>
    <col min="9476" max="9476" width="11.81640625" customWidth="1"/>
    <col min="9477" max="9477" width="11.7265625" customWidth="1"/>
    <col min="9478" max="9478" width="11.54296875" customWidth="1"/>
    <col min="9479" max="9480" width="9.81640625" customWidth="1"/>
    <col min="9481" max="9481" width="12.453125" customWidth="1"/>
    <col min="9482" max="9482" width="13.26953125" customWidth="1"/>
    <col min="9731" max="9731" width="12" customWidth="1"/>
    <col min="9732" max="9732" width="11.81640625" customWidth="1"/>
    <col min="9733" max="9733" width="11.7265625" customWidth="1"/>
    <col min="9734" max="9734" width="11.54296875" customWidth="1"/>
    <col min="9735" max="9736" width="9.81640625" customWidth="1"/>
    <col min="9737" max="9737" width="12.453125" customWidth="1"/>
    <col min="9738" max="9738" width="13.26953125" customWidth="1"/>
    <col min="9987" max="9987" width="12" customWidth="1"/>
    <col min="9988" max="9988" width="11.81640625" customWidth="1"/>
    <col min="9989" max="9989" width="11.7265625" customWidth="1"/>
    <col min="9990" max="9990" width="11.54296875" customWidth="1"/>
    <col min="9991" max="9992" width="9.81640625" customWidth="1"/>
    <col min="9993" max="9993" width="12.453125" customWidth="1"/>
    <col min="9994" max="9994" width="13.26953125" customWidth="1"/>
    <col min="10243" max="10243" width="12" customWidth="1"/>
    <col min="10244" max="10244" width="11.81640625" customWidth="1"/>
    <col min="10245" max="10245" width="11.7265625" customWidth="1"/>
    <col min="10246" max="10246" width="11.54296875" customWidth="1"/>
    <col min="10247" max="10248" width="9.81640625" customWidth="1"/>
    <col min="10249" max="10249" width="12.453125" customWidth="1"/>
    <col min="10250" max="10250" width="13.26953125" customWidth="1"/>
    <col min="10499" max="10499" width="12" customWidth="1"/>
    <col min="10500" max="10500" width="11.81640625" customWidth="1"/>
    <col min="10501" max="10501" width="11.7265625" customWidth="1"/>
    <col min="10502" max="10502" width="11.54296875" customWidth="1"/>
    <col min="10503" max="10504" width="9.81640625" customWidth="1"/>
    <col min="10505" max="10505" width="12.453125" customWidth="1"/>
    <col min="10506" max="10506" width="13.26953125" customWidth="1"/>
    <col min="10755" max="10755" width="12" customWidth="1"/>
    <col min="10756" max="10756" width="11.81640625" customWidth="1"/>
    <col min="10757" max="10757" width="11.7265625" customWidth="1"/>
    <col min="10758" max="10758" width="11.54296875" customWidth="1"/>
    <col min="10759" max="10760" width="9.81640625" customWidth="1"/>
    <col min="10761" max="10761" width="12.453125" customWidth="1"/>
    <col min="10762" max="10762" width="13.26953125" customWidth="1"/>
    <col min="11011" max="11011" width="12" customWidth="1"/>
    <col min="11012" max="11012" width="11.81640625" customWidth="1"/>
    <col min="11013" max="11013" width="11.7265625" customWidth="1"/>
    <col min="11014" max="11014" width="11.54296875" customWidth="1"/>
    <col min="11015" max="11016" width="9.81640625" customWidth="1"/>
    <col min="11017" max="11017" width="12.453125" customWidth="1"/>
    <col min="11018" max="11018" width="13.26953125" customWidth="1"/>
    <col min="11267" max="11267" width="12" customWidth="1"/>
    <col min="11268" max="11268" width="11.81640625" customWidth="1"/>
    <col min="11269" max="11269" width="11.7265625" customWidth="1"/>
    <col min="11270" max="11270" width="11.54296875" customWidth="1"/>
    <col min="11271" max="11272" width="9.81640625" customWidth="1"/>
    <col min="11273" max="11273" width="12.453125" customWidth="1"/>
    <col min="11274" max="11274" width="13.26953125" customWidth="1"/>
    <col min="11523" max="11523" width="12" customWidth="1"/>
    <col min="11524" max="11524" width="11.81640625" customWidth="1"/>
    <col min="11525" max="11525" width="11.7265625" customWidth="1"/>
    <col min="11526" max="11526" width="11.54296875" customWidth="1"/>
    <col min="11527" max="11528" width="9.81640625" customWidth="1"/>
    <col min="11529" max="11529" width="12.453125" customWidth="1"/>
    <col min="11530" max="11530" width="13.26953125" customWidth="1"/>
    <col min="11779" max="11779" width="12" customWidth="1"/>
    <col min="11780" max="11780" width="11.81640625" customWidth="1"/>
    <col min="11781" max="11781" width="11.7265625" customWidth="1"/>
    <col min="11782" max="11782" width="11.54296875" customWidth="1"/>
    <col min="11783" max="11784" width="9.81640625" customWidth="1"/>
    <col min="11785" max="11785" width="12.453125" customWidth="1"/>
    <col min="11786" max="11786" width="13.26953125" customWidth="1"/>
    <col min="12035" max="12035" width="12" customWidth="1"/>
    <col min="12036" max="12036" width="11.81640625" customWidth="1"/>
    <col min="12037" max="12037" width="11.7265625" customWidth="1"/>
    <col min="12038" max="12038" width="11.54296875" customWidth="1"/>
    <col min="12039" max="12040" width="9.81640625" customWidth="1"/>
    <col min="12041" max="12041" width="12.453125" customWidth="1"/>
    <col min="12042" max="12042" width="13.26953125" customWidth="1"/>
    <col min="12291" max="12291" width="12" customWidth="1"/>
    <col min="12292" max="12292" width="11.81640625" customWidth="1"/>
    <col min="12293" max="12293" width="11.7265625" customWidth="1"/>
    <col min="12294" max="12294" width="11.54296875" customWidth="1"/>
    <col min="12295" max="12296" width="9.81640625" customWidth="1"/>
    <col min="12297" max="12297" width="12.453125" customWidth="1"/>
    <col min="12298" max="12298" width="13.26953125" customWidth="1"/>
    <col min="12547" max="12547" width="12" customWidth="1"/>
    <col min="12548" max="12548" width="11.81640625" customWidth="1"/>
    <col min="12549" max="12549" width="11.7265625" customWidth="1"/>
    <col min="12550" max="12550" width="11.54296875" customWidth="1"/>
    <col min="12551" max="12552" width="9.81640625" customWidth="1"/>
    <col min="12553" max="12553" width="12.453125" customWidth="1"/>
    <col min="12554" max="12554" width="13.26953125" customWidth="1"/>
    <col min="12803" max="12803" width="12" customWidth="1"/>
    <col min="12804" max="12804" width="11.81640625" customWidth="1"/>
    <col min="12805" max="12805" width="11.7265625" customWidth="1"/>
    <col min="12806" max="12806" width="11.54296875" customWidth="1"/>
    <col min="12807" max="12808" width="9.81640625" customWidth="1"/>
    <col min="12809" max="12809" width="12.453125" customWidth="1"/>
    <col min="12810" max="12810" width="13.26953125" customWidth="1"/>
    <col min="13059" max="13059" width="12" customWidth="1"/>
    <col min="13060" max="13060" width="11.81640625" customWidth="1"/>
    <col min="13061" max="13061" width="11.7265625" customWidth="1"/>
    <col min="13062" max="13062" width="11.54296875" customWidth="1"/>
    <col min="13063" max="13064" width="9.81640625" customWidth="1"/>
    <col min="13065" max="13065" width="12.453125" customWidth="1"/>
    <col min="13066" max="13066" width="13.26953125" customWidth="1"/>
    <col min="13315" max="13315" width="12" customWidth="1"/>
    <col min="13316" max="13316" width="11.81640625" customWidth="1"/>
    <col min="13317" max="13317" width="11.7265625" customWidth="1"/>
    <col min="13318" max="13318" width="11.54296875" customWidth="1"/>
    <col min="13319" max="13320" width="9.81640625" customWidth="1"/>
    <col min="13321" max="13321" width="12.453125" customWidth="1"/>
    <col min="13322" max="13322" width="13.26953125" customWidth="1"/>
    <col min="13571" max="13571" width="12" customWidth="1"/>
    <col min="13572" max="13572" width="11.81640625" customWidth="1"/>
    <col min="13573" max="13573" width="11.7265625" customWidth="1"/>
    <col min="13574" max="13574" width="11.54296875" customWidth="1"/>
    <col min="13575" max="13576" width="9.81640625" customWidth="1"/>
    <col min="13577" max="13577" width="12.453125" customWidth="1"/>
    <col min="13578" max="13578" width="13.26953125" customWidth="1"/>
    <col min="13827" max="13827" width="12" customWidth="1"/>
    <col min="13828" max="13828" width="11.81640625" customWidth="1"/>
    <col min="13829" max="13829" width="11.7265625" customWidth="1"/>
    <col min="13830" max="13830" width="11.54296875" customWidth="1"/>
    <col min="13831" max="13832" width="9.81640625" customWidth="1"/>
    <col min="13833" max="13833" width="12.453125" customWidth="1"/>
    <col min="13834" max="13834" width="13.26953125" customWidth="1"/>
    <col min="14083" max="14083" width="12" customWidth="1"/>
    <col min="14084" max="14084" width="11.81640625" customWidth="1"/>
    <col min="14085" max="14085" width="11.7265625" customWidth="1"/>
    <col min="14086" max="14086" width="11.54296875" customWidth="1"/>
    <col min="14087" max="14088" width="9.81640625" customWidth="1"/>
    <col min="14089" max="14089" width="12.453125" customWidth="1"/>
    <col min="14090" max="14090" width="13.26953125" customWidth="1"/>
    <col min="14339" max="14339" width="12" customWidth="1"/>
    <col min="14340" max="14340" width="11.81640625" customWidth="1"/>
    <col min="14341" max="14341" width="11.7265625" customWidth="1"/>
    <col min="14342" max="14342" width="11.54296875" customWidth="1"/>
    <col min="14343" max="14344" width="9.81640625" customWidth="1"/>
    <col min="14345" max="14345" width="12.453125" customWidth="1"/>
    <col min="14346" max="14346" width="13.26953125" customWidth="1"/>
    <col min="14595" max="14595" width="12" customWidth="1"/>
    <col min="14596" max="14596" width="11.81640625" customWidth="1"/>
    <col min="14597" max="14597" width="11.7265625" customWidth="1"/>
    <col min="14598" max="14598" width="11.54296875" customWidth="1"/>
    <col min="14599" max="14600" width="9.81640625" customWidth="1"/>
    <col min="14601" max="14601" width="12.453125" customWidth="1"/>
    <col min="14602" max="14602" width="13.26953125" customWidth="1"/>
    <col min="14851" max="14851" width="12" customWidth="1"/>
    <col min="14852" max="14852" width="11.81640625" customWidth="1"/>
    <col min="14853" max="14853" width="11.7265625" customWidth="1"/>
    <col min="14854" max="14854" width="11.54296875" customWidth="1"/>
    <col min="14855" max="14856" width="9.81640625" customWidth="1"/>
    <col min="14857" max="14857" width="12.453125" customWidth="1"/>
    <col min="14858" max="14858" width="13.26953125" customWidth="1"/>
    <col min="15107" max="15107" width="12" customWidth="1"/>
    <col min="15108" max="15108" width="11.81640625" customWidth="1"/>
    <col min="15109" max="15109" width="11.7265625" customWidth="1"/>
    <col min="15110" max="15110" width="11.54296875" customWidth="1"/>
    <col min="15111" max="15112" width="9.81640625" customWidth="1"/>
    <col min="15113" max="15113" width="12.453125" customWidth="1"/>
    <col min="15114" max="15114" width="13.26953125" customWidth="1"/>
    <col min="15363" max="15363" width="12" customWidth="1"/>
    <col min="15364" max="15364" width="11.81640625" customWidth="1"/>
    <col min="15365" max="15365" width="11.7265625" customWidth="1"/>
    <col min="15366" max="15366" width="11.54296875" customWidth="1"/>
    <col min="15367" max="15368" width="9.81640625" customWidth="1"/>
    <col min="15369" max="15369" width="12.453125" customWidth="1"/>
    <col min="15370" max="15370" width="13.26953125" customWidth="1"/>
    <col min="15619" max="15619" width="12" customWidth="1"/>
    <col min="15620" max="15620" width="11.81640625" customWidth="1"/>
    <col min="15621" max="15621" width="11.7265625" customWidth="1"/>
    <col min="15622" max="15622" width="11.54296875" customWidth="1"/>
    <col min="15623" max="15624" width="9.81640625" customWidth="1"/>
    <col min="15625" max="15625" width="12.453125" customWidth="1"/>
    <col min="15626" max="15626" width="13.26953125" customWidth="1"/>
    <col min="15875" max="15875" width="12" customWidth="1"/>
    <col min="15876" max="15876" width="11.81640625" customWidth="1"/>
    <col min="15877" max="15877" width="11.7265625" customWidth="1"/>
    <col min="15878" max="15878" width="11.54296875" customWidth="1"/>
    <col min="15879" max="15880" width="9.81640625" customWidth="1"/>
    <col min="15881" max="15881" width="12.453125" customWidth="1"/>
    <col min="15882" max="15882" width="13.26953125" customWidth="1"/>
    <col min="16131" max="16131" width="12" customWidth="1"/>
    <col min="16132" max="16132" width="11.81640625" customWidth="1"/>
    <col min="16133" max="16133" width="11.7265625" customWidth="1"/>
    <col min="16134" max="16134" width="11.54296875" customWidth="1"/>
    <col min="16135" max="16136" width="9.81640625" customWidth="1"/>
    <col min="16137" max="16137" width="12.453125" customWidth="1"/>
    <col min="16138" max="16138" width="13.26953125" customWidth="1"/>
  </cols>
  <sheetData>
    <row r="2" spans="1:15" x14ac:dyDescent="0.25">
      <c r="M2" s="454" t="s">
        <v>456</v>
      </c>
    </row>
    <row r="3" spans="1:15" x14ac:dyDescent="0.25">
      <c r="J3" s="454"/>
    </row>
    <row r="4" spans="1:15" ht="15.75" customHeight="1" x14ac:dyDescent="0.3">
      <c r="A4" s="541" t="s">
        <v>476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67"/>
    </row>
    <row r="5" spans="1:15" x14ac:dyDescent="0.25">
      <c r="J5" s="454"/>
    </row>
    <row r="6" spans="1:15" x14ac:dyDescent="0.25"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54" t="s">
        <v>0</v>
      </c>
    </row>
    <row r="7" spans="1:15" x14ac:dyDescent="0.25">
      <c r="B7" s="425"/>
      <c r="C7" s="428" t="s">
        <v>210</v>
      </c>
      <c r="D7" s="428"/>
      <c r="E7" s="676" t="s">
        <v>450</v>
      </c>
      <c r="F7" s="676"/>
      <c r="G7" s="676"/>
      <c r="H7" s="676"/>
      <c r="I7" s="676"/>
      <c r="J7" s="676"/>
      <c r="K7" s="676"/>
      <c r="L7" s="676"/>
      <c r="M7" s="425"/>
    </row>
    <row r="8" spans="1:15" x14ac:dyDescent="0.25">
      <c r="B8" s="425"/>
      <c r="C8" s="676" t="s">
        <v>211</v>
      </c>
      <c r="D8" s="676"/>
      <c r="E8" s="676" t="s">
        <v>451</v>
      </c>
      <c r="F8" s="676"/>
      <c r="G8" s="676"/>
      <c r="H8" s="676"/>
      <c r="I8" s="676"/>
      <c r="J8" s="676"/>
      <c r="K8" s="676"/>
      <c r="L8" s="676"/>
      <c r="M8" s="425"/>
    </row>
    <row r="9" spans="1:15" ht="16.5" customHeight="1" x14ac:dyDescent="0.25">
      <c r="B9" s="425"/>
      <c r="C9" s="425"/>
      <c r="D9" s="425"/>
      <c r="E9" s="425"/>
      <c r="F9" s="425"/>
      <c r="G9" s="425"/>
      <c r="H9" s="425"/>
      <c r="I9" s="425"/>
      <c r="J9" s="425"/>
      <c r="L9" s="454"/>
      <c r="M9" s="425"/>
    </row>
    <row r="10" spans="1:15" x14ac:dyDescent="0.25">
      <c r="B10" s="425"/>
      <c r="C10" s="677" t="s">
        <v>212</v>
      </c>
      <c r="D10" s="678"/>
      <c r="E10" s="679"/>
      <c r="F10" s="464">
        <v>2017</v>
      </c>
      <c r="G10" s="464">
        <v>2018</v>
      </c>
      <c r="H10" s="464">
        <v>2019</v>
      </c>
      <c r="I10" s="464">
        <v>2020</v>
      </c>
      <c r="J10" s="464">
        <v>2021</v>
      </c>
      <c r="K10" s="464">
        <v>2022</v>
      </c>
      <c r="L10" s="464" t="s">
        <v>2</v>
      </c>
      <c r="M10" s="425"/>
    </row>
    <row r="11" spans="1:15" ht="13" x14ac:dyDescent="0.3">
      <c r="B11" s="425"/>
      <c r="C11" s="680" t="s">
        <v>213</v>
      </c>
      <c r="D11" s="680"/>
      <c r="E11" s="680"/>
      <c r="F11" s="426"/>
      <c r="G11" s="426"/>
      <c r="H11" s="426"/>
      <c r="I11" s="426"/>
      <c r="J11" s="426"/>
      <c r="K11" s="426"/>
      <c r="L11" s="107">
        <f>SUM(F11:K11)</f>
        <v>0</v>
      </c>
      <c r="M11" s="425"/>
    </row>
    <row r="12" spans="1:15" ht="13" x14ac:dyDescent="0.3">
      <c r="B12" s="425"/>
      <c r="C12" s="681" t="s">
        <v>395</v>
      </c>
      <c r="D12" s="680"/>
      <c r="E12" s="680"/>
      <c r="F12" s="428"/>
      <c r="G12" s="426"/>
      <c r="H12" s="426"/>
      <c r="I12" s="466"/>
      <c r="J12" s="426"/>
      <c r="K12" s="426"/>
      <c r="L12" s="107">
        <f t="shared" ref="L12:L17" si="0">SUM(G12:K12)</f>
        <v>0</v>
      </c>
      <c r="M12" s="425"/>
    </row>
    <row r="13" spans="1:15" ht="13" x14ac:dyDescent="0.3">
      <c r="B13" s="425"/>
      <c r="C13" s="680" t="s">
        <v>214</v>
      </c>
      <c r="D13" s="680"/>
      <c r="E13" s="680"/>
      <c r="F13" s="426"/>
      <c r="G13" s="426"/>
      <c r="H13" s="426"/>
      <c r="I13" s="426"/>
      <c r="J13" s="426"/>
      <c r="K13" s="426"/>
      <c r="L13" s="107">
        <f>SUM(F13:K13)</f>
        <v>0</v>
      </c>
      <c r="M13" s="425"/>
    </row>
    <row r="14" spans="1:15" ht="13" x14ac:dyDescent="0.3">
      <c r="B14" s="425"/>
      <c r="C14" s="680" t="s">
        <v>215</v>
      </c>
      <c r="D14" s="680"/>
      <c r="E14" s="680"/>
      <c r="F14" s="426">
        <v>7000</v>
      </c>
      <c r="G14" s="426"/>
      <c r="H14" s="426"/>
      <c r="I14" s="426"/>
      <c r="J14" s="426"/>
      <c r="K14" s="426"/>
      <c r="L14" s="107">
        <f>SUM(F14:K14)</f>
        <v>7000</v>
      </c>
      <c r="M14" s="425"/>
    </row>
    <row r="15" spans="1:15" ht="13" x14ac:dyDescent="0.3">
      <c r="B15" s="425"/>
      <c r="C15" s="680" t="s">
        <v>216</v>
      </c>
      <c r="D15" s="680"/>
      <c r="E15" s="680"/>
      <c r="F15" s="428"/>
      <c r="G15" s="426"/>
      <c r="H15" s="426"/>
      <c r="I15" s="427"/>
      <c r="J15" s="426"/>
      <c r="K15" s="426"/>
      <c r="L15" s="107">
        <f t="shared" si="0"/>
        <v>0</v>
      </c>
      <c r="M15" s="425"/>
    </row>
    <row r="16" spans="1:15" ht="13" x14ac:dyDescent="0.3">
      <c r="B16" s="425"/>
      <c r="C16" s="680" t="s">
        <v>217</v>
      </c>
      <c r="D16" s="680"/>
      <c r="E16" s="680"/>
      <c r="F16" s="428"/>
      <c r="G16" s="426"/>
      <c r="H16" s="426"/>
      <c r="I16" s="426"/>
      <c r="J16" s="426"/>
      <c r="K16" s="426"/>
      <c r="L16" s="107">
        <f t="shared" si="0"/>
        <v>0</v>
      </c>
      <c r="M16" s="425"/>
    </row>
    <row r="17" spans="2:13" ht="13" x14ac:dyDescent="0.3">
      <c r="B17" s="425"/>
      <c r="C17" s="680"/>
      <c r="D17" s="680"/>
      <c r="E17" s="680"/>
      <c r="F17" s="428"/>
      <c r="G17" s="426"/>
      <c r="H17" s="426"/>
      <c r="I17" s="426"/>
      <c r="J17" s="426"/>
      <c r="K17" s="426"/>
      <c r="L17" s="107">
        <f t="shared" si="0"/>
        <v>0</v>
      </c>
      <c r="M17" s="425"/>
    </row>
    <row r="18" spans="2:13" ht="13" x14ac:dyDescent="0.3">
      <c r="B18" s="425"/>
      <c r="C18" s="75" t="s">
        <v>218</v>
      </c>
      <c r="D18" s="428"/>
      <c r="E18" s="428"/>
      <c r="F18" s="107">
        <f>SUM(F11:F17)</f>
        <v>7000</v>
      </c>
      <c r="G18" s="107">
        <f>SUM(G11:G17)</f>
        <v>0</v>
      </c>
      <c r="H18" s="107">
        <f t="shared" ref="H18:K18" si="1">SUM(H11:H17)</f>
        <v>0</v>
      </c>
      <c r="I18" s="107">
        <f t="shared" si="1"/>
        <v>0</v>
      </c>
      <c r="J18" s="107">
        <f t="shared" si="1"/>
        <v>0</v>
      </c>
      <c r="K18" s="107">
        <f t="shared" si="1"/>
        <v>0</v>
      </c>
      <c r="L18" s="107">
        <f>SUM(F18:K18)</f>
        <v>7000</v>
      </c>
      <c r="M18" s="425"/>
    </row>
    <row r="19" spans="2:13" x14ac:dyDescent="0.25"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425"/>
      <c r="M19" s="425"/>
    </row>
    <row r="20" spans="2:13" x14ac:dyDescent="0.25"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</row>
    <row r="21" spans="2:13" x14ac:dyDescent="0.25">
      <c r="B21" s="425"/>
      <c r="C21" s="677" t="s">
        <v>219</v>
      </c>
      <c r="D21" s="678"/>
      <c r="E21" s="679"/>
      <c r="F21" s="464">
        <v>2017</v>
      </c>
      <c r="G21" s="464">
        <v>2018</v>
      </c>
      <c r="H21" s="464">
        <v>2019</v>
      </c>
      <c r="I21" s="464">
        <v>2020</v>
      </c>
      <c r="J21" s="464">
        <v>2021</v>
      </c>
      <c r="K21" s="464">
        <v>2022</v>
      </c>
      <c r="L21" s="464" t="s">
        <v>2</v>
      </c>
      <c r="M21" s="425"/>
    </row>
    <row r="22" spans="2:13" ht="13" x14ac:dyDescent="0.3">
      <c r="B22" s="425"/>
      <c r="C22" s="682" t="s">
        <v>452</v>
      </c>
      <c r="D22" s="683"/>
      <c r="E22" s="684"/>
      <c r="F22" s="426">
        <v>3150</v>
      </c>
      <c r="G22" s="426"/>
      <c r="H22" s="426"/>
      <c r="I22" s="426"/>
      <c r="J22" s="426"/>
      <c r="K22" s="426"/>
      <c r="L22" s="107">
        <f>SUM(F22:K22)</f>
        <v>3150</v>
      </c>
      <c r="M22" s="425"/>
    </row>
    <row r="23" spans="2:13" ht="13" x14ac:dyDescent="0.3">
      <c r="B23" s="425"/>
      <c r="C23" s="685" t="s">
        <v>453</v>
      </c>
      <c r="D23" s="686"/>
      <c r="E23" s="687"/>
      <c r="F23" s="428">
        <v>833</v>
      </c>
      <c r="G23" s="426">
        <v>777</v>
      </c>
      <c r="H23" s="426"/>
      <c r="I23" s="426"/>
      <c r="J23" s="426"/>
      <c r="K23" s="426"/>
      <c r="L23" s="107">
        <f>SUM(F23:K23)</f>
        <v>1610</v>
      </c>
      <c r="M23" s="425"/>
    </row>
    <row r="24" spans="2:13" ht="13" x14ac:dyDescent="0.3">
      <c r="B24" s="425"/>
      <c r="C24" s="680" t="s">
        <v>454</v>
      </c>
      <c r="D24" s="688"/>
      <c r="E24" s="688"/>
      <c r="F24" s="428">
        <v>770</v>
      </c>
      <c r="G24" s="426">
        <v>1050</v>
      </c>
      <c r="H24" s="426"/>
      <c r="I24" s="426"/>
      <c r="J24" s="426"/>
      <c r="K24" s="426"/>
      <c r="L24" s="107">
        <f>SUM(F24:K24)</f>
        <v>1820</v>
      </c>
      <c r="M24" s="425"/>
    </row>
    <row r="25" spans="2:13" ht="13" x14ac:dyDescent="0.3">
      <c r="B25" s="425"/>
      <c r="C25" s="680" t="s">
        <v>478</v>
      </c>
      <c r="D25" s="688"/>
      <c r="E25" s="688"/>
      <c r="F25" s="428">
        <v>42</v>
      </c>
      <c r="G25" s="426">
        <v>34</v>
      </c>
      <c r="H25" s="426">
        <v>134</v>
      </c>
      <c r="I25" s="426"/>
      <c r="J25" s="426"/>
      <c r="K25" s="426"/>
      <c r="L25" s="107">
        <f>SUM(F25:K25)</f>
        <v>210</v>
      </c>
      <c r="M25" s="425"/>
    </row>
    <row r="26" spans="2:13" ht="13" x14ac:dyDescent="0.3">
      <c r="B26" s="425"/>
      <c r="C26" s="685" t="s">
        <v>471</v>
      </c>
      <c r="D26" s="689"/>
      <c r="E26" s="690"/>
      <c r="F26" s="428"/>
      <c r="G26" s="426">
        <v>206</v>
      </c>
      <c r="H26" s="426">
        <v>4</v>
      </c>
      <c r="I26" s="426"/>
      <c r="J26" s="426"/>
      <c r="K26" s="426"/>
      <c r="L26" s="107">
        <f t="shared" ref="L26" si="2">SUM(G26:K26)</f>
        <v>210</v>
      </c>
      <c r="M26" s="425"/>
    </row>
    <row r="27" spans="2:13" ht="13" x14ac:dyDescent="0.3">
      <c r="B27" s="425"/>
      <c r="C27" s="691" t="s">
        <v>477</v>
      </c>
      <c r="D27" s="680"/>
      <c r="E27" s="680"/>
      <c r="F27" s="107">
        <f>SUM(F22:F26)</f>
        <v>4795</v>
      </c>
      <c r="G27" s="107">
        <f>SUM(G22:G26)</f>
        <v>2067</v>
      </c>
      <c r="H27" s="107">
        <f t="shared" ref="H27:K27" si="3">SUM(H22:H26)</f>
        <v>138</v>
      </c>
      <c r="I27" s="107">
        <f t="shared" si="3"/>
        <v>0</v>
      </c>
      <c r="J27" s="107">
        <f t="shared" si="3"/>
        <v>0</v>
      </c>
      <c r="K27" s="107">
        <f t="shared" si="3"/>
        <v>0</v>
      </c>
      <c r="L27" s="107">
        <f>SUM(F27:K27)</f>
        <v>7000</v>
      </c>
      <c r="M27" s="425"/>
    </row>
    <row r="28" spans="2:13" ht="13" x14ac:dyDescent="0.3">
      <c r="B28" s="425"/>
      <c r="C28" s="344"/>
      <c r="D28" s="425"/>
      <c r="E28" s="425"/>
      <c r="F28" s="345"/>
      <c r="G28" s="345"/>
      <c r="H28" s="345"/>
      <c r="I28" s="345"/>
      <c r="J28" s="345"/>
      <c r="K28" s="345"/>
      <c r="L28" s="345"/>
      <c r="M28" s="425"/>
    </row>
    <row r="29" spans="2:13" x14ac:dyDescent="0.25">
      <c r="J29" s="454"/>
    </row>
    <row r="30" spans="2:13" s="451" customFormat="1" ht="13" x14ac:dyDescent="0.3">
      <c r="C30" s="452"/>
      <c r="D30" s="450"/>
      <c r="E30" s="450"/>
      <c r="F30" s="453"/>
      <c r="G30" s="453"/>
      <c r="H30" s="453"/>
      <c r="I30" s="453"/>
      <c r="J30" s="453"/>
      <c r="K30" s="450"/>
    </row>
    <row r="31" spans="2:13" s="451" customFormat="1" ht="13" x14ac:dyDescent="0.3">
      <c r="C31" s="452"/>
      <c r="D31" s="450"/>
      <c r="E31" s="450"/>
      <c r="F31" s="453"/>
      <c r="G31" s="453"/>
      <c r="H31" s="453"/>
      <c r="I31" s="453"/>
      <c r="J31" s="453"/>
      <c r="K31" s="450"/>
    </row>
    <row r="32" spans="2:13" s="451" customFormat="1" ht="13" x14ac:dyDescent="0.3">
      <c r="C32" s="452"/>
      <c r="D32" s="450"/>
      <c r="E32" s="450"/>
      <c r="F32" s="453"/>
      <c r="G32" s="453"/>
      <c r="H32" s="453"/>
      <c r="I32" s="453"/>
      <c r="J32" s="453"/>
      <c r="K32" s="450"/>
    </row>
    <row r="33" spans="1:15" s="451" customFormat="1" ht="13" x14ac:dyDescent="0.3">
      <c r="C33" s="452"/>
      <c r="D33" s="450"/>
      <c r="E33" s="450"/>
      <c r="F33" s="453"/>
      <c r="G33" s="453"/>
      <c r="H33" s="453"/>
      <c r="I33" s="453"/>
      <c r="J33" s="453"/>
      <c r="K33" s="450"/>
    </row>
    <row r="34" spans="1:15" s="451" customFormat="1" ht="13" x14ac:dyDescent="0.3">
      <c r="C34" s="452"/>
      <c r="D34" s="450"/>
      <c r="E34" s="450"/>
      <c r="F34" s="453"/>
      <c r="G34" s="453"/>
      <c r="H34" s="453"/>
      <c r="I34" s="453"/>
      <c r="J34" s="453"/>
      <c r="K34" s="450"/>
    </row>
    <row r="35" spans="1:15" s="451" customFormat="1" ht="13" x14ac:dyDescent="0.3">
      <c r="C35" s="452"/>
      <c r="D35" s="450"/>
      <c r="E35" s="450"/>
      <c r="F35" s="453"/>
      <c r="G35" s="453"/>
      <c r="H35" s="453"/>
      <c r="I35" s="453"/>
      <c r="J35" s="453"/>
      <c r="K35" s="450"/>
    </row>
    <row r="36" spans="1:15" s="451" customFormat="1" ht="13" x14ac:dyDescent="0.3">
      <c r="C36" s="452"/>
      <c r="D36" s="450"/>
      <c r="E36" s="450"/>
      <c r="F36" s="453"/>
      <c r="G36" s="453"/>
      <c r="H36" s="453"/>
      <c r="I36" s="453"/>
      <c r="J36" s="453"/>
      <c r="K36" s="450"/>
    </row>
    <row r="37" spans="1:15" s="451" customFormat="1" ht="13" x14ac:dyDescent="0.3">
      <c r="C37" s="452"/>
      <c r="D37" s="450"/>
      <c r="E37" s="450"/>
      <c r="F37" s="453"/>
      <c r="G37" s="453"/>
      <c r="H37" s="453"/>
      <c r="I37" s="453"/>
      <c r="J37" s="453"/>
      <c r="K37" s="450"/>
    </row>
    <row r="38" spans="1:15" s="451" customFormat="1" ht="13" x14ac:dyDescent="0.3">
      <c r="C38" s="452"/>
      <c r="D38" s="450"/>
      <c r="E38" s="450"/>
      <c r="F38" s="453"/>
      <c r="G38" s="453"/>
      <c r="H38" s="453"/>
      <c r="I38" s="453"/>
      <c r="J38" s="453"/>
      <c r="K38" s="450"/>
    </row>
    <row r="39" spans="1:15" s="451" customFormat="1" ht="13" x14ac:dyDescent="0.3">
      <c r="C39" s="452"/>
      <c r="D39" s="450"/>
      <c r="E39" s="450"/>
      <c r="F39" s="453"/>
      <c r="G39" s="453"/>
      <c r="H39" s="453"/>
      <c r="I39" s="453"/>
      <c r="J39" s="453"/>
      <c r="K39" s="450"/>
    </row>
    <row r="40" spans="1:15" s="451" customFormat="1" ht="13" x14ac:dyDescent="0.3">
      <c r="C40" s="452"/>
      <c r="D40" s="450"/>
      <c r="E40" s="450"/>
      <c r="F40" s="453"/>
      <c r="G40" s="453"/>
      <c r="H40" s="453"/>
      <c r="I40" s="453"/>
      <c r="J40" s="453"/>
      <c r="K40" s="450"/>
    </row>
    <row r="41" spans="1:15" x14ac:dyDescent="0.25">
      <c r="M41" s="454" t="s">
        <v>456</v>
      </c>
    </row>
    <row r="42" spans="1:15" x14ac:dyDescent="0.25">
      <c r="J42" s="454"/>
    </row>
    <row r="43" spans="1:15" ht="15.75" customHeight="1" x14ac:dyDescent="0.3">
      <c r="A43" s="541" t="s">
        <v>476</v>
      </c>
      <c r="B43" s="541"/>
      <c r="C43" s="541"/>
      <c r="D43" s="541"/>
      <c r="E43" s="541"/>
      <c r="F43" s="541"/>
      <c r="G43" s="541"/>
      <c r="H43" s="541"/>
      <c r="I43" s="541"/>
      <c r="J43" s="541"/>
      <c r="K43" s="541"/>
      <c r="L43" s="541"/>
      <c r="M43" s="541"/>
      <c r="N43" s="541"/>
      <c r="O43" s="67"/>
    </row>
    <row r="44" spans="1:15" x14ac:dyDescent="0.25">
      <c r="J44" s="454"/>
    </row>
    <row r="45" spans="1:15" x14ac:dyDescent="0.25">
      <c r="B45" s="425"/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54" t="s">
        <v>0</v>
      </c>
    </row>
    <row r="46" spans="1:15" x14ac:dyDescent="0.25">
      <c r="B46" s="425"/>
      <c r="C46" s="428" t="s">
        <v>210</v>
      </c>
      <c r="D46" s="428"/>
      <c r="E46" s="676" t="s">
        <v>480</v>
      </c>
      <c r="F46" s="676"/>
      <c r="G46" s="676"/>
      <c r="H46" s="676"/>
      <c r="I46" s="676"/>
      <c r="J46" s="676"/>
      <c r="K46" s="676"/>
      <c r="L46" s="676"/>
      <c r="M46" s="425"/>
    </row>
    <row r="47" spans="1:15" x14ac:dyDescent="0.25">
      <c r="B47" s="425"/>
      <c r="C47" s="676" t="s">
        <v>211</v>
      </c>
      <c r="D47" s="676"/>
      <c r="E47" s="676" t="s">
        <v>479</v>
      </c>
      <c r="F47" s="676"/>
      <c r="G47" s="676"/>
      <c r="H47" s="676"/>
      <c r="I47" s="676"/>
      <c r="J47" s="676"/>
      <c r="K47" s="676"/>
      <c r="L47" s="676"/>
      <c r="M47" s="425"/>
    </row>
    <row r="48" spans="1:15" ht="16.5" customHeight="1" x14ac:dyDescent="0.25">
      <c r="B48" s="425"/>
      <c r="C48" s="425"/>
      <c r="D48" s="425"/>
      <c r="E48" s="425"/>
      <c r="F48" s="425"/>
      <c r="G48" s="425"/>
      <c r="H48" s="425"/>
      <c r="I48" s="425"/>
      <c r="J48" s="425"/>
      <c r="L48" s="454"/>
      <c r="M48" s="425"/>
    </row>
    <row r="49" spans="2:13" x14ac:dyDescent="0.25">
      <c r="B49" s="425"/>
      <c r="C49" s="677" t="s">
        <v>212</v>
      </c>
      <c r="D49" s="678"/>
      <c r="E49" s="679"/>
      <c r="F49" s="464">
        <v>2017</v>
      </c>
      <c r="G49" s="464">
        <v>2018</v>
      </c>
      <c r="H49" s="464">
        <v>2019</v>
      </c>
      <c r="I49" s="464">
        <v>2020</v>
      </c>
      <c r="J49" s="464">
        <v>2021</v>
      </c>
      <c r="K49" s="464">
        <v>2022</v>
      </c>
      <c r="L49" s="464" t="s">
        <v>2</v>
      </c>
      <c r="M49" s="425"/>
    </row>
    <row r="50" spans="2:13" ht="13" x14ac:dyDescent="0.3">
      <c r="B50" s="425"/>
      <c r="C50" s="680" t="s">
        <v>213</v>
      </c>
      <c r="D50" s="680"/>
      <c r="E50" s="680"/>
      <c r="F50" s="426"/>
      <c r="G50" s="426"/>
      <c r="H50" s="426">
        <v>10338</v>
      </c>
      <c r="I50" s="426"/>
      <c r="J50" s="426"/>
      <c r="K50" s="426"/>
      <c r="L50" s="107">
        <f>SUM(F50:K50)</f>
        <v>10338</v>
      </c>
      <c r="M50" s="425"/>
    </row>
    <row r="51" spans="2:13" ht="13" x14ac:dyDescent="0.3">
      <c r="B51" s="425"/>
      <c r="C51" s="681" t="s">
        <v>395</v>
      </c>
      <c r="D51" s="680"/>
      <c r="E51" s="680"/>
      <c r="F51" s="428"/>
      <c r="G51" s="426"/>
      <c r="H51" s="426"/>
      <c r="I51" s="466"/>
      <c r="J51" s="426"/>
      <c r="K51" s="426"/>
      <c r="L51" s="107">
        <f t="shared" ref="L51" si="4">SUM(G51:K51)</f>
        <v>0</v>
      </c>
      <c r="M51" s="425"/>
    </row>
    <row r="52" spans="2:13" ht="13" x14ac:dyDescent="0.3">
      <c r="B52" s="425"/>
      <c r="C52" s="680" t="s">
        <v>214</v>
      </c>
      <c r="D52" s="680"/>
      <c r="E52" s="680"/>
      <c r="F52" s="426"/>
      <c r="G52" s="426"/>
      <c r="H52" s="426"/>
      <c r="I52" s="426"/>
      <c r="J52" s="426"/>
      <c r="K52" s="426"/>
      <c r="L52" s="107">
        <f>SUM(F52:K52)</f>
        <v>0</v>
      </c>
      <c r="M52" s="425"/>
    </row>
    <row r="53" spans="2:13" ht="13" x14ac:dyDescent="0.3">
      <c r="B53" s="425"/>
      <c r="C53" s="680" t="s">
        <v>215</v>
      </c>
      <c r="D53" s="680"/>
      <c r="E53" s="680"/>
      <c r="F53" s="426">
        <v>78662</v>
      </c>
      <c r="G53" s="426"/>
      <c r="H53" s="426"/>
      <c r="I53" s="426"/>
      <c r="J53" s="426"/>
      <c r="K53" s="426"/>
      <c r="L53" s="107">
        <f>SUM(F53:K53)</f>
        <v>78662</v>
      </c>
      <c r="M53" s="425"/>
    </row>
    <row r="54" spans="2:13" ht="13" x14ac:dyDescent="0.3">
      <c r="B54" s="425"/>
      <c r="C54" s="680" t="s">
        <v>216</v>
      </c>
      <c r="D54" s="680"/>
      <c r="E54" s="680"/>
      <c r="F54" s="428"/>
      <c r="G54" s="426"/>
      <c r="H54" s="426"/>
      <c r="I54" s="427"/>
      <c r="J54" s="426"/>
      <c r="K54" s="426"/>
      <c r="L54" s="107">
        <f t="shared" ref="L54:L56" si="5">SUM(G54:K54)</f>
        <v>0</v>
      </c>
      <c r="M54" s="425"/>
    </row>
    <row r="55" spans="2:13" ht="13" x14ac:dyDescent="0.3">
      <c r="B55" s="425"/>
      <c r="C55" s="680" t="s">
        <v>217</v>
      </c>
      <c r="D55" s="680"/>
      <c r="E55" s="680"/>
      <c r="F55" s="428"/>
      <c r="G55" s="426"/>
      <c r="H55" s="426"/>
      <c r="I55" s="426"/>
      <c r="J55" s="426"/>
      <c r="K55" s="426"/>
      <c r="L55" s="107">
        <f t="shared" si="5"/>
        <v>0</v>
      </c>
      <c r="M55" s="425"/>
    </row>
    <row r="56" spans="2:13" ht="13" x14ac:dyDescent="0.3">
      <c r="B56" s="425"/>
      <c r="C56" s="680"/>
      <c r="D56" s="680"/>
      <c r="E56" s="680"/>
      <c r="F56" s="428"/>
      <c r="G56" s="426"/>
      <c r="H56" s="426"/>
      <c r="I56" s="426"/>
      <c r="J56" s="426"/>
      <c r="K56" s="426"/>
      <c r="L56" s="107">
        <f t="shared" si="5"/>
        <v>0</v>
      </c>
      <c r="M56" s="425"/>
    </row>
    <row r="57" spans="2:13" ht="13" x14ac:dyDescent="0.3">
      <c r="B57" s="425"/>
      <c r="C57" s="75" t="s">
        <v>218</v>
      </c>
      <c r="D57" s="428"/>
      <c r="E57" s="428"/>
      <c r="F57" s="107">
        <f>SUM(F50:F56)</f>
        <v>78662</v>
      </c>
      <c r="G57" s="107">
        <f>SUM(G50:G56)</f>
        <v>0</v>
      </c>
      <c r="H57" s="107">
        <f t="shared" ref="H57:K57" si="6">SUM(H50:H56)</f>
        <v>10338</v>
      </c>
      <c r="I57" s="107">
        <f t="shared" si="6"/>
        <v>0</v>
      </c>
      <c r="J57" s="107">
        <f t="shared" si="6"/>
        <v>0</v>
      </c>
      <c r="K57" s="107">
        <f t="shared" si="6"/>
        <v>0</v>
      </c>
      <c r="L57" s="107">
        <f>SUM(F57:K57)</f>
        <v>89000</v>
      </c>
      <c r="M57" s="425"/>
    </row>
    <row r="58" spans="2:13" x14ac:dyDescent="0.25">
      <c r="B58" s="425"/>
      <c r="C58" s="425"/>
      <c r="D58" s="425"/>
      <c r="E58" s="425"/>
      <c r="F58" s="425"/>
      <c r="G58" s="425"/>
      <c r="H58" s="425"/>
      <c r="I58" s="425"/>
      <c r="J58" s="425"/>
      <c r="K58" s="425"/>
      <c r="L58" s="425"/>
      <c r="M58" s="425"/>
    </row>
    <row r="59" spans="2:13" x14ac:dyDescent="0.25">
      <c r="B59" s="425"/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</row>
    <row r="60" spans="2:13" x14ac:dyDescent="0.25">
      <c r="B60" s="425"/>
      <c r="C60" s="677" t="s">
        <v>219</v>
      </c>
      <c r="D60" s="678"/>
      <c r="E60" s="679"/>
      <c r="F60" s="464">
        <v>2017</v>
      </c>
      <c r="G60" s="464">
        <v>2018</v>
      </c>
      <c r="H60" s="464">
        <v>2019</v>
      </c>
      <c r="I60" s="464">
        <v>2020</v>
      </c>
      <c r="J60" s="464">
        <v>2021</v>
      </c>
      <c r="K60" s="464">
        <v>2022</v>
      </c>
      <c r="L60" s="464" t="s">
        <v>2</v>
      </c>
      <c r="M60" s="425"/>
    </row>
    <row r="61" spans="2:13" ht="13" x14ac:dyDescent="0.3">
      <c r="B61" s="425"/>
      <c r="C61" s="682" t="s">
        <v>449</v>
      </c>
      <c r="D61" s="683"/>
      <c r="E61" s="684"/>
      <c r="F61" s="426"/>
      <c r="G61" s="426">
        <v>2413</v>
      </c>
      <c r="H61" s="426">
        <v>86587</v>
      </c>
      <c r="I61" s="426"/>
      <c r="J61" s="426"/>
      <c r="K61" s="426"/>
      <c r="L61" s="107">
        <f>SUM(F61:K61)</f>
        <v>89000</v>
      </c>
      <c r="M61" s="425"/>
    </row>
    <row r="62" spans="2:13" ht="13" x14ac:dyDescent="0.3">
      <c r="B62" s="425"/>
      <c r="C62" s="685"/>
      <c r="D62" s="686"/>
      <c r="E62" s="687"/>
      <c r="F62" s="428"/>
      <c r="G62" s="426"/>
      <c r="H62" s="426"/>
      <c r="I62" s="426"/>
      <c r="J62" s="426"/>
      <c r="K62" s="426"/>
      <c r="L62" s="107">
        <f t="shared" ref="L62:L65" si="7">SUM(G62:K62)</f>
        <v>0</v>
      </c>
      <c r="M62" s="425"/>
    </row>
    <row r="63" spans="2:13" ht="13" x14ac:dyDescent="0.3">
      <c r="B63" s="425"/>
      <c r="C63" s="680"/>
      <c r="D63" s="688"/>
      <c r="E63" s="688"/>
      <c r="F63" s="428"/>
      <c r="G63" s="426"/>
      <c r="H63" s="426"/>
      <c r="I63" s="426"/>
      <c r="J63" s="426"/>
      <c r="K63" s="426"/>
      <c r="L63" s="107">
        <f t="shared" si="7"/>
        <v>0</v>
      </c>
      <c r="M63" s="425"/>
    </row>
    <row r="64" spans="2:13" ht="13" x14ac:dyDescent="0.3">
      <c r="B64" s="425"/>
      <c r="C64" s="680"/>
      <c r="D64" s="688"/>
      <c r="E64" s="688"/>
      <c r="F64" s="428"/>
      <c r="G64" s="426"/>
      <c r="H64" s="426"/>
      <c r="I64" s="426"/>
      <c r="J64" s="426"/>
      <c r="K64" s="426"/>
      <c r="L64" s="107">
        <f t="shared" si="7"/>
        <v>0</v>
      </c>
      <c r="M64" s="425"/>
    </row>
    <row r="65" spans="2:13" ht="13" x14ac:dyDescent="0.3">
      <c r="B65" s="425"/>
      <c r="C65" s="685"/>
      <c r="D65" s="689"/>
      <c r="E65" s="690"/>
      <c r="F65" s="428"/>
      <c r="G65" s="426"/>
      <c r="H65" s="426"/>
      <c r="I65" s="426"/>
      <c r="J65" s="426"/>
      <c r="K65" s="426"/>
      <c r="L65" s="107">
        <f t="shared" si="7"/>
        <v>0</v>
      </c>
      <c r="M65" s="425"/>
    </row>
    <row r="66" spans="2:13" ht="13" x14ac:dyDescent="0.3">
      <c r="B66" s="425"/>
      <c r="C66" s="691" t="s">
        <v>477</v>
      </c>
      <c r="D66" s="680"/>
      <c r="E66" s="680"/>
      <c r="F66" s="107">
        <f>SUM(F61:F65)</f>
        <v>0</v>
      </c>
      <c r="G66" s="107">
        <f>SUM(G61:G65)</f>
        <v>2413</v>
      </c>
      <c r="H66" s="107">
        <f t="shared" ref="H66:K66" si="8">SUM(H61:H65)</f>
        <v>86587</v>
      </c>
      <c r="I66" s="107">
        <f t="shared" si="8"/>
        <v>0</v>
      </c>
      <c r="J66" s="107">
        <f t="shared" si="8"/>
        <v>0</v>
      </c>
      <c r="K66" s="107">
        <f t="shared" si="8"/>
        <v>0</v>
      </c>
      <c r="L66" s="107">
        <f>SUM(F66:K66)</f>
        <v>89000</v>
      </c>
      <c r="M66" s="425"/>
    </row>
    <row r="67" spans="2:13" ht="13" x14ac:dyDescent="0.3">
      <c r="B67" s="425"/>
      <c r="C67" s="344"/>
      <c r="D67" s="425"/>
      <c r="E67" s="425"/>
      <c r="F67" s="345"/>
      <c r="G67" s="345"/>
      <c r="H67" s="345"/>
      <c r="I67" s="345"/>
      <c r="J67" s="345"/>
      <c r="K67" s="345"/>
      <c r="L67" s="345"/>
      <c r="M67" s="425"/>
    </row>
    <row r="68" spans="2:13" ht="13" x14ac:dyDescent="0.3">
      <c r="B68" s="425"/>
      <c r="C68" s="344"/>
      <c r="D68" s="425"/>
      <c r="E68" s="425"/>
      <c r="F68" s="345"/>
      <c r="G68" s="345"/>
      <c r="H68" s="345"/>
      <c r="I68" s="345"/>
      <c r="J68" s="345"/>
      <c r="K68" s="345"/>
      <c r="L68" s="345"/>
      <c r="M68" s="425"/>
    </row>
    <row r="69" spans="2:13" ht="13" x14ac:dyDescent="0.3">
      <c r="B69" s="425"/>
      <c r="C69" s="344"/>
      <c r="D69" s="425"/>
      <c r="E69" s="425"/>
      <c r="F69" s="345"/>
      <c r="G69" s="345"/>
      <c r="H69" s="345"/>
      <c r="I69" s="345"/>
      <c r="J69" s="345"/>
      <c r="K69" s="345"/>
      <c r="L69" s="345"/>
      <c r="M69" s="425"/>
    </row>
    <row r="70" spans="2:13" ht="13" x14ac:dyDescent="0.3">
      <c r="B70" s="425"/>
      <c r="C70" s="344"/>
      <c r="D70" s="425"/>
      <c r="E70" s="425"/>
      <c r="F70" s="345"/>
      <c r="G70" s="345"/>
      <c r="H70" s="345"/>
      <c r="I70" s="345"/>
      <c r="J70" s="345"/>
      <c r="K70" s="345"/>
      <c r="L70" s="345"/>
      <c r="M70" s="425"/>
    </row>
    <row r="71" spans="2:13" ht="13" x14ac:dyDescent="0.3">
      <c r="B71" s="425"/>
      <c r="C71" s="344"/>
      <c r="D71" s="425"/>
      <c r="E71" s="425"/>
      <c r="F71" s="345"/>
      <c r="G71" s="345"/>
      <c r="H71" s="345"/>
      <c r="I71" s="345"/>
      <c r="J71" s="345"/>
      <c r="K71" s="345"/>
      <c r="L71" s="345"/>
      <c r="M71" s="425"/>
    </row>
    <row r="72" spans="2:13" ht="13" x14ac:dyDescent="0.3">
      <c r="B72" s="425"/>
      <c r="C72" s="344"/>
      <c r="D72" s="425"/>
      <c r="E72" s="425"/>
      <c r="F72" s="345"/>
      <c r="G72" s="345"/>
      <c r="H72" s="345"/>
      <c r="I72" s="345"/>
      <c r="J72" s="345"/>
      <c r="K72" s="345"/>
      <c r="L72" s="345"/>
      <c r="M72" s="425"/>
    </row>
    <row r="73" spans="2:13" ht="13" x14ac:dyDescent="0.3">
      <c r="B73" s="425"/>
      <c r="C73" s="344"/>
      <c r="D73" s="425"/>
      <c r="E73" s="425"/>
      <c r="F73" s="345"/>
      <c r="G73" s="345"/>
      <c r="H73" s="345"/>
      <c r="I73" s="345"/>
      <c r="J73" s="345"/>
      <c r="K73" s="345"/>
      <c r="L73" s="345"/>
      <c r="M73" s="425"/>
    </row>
    <row r="74" spans="2:13" ht="13" x14ac:dyDescent="0.3">
      <c r="B74" s="425"/>
      <c r="C74" s="344"/>
      <c r="D74" s="425"/>
      <c r="E74" s="425"/>
      <c r="F74" s="345"/>
      <c r="G74" s="345"/>
      <c r="H74" s="345"/>
      <c r="I74" s="345"/>
      <c r="J74" s="345"/>
      <c r="K74" s="345"/>
      <c r="L74" s="345"/>
      <c r="M74" s="425"/>
    </row>
    <row r="75" spans="2:13" ht="13" x14ac:dyDescent="0.3">
      <c r="B75" s="425"/>
      <c r="C75" s="344"/>
      <c r="D75" s="425"/>
      <c r="E75" s="425"/>
      <c r="F75" s="345"/>
      <c r="G75" s="345"/>
      <c r="H75" s="345"/>
      <c r="I75" s="345"/>
      <c r="J75" s="345"/>
      <c r="K75" s="345"/>
      <c r="L75" s="345"/>
      <c r="M75" s="425"/>
    </row>
    <row r="76" spans="2:13" ht="13" x14ac:dyDescent="0.3">
      <c r="B76" s="425"/>
      <c r="C76" s="344"/>
      <c r="D76" s="425"/>
      <c r="E76" s="425"/>
      <c r="F76" s="345"/>
      <c r="G76" s="345"/>
      <c r="H76" s="345"/>
      <c r="I76" s="345"/>
      <c r="J76" s="345"/>
      <c r="K76" s="345"/>
      <c r="L76" s="345"/>
      <c r="M76" s="425"/>
    </row>
    <row r="77" spans="2:13" ht="13" x14ac:dyDescent="0.3">
      <c r="B77" s="425"/>
      <c r="C77" s="344"/>
      <c r="D77" s="425"/>
      <c r="E77" s="425"/>
      <c r="F77" s="345"/>
      <c r="G77" s="345"/>
      <c r="H77" s="345"/>
      <c r="I77" s="345"/>
      <c r="J77" s="345"/>
      <c r="K77" s="345"/>
      <c r="L77" s="345"/>
      <c r="M77" s="425"/>
    </row>
    <row r="78" spans="2:13" ht="13" x14ac:dyDescent="0.3">
      <c r="B78" s="425"/>
      <c r="C78" s="344"/>
      <c r="D78" s="425"/>
      <c r="E78" s="425"/>
      <c r="F78" s="345"/>
      <c r="G78" s="345"/>
      <c r="H78" s="345"/>
      <c r="I78" s="345"/>
      <c r="J78" s="345"/>
      <c r="K78" s="345"/>
      <c r="L78" s="345"/>
      <c r="M78" s="425"/>
    </row>
    <row r="79" spans="2:13" x14ac:dyDescent="0.25">
      <c r="J79" s="454"/>
    </row>
    <row r="80" spans="2:13" x14ac:dyDescent="0.25">
      <c r="M80" s="454" t="s">
        <v>456</v>
      </c>
    </row>
    <row r="82" spans="1:15" ht="15.75" customHeight="1" x14ac:dyDescent="0.3">
      <c r="A82" s="541" t="s">
        <v>476</v>
      </c>
      <c r="B82" s="541"/>
      <c r="C82" s="541"/>
      <c r="D82" s="541"/>
      <c r="E82" s="541"/>
      <c r="F82" s="541"/>
      <c r="G82" s="541"/>
      <c r="H82" s="541"/>
      <c r="I82" s="541"/>
      <c r="J82" s="541"/>
      <c r="K82" s="541"/>
      <c r="L82" s="541"/>
      <c r="M82" s="541"/>
      <c r="N82" s="541"/>
      <c r="O82" s="67"/>
    </row>
    <row r="83" spans="1:15" x14ac:dyDescent="0.25">
      <c r="J83" s="454"/>
    </row>
    <row r="84" spans="1:15" x14ac:dyDescent="0.25">
      <c r="B84" s="425"/>
      <c r="C84" s="425"/>
      <c r="D84" s="425"/>
      <c r="E84" s="425"/>
      <c r="F84" s="425"/>
      <c r="G84" s="425"/>
      <c r="H84" s="425"/>
      <c r="I84" s="425"/>
      <c r="J84" s="425"/>
      <c r="K84" s="425"/>
      <c r="L84" s="425"/>
      <c r="M84" s="454" t="s">
        <v>0</v>
      </c>
    </row>
    <row r="85" spans="1:15" x14ac:dyDescent="0.25">
      <c r="B85" s="425"/>
      <c r="C85" s="428" t="s">
        <v>210</v>
      </c>
      <c r="D85" s="428"/>
      <c r="E85" s="676" t="s">
        <v>522</v>
      </c>
      <c r="F85" s="676"/>
      <c r="G85" s="676"/>
      <c r="H85" s="676"/>
      <c r="I85" s="676"/>
      <c r="J85" s="676"/>
      <c r="K85" s="676"/>
      <c r="L85" s="676"/>
      <c r="M85" s="425"/>
    </row>
    <row r="86" spans="1:15" x14ac:dyDescent="0.25">
      <c r="B86" s="425"/>
      <c r="C86" s="676" t="s">
        <v>211</v>
      </c>
      <c r="D86" s="676"/>
      <c r="E86" s="676" t="s">
        <v>524</v>
      </c>
      <c r="F86" s="676"/>
      <c r="G86" s="676"/>
      <c r="H86" s="676"/>
      <c r="I86" s="676"/>
      <c r="J86" s="676"/>
      <c r="K86" s="676"/>
      <c r="L86" s="676"/>
      <c r="M86" s="425"/>
    </row>
    <row r="87" spans="1:15" ht="16.5" customHeight="1" x14ac:dyDescent="0.25">
      <c r="B87" s="425"/>
      <c r="C87" s="425"/>
      <c r="D87" s="425"/>
      <c r="E87" s="425"/>
      <c r="F87" s="425"/>
      <c r="G87" s="425"/>
      <c r="H87" s="425"/>
      <c r="I87" s="425"/>
      <c r="J87" s="425"/>
      <c r="L87" s="454"/>
      <c r="M87" s="425"/>
    </row>
    <row r="88" spans="1:15" x14ac:dyDescent="0.25">
      <c r="B88" s="425"/>
      <c r="C88" s="677" t="s">
        <v>212</v>
      </c>
      <c r="D88" s="678"/>
      <c r="E88" s="679"/>
      <c r="F88" s="464">
        <v>2019</v>
      </c>
      <c r="G88" s="464">
        <v>2020</v>
      </c>
      <c r="H88" s="464">
        <v>2021</v>
      </c>
      <c r="I88" s="464">
        <v>2022</v>
      </c>
      <c r="J88" s="464">
        <v>2023</v>
      </c>
      <c r="K88" s="464">
        <v>2024</v>
      </c>
      <c r="L88" s="464" t="s">
        <v>2</v>
      </c>
      <c r="M88" s="425"/>
    </row>
    <row r="89" spans="1:15" ht="13" x14ac:dyDescent="0.3">
      <c r="B89" s="425"/>
      <c r="C89" s="680" t="s">
        <v>213</v>
      </c>
      <c r="D89" s="680"/>
      <c r="E89" s="680"/>
      <c r="F89" s="426">
        <v>3000</v>
      </c>
      <c r="G89" s="426"/>
      <c r="H89" s="426"/>
      <c r="I89" s="426"/>
      <c r="J89" s="426"/>
      <c r="K89" s="426"/>
      <c r="L89" s="107">
        <f>SUM(F89:K89)</f>
        <v>3000</v>
      </c>
      <c r="M89" s="425"/>
    </row>
    <row r="90" spans="1:15" ht="13" x14ac:dyDescent="0.3">
      <c r="B90" s="425"/>
      <c r="C90" s="681" t="s">
        <v>395</v>
      </c>
      <c r="D90" s="680"/>
      <c r="E90" s="680"/>
      <c r="F90" s="428"/>
      <c r="G90" s="426"/>
      <c r="H90" s="426"/>
      <c r="I90" s="466"/>
      <c r="J90" s="426"/>
      <c r="K90" s="426"/>
      <c r="L90" s="107">
        <f t="shared" ref="L90" si="9">SUM(G90:K90)</f>
        <v>0</v>
      </c>
      <c r="M90" s="425"/>
    </row>
    <row r="91" spans="1:15" ht="13" x14ac:dyDescent="0.3">
      <c r="B91" s="425"/>
      <c r="C91" s="680" t="s">
        <v>214</v>
      </c>
      <c r="D91" s="680"/>
      <c r="E91" s="680"/>
      <c r="F91" s="426">
        <v>7000</v>
      </c>
      <c r="G91" s="426"/>
      <c r="H91" s="426"/>
      <c r="I91" s="426"/>
      <c r="J91" s="426"/>
      <c r="K91" s="426"/>
      <c r="L91" s="107">
        <f>SUM(F91:K91)</f>
        <v>7000</v>
      </c>
      <c r="M91" s="425"/>
    </row>
    <row r="92" spans="1:15" ht="13" x14ac:dyDescent="0.3">
      <c r="B92" s="425"/>
      <c r="C92" s="680" t="s">
        <v>215</v>
      </c>
      <c r="D92" s="680"/>
      <c r="E92" s="680"/>
      <c r="F92" s="426"/>
      <c r="G92" s="426"/>
      <c r="H92" s="426"/>
      <c r="I92" s="426"/>
      <c r="J92" s="426"/>
      <c r="K92" s="426"/>
      <c r="L92" s="107">
        <f>SUM(F92:K92)</f>
        <v>0</v>
      </c>
      <c r="M92" s="425"/>
    </row>
    <row r="93" spans="1:15" ht="13" x14ac:dyDescent="0.3">
      <c r="B93" s="425"/>
      <c r="C93" s="680" t="s">
        <v>216</v>
      </c>
      <c r="D93" s="680"/>
      <c r="E93" s="680"/>
      <c r="F93" s="428"/>
      <c r="G93" s="426"/>
      <c r="H93" s="426"/>
      <c r="I93" s="427"/>
      <c r="J93" s="426"/>
      <c r="K93" s="426"/>
      <c r="L93" s="107">
        <f t="shared" ref="L93:L95" si="10">SUM(G93:K93)</f>
        <v>0</v>
      </c>
      <c r="M93" s="425"/>
    </row>
    <row r="94" spans="1:15" ht="13" x14ac:dyDescent="0.3">
      <c r="B94" s="425"/>
      <c r="C94" s="680" t="s">
        <v>217</v>
      </c>
      <c r="D94" s="680"/>
      <c r="E94" s="680"/>
      <c r="F94" s="428"/>
      <c r="G94" s="426"/>
      <c r="H94" s="426"/>
      <c r="I94" s="426"/>
      <c r="J94" s="426"/>
      <c r="K94" s="426"/>
      <c r="L94" s="107">
        <f t="shared" si="10"/>
        <v>0</v>
      </c>
      <c r="M94" s="425"/>
    </row>
    <row r="95" spans="1:15" ht="13" x14ac:dyDescent="0.3">
      <c r="B95" s="425"/>
      <c r="C95" s="680"/>
      <c r="D95" s="680"/>
      <c r="E95" s="680"/>
      <c r="F95" s="428"/>
      <c r="G95" s="426"/>
      <c r="H95" s="426"/>
      <c r="I95" s="426"/>
      <c r="J95" s="426"/>
      <c r="K95" s="426"/>
      <c r="L95" s="107">
        <f t="shared" si="10"/>
        <v>0</v>
      </c>
      <c r="M95" s="425"/>
    </row>
    <row r="96" spans="1:15" ht="13" x14ac:dyDescent="0.3">
      <c r="B96" s="425"/>
      <c r="C96" s="75" t="s">
        <v>218</v>
      </c>
      <c r="D96" s="428"/>
      <c r="E96" s="428"/>
      <c r="F96" s="107">
        <f>SUM(F89:F95)</f>
        <v>10000</v>
      </c>
      <c r="G96" s="107">
        <f>SUM(G89:G95)</f>
        <v>0</v>
      </c>
      <c r="H96" s="107">
        <f t="shared" ref="H96:K96" si="11">SUM(H89:H95)</f>
        <v>0</v>
      </c>
      <c r="I96" s="107">
        <f t="shared" si="11"/>
        <v>0</v>
      </c>
      <c r="J96" s="107">
        <f t="shared" si="11"/>
        <v>0</v>
      </c>
      <c r="K96" s="107">
        <f t="shared" si="11"/>
        <v>0</v>
      </c>
      <c r="L96" s="107">
        <f>SUM(F96:K96)</f>
        <v>10000</v>
      </c>
      <c r="M96" s="425"/>
    </row>
    <row r="97" spans="2:13" x14ac:dyDescent="0.25">
      <c r="B97" s="425"/>
      <c r="C97" s="425"/>
      <c r="D97" s="425"/>
      <c r="E97" s="425"/>
      <c r="F97" s="425"/>
      <c r="G97" s="425"/>
      <c r="H97" s="425"/>
      <c r="I97" s="425"/>
      <c r="J97" s="425"/>
      <c r="K97" s="425"/>
      <c r="L97" s="425"/>
      <c r="M97" s="425"/>
    </row>
    <row r="98" spans="2:13" x14ac:dyDescent="0.25">
      <c r="B98" s="425"/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</row>
    <row r="99" spans="2:13" x14ac:dyDescent="0.25">
      <c r="B99" s="425"/>
      <c r="C99" s="677" t="s">
        <v>219</v>
      </c>
      <c r="D99" s="678"/>
      <c r="E99" s="679"/>
      <c r="F99" s="464">
        <v>2019</v>
      </c>
      <c r="G99" s="464">
        <v>2020</v>
      </c>
      <c r="H99" s="464">
        <v>2021</v>
      </c>
      <c r="I99" s="464">
        <v>2022</v>
      </c>
      <c r="J99" s="464">
        <v>2023</v>
      </c>
      <c r="K99" s="464">
        <v>2024</v>
      </c>
      <c r="L99" s="464" t="s">
        <v>2</v>
      </c>
      <c r="M99" s="425"/>
    </row>
    <row r="100" spans="2:13" ht="13" x14ac:dyDescent="0.3">
      <c r="B100" s="425"/>
      <c r="C100" s="682" t="s">
        <v>523</v>
      </c>
      <c r="D100" s="683"/>
      <c r="E100" s="684"/>
      <c r="F100" s="426">
        <v>10000</v>
      </c>
      <c r="G100" s="426"/>
      <c r="H100" s="426"/>
      <c r="I100" s="426"/>
      <c r="J100" s="426"/>
      <c r="K100" s="426"/>
      <c r="L100" s="107">
        <f>SUM(F100:K100)</f>
        <v>10000</v>
      </c>
      <c r="M100" s="425"/>
    </row>
    <row r="101" spans="2:13" ht="13" x14ac:dyDescent="0.3">
      <c r="B101" s="425"/>
      <c r="C101" s="685"/>
      <c r="D101" s="686"/>
      <c r="E101" s="687"/>
      <c r="F101" s="428"/>
      <c r="G101" s="426"/>
      <c r="H101" s="426"/>
      <c r="I101" s="426"/>
      <c r="J101" s="426"/>
      <c r="K101" s="426"/>
      <c r="L101" s="107">
        <f t="shared" ref="L101:L104" si="12">SUM(G101:K101)</f>
        <v>0</v>
      </c>
      <c r="M101" s="425"/>
    </row>
    <row r="102" spans="2:13" ht="13" x14ac:dyDescent="0.3">
      <c r="B102" s="425"/>
      <c r="C102" s="680"/>
      <c r="D102" s="688"/>
      <c r="E102" s="688"/>
      <c r="F102" s="428"/>
      <c r="G102" s="426"/>
      <c r="H102" s="426"/>
      <c r="I102" s="426"/>
      <c r="J102" s="426"/>
      <c r="K102" s="426"/>
      <c r="L102" s="107">
        <f t="shared" si="12"/>
        <v>0</v>
      </c>
      <c r="M102" s="425"/>
    </row>
    <row r="103" spans="2:13" ht="13" x14ac:dyDescent="0.3">
      <c r="B103" s="425"/>
      <c r="C103" s="680"/>
      <c r="D103" s="688"/>
      <c r="E103" s="688"/>
      <c r="F103" s="428"/>
      <c r="G103" s="426"/>
      <c r="H103" s="426"/>
      <c r="I103" s="426"/>
      <c r="J103" s="426"/>
      <c r="K103" s="426"/>
      <c r="L103" s="107">
        <f t="shared" si="12"/>
        <v>0</v>
      </c>
      <c r="M103" s="425"/>
    </row>
    <row r="104" spans="2:13" ht="13" x14ac:dyDescent="0.3">
      <c r="B104" s="425"/>
      <c r="C104" s="685"/>
      <c r="D104" s="689"/>
      <c r="E104" s="690"/>
      <c r="F104" s="428"/>
      <c r="G104" s="426"/>
      <c r="H104" s="426"/>
      <c r="I104" s="426"/>
      <c r="J104" s="426"/>
      <c r="K104" s="426"/>
      <c r="L104" s="107">
        <f t="shared" si="12"/>
        <v>0</v>
      </c>
      <c r="M104" s="425"/>
    </row>
    <row r="105" spans="2:13" ht="13" x14ac:dyDescent="0.3">
      <c r="B105" s="425"/>
      <c r="C105" s="691" t="s">
        <v>477</v>
      </c>
      <c r="D105" s="680"/>
      <c r="E105" s="680"/>
      <c r="F105" s="107">
        <f>SUM(F100:F104)</f>
        <v>10000</v>
      </c>
      <c r="G105" s="107">
        <f>SUM(G100:G104)</f>
        <v>0</v>
      </c>
      <c r="H105" s="107">
        <f t="shared" ref="H105:K105" si="13">SUM(H100:H104)</f>
        <v>0</v>
      </c>
      <c r="I105" s="107">
        <f t="shared" si="13"/>
        <v>0</v>
      </c>
      <c r="J105" s="107">
        <f t="shared" si="13"/>
        <v>0</v>
      </c>
      <c r="K105" s="107">
        <f t="shared" si="13"/>
        <v>0</v>
      </c>
      <c r="L105" s="107">
        <f>SUM(F105:K105)</f>
        <v>10000</v>
      </c>
      <c r="M105" s="425"/>
    </row>
  </sheetData>
  <mergeCells count="57">
    <mergeCell ref="C101:E101"/>
    <mergeCell ref="C90:E90"/>
    <mergeCell ref="C91:E91"/>
    <mergeCell ref="C92:E92"/>
    <mergeCell ref="C93:E93"/>
    <mergeCell ref="C94:E94"/>
    <mergeCell ref="C102:E102"/>
    <mergeCell ref="C103:E103"/>
    <mergeCell ref="C104:E104"/>
    <mergeCell ref="C105:E105"/>
    <mergeCell ref="C62:E62"/>
    <mergeCell ref="C65:E65"/>
    <mergeCell ref="C66:E66"/>
    <mergeCell ref="A82:N82"/>
    <mergeCell ref="E85:L85"/>
    <mergeCell ref="C86:D86"/>
    <mergeCell ref="E86:L86"/>
    <mergeCell ref="C88:E88"/>
    <mergeCell ref="C89:E89"/>
    <mergeCell ref="C95:E95"/>
    <mergeCell ref="C99:E99"/>
    <mergeCell ref="C100:E100"/>
    <mergeCell ref="C56:E56"/>
    <mergeCell ref="C64:E64"/>
    <mergeCell ref="C47:D47"/>
    <mergeCell ref="E47:L47"/>
    <mergeCell ref="C49:E49"/>
    <mergeCell ref="C50:E50"/>
    <mergeCell ref="C51:E51"/>
    <mergeCell ref="C52:E52"/>
    <mergeCell ref="C53:E53"/>
    <mergeCell ref="C54:E54"/>
    <mergeCell ref="C55:E55"/>
    <mergeCell ref="C63:E63"/>
    <mergeCell ref="C60:E60"/>
    <mergeCell ref="C61:E61"/>
    <mergeCell ref="C24:E24"/>
    <mergeCell ref="C25:E25"/>
    <mergeCell ref="C26:E26"/>
    <mergeCell ref="C27:E27"/>
    <mergeCell ref="E46:L46"/>
    <mergeCell ref="A43:N43"/>
    <mergeCell ref="C16:E16"/>
    <mergeCell ref="C17:E17"/>
    <mergeCell ref="C21:E21"/>
    <mergeCell ref="C22:E22"/>
    <mergeCell ref="C23:E23"/>
    <mergeCell ref="C11:E11"/>
    <mergeCell ref="C12:E12"/>
    <mergeCell ref="C13:E13"/>
    <mergeCell ref="C14:E14"/>
    <mergeCell ref="C15:E15"/>
    <mergeCell ref="A4:N4"/>
    <mergeCell ref="E7:L7"/>
    <mergeCell ref="C8:D8"/>
    <mergeCell ref="E8:L8"/>
    <mergeCell ref="C10:E10"/>
  </mergeCells>
  <printOptions horizontalCentered="1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</sheetPr>
  <dimension ref="A2:G41"/>
  <sheetViews>
    <sheetView topLeftCell="A4" workbookViewId="0">
      <selection activeCell="J51" sqref="J51"/>
    </sheetView>
  </sheetViews>
  <sheetFormatPr defaultRowHeight="12.5" x14ac:dyDescent="0.25"/>
  <cols>
    <col min="1" max="1" width="6.26953125" customWidth="1"/>
    <col min="4" max="4" width="26.453125" customWidth="1"/>
    <col min="5" max="5" width="19.1796875" customWidth="1"/>
    <col min="7" max="7" width="7.1796875" customWidth="1"/>
    <col min="257" max="257" width="6.26953125" customWidth="1"/>
    <col min="260" max="260" width="26.453125" customWidth="1"/>
    <col min="261" max="261" width="19.1796875" customWidth="1"/>
    <col min="263" max="263" width="7.1796875" customWidth="1"/>
    <col min="513" max="513" width="6.26953125" customWidth="1"/>
    <col min="516" max="516" width="26.453125" customWidth="1"/>
    <col min="517" max="517" width="19.1796875" customWidth="1"/>
    <col min="519" max="519" width="7.1796875" customWidth="1"/>
    <col min="769" max="769" width="6.26953125" customWidth="1"/>
    <col min="772" max="772" width="26.453125" customWidth="1"/>
    <col min="773" max="773" width="19.1796875" customWidth="1"/>
    <col min="775" max="775" width="7.1796875" customWidth="1"/>
    <col min="1025" max="1025" width="6.26953125" customWidth="1"/>
    <col min="1028" max="1028" width="26.453125" customWidth="1"/>
    <col min="1029" max="1029" width="19.1796875" customWidth="1"/>
    <col min="1031" max="1031" width="7.1796875" customWidth="1"/>
    <col min="1281" max="1281" width="6.26953125" customWidth="1"/>
    <col min="1284" max="1284" width="26.453125" customWidth="1"/>
    <col min="1285" max="1285" width="19.1796875" customWidth="1"/>
    <col min="1287" max="1287" width="7.1796875" customWidth="1"/>
    <col min="1537" max="1537" width="6.26953125" customWidth="1"/>
    <col min="1540" max="1540" width="26.453125" customWidth="1"/>
    <col min="1541" max="1541" width="19.1796875" customWidth="1"/>
    <col min="1543" max="1543" width="7.1796875" customWidth="1"/>
    <col min="1793" max="1793" width="6.26953125" customWidth="1"/>
    <col min="1796" max="1796" width="26.453125" customWidth="1"/>
    <col min="1797" max="1797" width="19.1796875" customWidth="1"/>
    <col min="1799" max="1799" width="7.1796875" customWidth="1"/>
    <col min="2049" max="2049" width="6.26953125" customWidth="1"/>
    <col min="2052" max="2052" width="26.453125" customWidth="1"/>
    <col min="2053" max="2053" width="19.1796875" customWidth="1"/>
    <col min="2055" max="2055" width="7.1796875" customWidth="1"/>
    <col min="2305" max="2305" width="6.26953125" customWidth="1"/>
    <col min="2308" max="2308" width="26.453125" customWidth="1"/>
    <col min="2309" max="2309" width="19.1796875" customWidth="1"/>
    <col min="2311" max="2311" width="7.1796875" customWidth="1"/>
    <col min="2561" max="2561" width="6.26953125" customWidth="1"/>
    <col min="2564" max="2564" width="26.453125" customWidth="1"/>
    <col min="2565" max="2565" width="19.1796875" customWidth="1"/>
    <col min="2567" max="2567" width="7.1796875" customWidth="1"/>
    <col min="2817" max="2817" width="6.26953125" customWidth="1"/>
    <col min="2820" max="2820" width="26.453125" customWidth="1"/>
    <col min="2821" max="2821" width="19.1796875" customWidth="1"/>
    <col min="2823" max="2823" width="7.1796875" customWidth="1"/>
    <col min="3073" max="3073" width="6.26953125" customWidth="1"/>
    <col min="3076" max="3076" width="26.453125" customWidth="1"/>
    <col min="3077" max="3077" width="19.1796875" customWidth="1"/>
    <col min="3079" max="3079" width="7.1796875" customWidth="1"/>
    <col min="3329" max="3329" width="6.26953125" customWidth="1"/>
    <col min="3332" max="3332" width="26.453125" customWidth="1"/>
    <col min="3333" max="3333" width="19.1796875" customWidth="1"/>
    <col min="3335" max="3335" width="7.1796875" customWidth="1"/>
    <col min="3585" max="3585" width="6.26953125" customWidth="1"/>
    <col min="3588" max="3588" width="26.453125" customWidth="1"/>
    <col min="3589" max="3589" width="19.1796875" customWidth="1"/>
    <col min="3591" max="3591" width="7.1796875" customWidth="1"/>
    <col min="3841" max="3841" width="6.26953125" customWidth="1"/>
    <col min="3844" max="3844" width="26.453125" customWidth="1"/>
    <col min="3845" max="3845" width="19.1796875" customWidth="1"/>
    <col min="3847" max="3847" width="7.1796875" customWidth="1"/>
    <col min="4097" max="4097" width="6.26953125" customWidth="1"/>
    <col min="4100" max="4100" width="26.453125" customWidth="1"/>
    <col min="4101" max="4101" width="19.1796875" customWidth="1"/>
    <col min="4103" max="4103" width="7.1796875" customWidth="1"/>
    <col min="4353" max="4353" width="6.26953125" customWidth="1"/>
    <col min="4356" max="4356" width="26.453125" customWidth="1"/>
    <col min="4357" max="4357" width="19.1796875" customWidth="1"/>
    <col min="4359" max="4359" width="7.1796875" customWidth="1"/>
    <col min="4609" max="4609" width="6.26953125" customWidth="1"/>
    <col min="4612" max="4612" width="26.453125" customWidth="1"/>
    <col min="4613" max="4613" width="19.1796875" customWidth="1"/>
    <col min="4615" max="4615" width="7.1796875" customWidth="1"/>
    <col min="4865" max="4865" width="6.26953125" customWidth="1"/>
    <col min="4868" max="4868" width="26.453125" customWidth="1"/>
    <col min="4869" max="4869" width="19.1796875" customWidth="1"/>
    <col min="4871" max="4871" width="7.1796875" customWidth="1"/>
    <col min="5121" max="5121" width="6.26953125" customWidth="1"/>
    <col min="5124" max="5124" width="26.453125" customWidth="1"/>
    <col min="5125" max="5125" width="19.1796875" customWidth="1"/>
    <col min="5127" max="5127" width="7.1796875" customWidth="1"/>
    <col min="5377" max="5377" width="6.26953125" customWidth="1"/>
    <col min="5380" max="5380" width="26.453125" customWidth="1"/>
    <col min="5381" max="5381" width="19.1796875" customWidth="1"/>
    <col min="5383" max="5383" width="7.1796875" customWidth="1"/>
    <col min="5633" max="5633" width="6.26953125" customWidth="1"/>
    <col min="5636" max="5636" width="26.453125" customWidth="1"/>
    <col min="5637" max="5637" width="19.1796875" customWidth="1"/>
    <col min="5639" max="5639" width="7.1796875" customWidth="1"/>
    <col min="5889" max="5889" width="6.26953125" customWidth="1"/>
    <col min="5892" max="5892" width="26.453125" customWidth="1"/>
    <col min="5893" max="5893" width="19.1796875" customWidth="1"/>
    <col min="5895" max="5895" width="7.1796875" customWidth="1"/>
    <col min="6145" max="6145" width="6.26953125" customWidth="1"/>
    <col min="6148" max="6148" width="26.453125" customWidth="1"/>
    <col min="6149" max="6149" width="19.1796875" customWidth="1"/>
    <col min="6151" max="6151" width="7.1796875" customWidth="1"/>
    <col min="6401" max="6401" width="6.26953125" customWidth="1"/>
    <col min="6404" max="6404" width="26.453125" customWidth="1"/>
    <col min="6405" max="6405" width="19.1796875" customWidth="1"/>
    <col min="6407" max="6407" width="7.1796875" customWidth="1"/>
    <col min="6657" max="6657" width="6.26953125" customWidth="1"/>
    <col min="6660" max="6660" width="26.453125" customWidth="1"/>
    <col min="6661" max="6661" width="19.1796875" customWidth="1"/>
    <col min="6663" max="6663" width="7.1796875" customWidth="1"/>
    <col min="6913" max="6913" width="6.26953125" customWidth="1"/>
    <col min="6916" max="6916" width="26.453125" customWidth="1"/>
    <col min="6917" max="6917" width="19.1796875" customWidth="1"/>
    <col min="6919" max="6919" width="7.1796875" customWidth="1"/>
    <col min="7169" max="7169" width="6.26953125" customWidth="1"/>
    <col min="7172" max="7172" width="26.453125" customWidth="1"/>
    <col min="7173" max="7173" width="19.1796875" customWidth="1"/>
    <col min="7175" max="7175" width="7.1796875" customWidth="1"/>
    <col min="7425" max="7425" width="6.26953125" customWidth="1"/>
    <col min="7428" max="7428" width="26.453125" customWidth="1"/>
    <col min="7429" max="7429" width="19.1796875" customWidth="1"/>
    <col min="7431" max="7431" width="7.1796875" customWidth="1"/>
    <col min="7681" max="7681" width="6.26953125" customWidth="1"/>
    <col min="7684" max="7684" width="26.453125" customWidth="1"/>
    <col min="7685" max="7685" width="19.1796875" customWidth="1"/>
    <col min="7687" max="7687" width="7.1796875" customWidth="1"/>
    <col min="7937" max="7937" width="6.26953125" customWidth="1"/>
    <col min="7940" max="7940" width="26.453125" customWidth="1"/>
    <col min="7941" max="7941" width="19.1796875" customWidth="1"/>
    <col min="7943" max="7943" width="7.1796875" customWidth="1"/>
    <col min="8193" max="8193" width="6.26953125" customWidth="1"/>
    <col min="8196" max="8196" width="26.453125" customWidth="1"/>
    <col min="8197" max="8197" width="19.1796875" customWidth="1"/>
    <col min="8199" max="8199" width="7.1796875" customWidth="1"/>
    <col min="8449" max="8449" width="6.26953125" customWidth="1"/>
    <col min="8452" max="8452" width="26.453125" customWidth="1"/>
    <col min="8453" max="8453" width="19.1796875" customWidth="1"/>
    <col min="8455" max="8455" width="7.1796875" customWidth="1"/>
    <col min="8705" max="8705" width="6.26953125" customWidth="1"/>
    <col min="8708" max="8708" width="26.453125" customWidth="1"/>
    <col min="8709" max="8709" width="19.1796875" customWidth="1"/>
    <col min="8711" max="8711" width="7.1796875" customWidth="1"/>
    <col min="8961" max="8961" width="6.26953125" customWidth="1"/>
    <col min="8964" max="8964" width="26.453125" customWidth="1"/>
    <col min="8965" max="8965" width="19.1796875" customWidth="1"/>
    <col min="8967" max="8967" width="7.1796875" customWidth="1"/>
    <col min="9217" max="9217" width="6.26953125" customWidth="1"/>
    <col min="9220" max="9220" width="26.453125" customWidth="1"/>
    <col min="9221" max="9221" width="19.1796875" customWidth="1"/>
    <col min="9223" max="9223" width="7.1796875" customWidth="1"/>
    <col min="9473" max="9473" width="6.26953125" customWidth="1"/>
    <col min="9476" max="9476" width="26.453125" customWidth="1"/>
    <col min="9477" max="9477" width="19.1796875" customWidth="1"/>
    <col min="9479" max="9479" width="7.1796875" customWidth="1"/>
    <col min="9729" max="9729" width="6.26953125" customWidth="1"/>
    <col min="9732" max="9732" width="26.453125" customWidth="1"/>
    <col min="9733" max="9733" width="19.1796875" customWidth="1"/>
    <col min="9735" max="9735" width="7.1796875" customWidth="1"/>
    <col min="9985" max="9985" width="6.26953125" customWidth="1"/>
    <col min="9988" max="9988" width="26.453125" customWidth="1"/>
    <col min="9989" max="9989" width="19.1796875" customWidth="1"/>
    <col min="9991" max="9991" width="7.1796875" customWidth="1"/>
    <col min="10241" max="10241" width="6.26953125" customWidth="1"/>
    <col min="10244" max="10244" width="26.453125" customWidth="1"/>
    <col min="10245" max="10245" width="19.1796875" customWidth="1"/>
    <col min="10247" max="10247" width="7.1796875" customWidth="1"/>
    <col min="10497" max="10497" width="6.26953125" customWidth="1"/>
    <col min="10500" max="10500" width="26.453125" customWidth="1"/>
    <col min="10501" max="10501" width="19.1796875" customWidth="1"/>
    <col min="10503" max="10503" width="7.1796875" customWidth="1"/>
    <col min="10753" max="10753" width="6.26953125" customWidth="1"/>
    <col min="10756" max="10756" width="26.453125" customWidth="1"/>
    <col min="10757" max="10757" width="19.1796875" customWidth="1"/>
    <col min="10759" max="10759" width="7.1796875" customWidth="1"/>
    <col min="11009" max="11009" width="6.26953125" customWidth="1"/>
    <col min="11012" max="11012" width="26.453125" customWidth="1"/>
    <col min="11013" max="11013" width="19.1796875" customWidth="1"/>
    <col min="11015" max="11015" width="7.1796875" customWidth="1"/>
    <col min="11265" max="11265" width="6.26953125" customWidth="1"/>
    <col min="11268" max="11268" width="26.453125" customWidth="1"/>
    <col min="11269" max="11269" width="19.1796875" customWidth="1"/>
    <col min="11271" max="11271" width="7.1796875" customWidth="1"/>
    <col min="11521" max="11521" width="6.26953125" customWidth="1"/>
    <col min="11524" max="11524" width="26.453125" customWidth="1"/>
    <col min="11525" max="11525" width="19.1796875" customWidth="1"/>
    <col min="11527" max="11527" width="7.1796875" customWidth="1"/>
    <col min="11777" max="11777" width="6.26953125" customWidth="1"/>
    <col min="11780" max="11780" width="26.453125" customWidth="1"/>
    <col min="11781" max="11781" width="19.1796875" customWidth="1"/>
    <col min="11783" max="11783" width="7.1796875" customWidth="1"/>
    <col min="12033" max="12033" width="6.26953125" customWidth="1"/>
    <col min="12036" max="12036" width="26.453125" customWidth="1"/>
    <col min="12037" max="12037" width="19.1796875" customWidth="1"/>
    <col min="12039" max="12039" width="7.1796875" customWidth="1"/>
    <col min="12289" max="12289" width="6.26953125" customWidth="1"/>
    <col min="12292" max="12292" width="26.453125" customWidth="1"/>
    <col min="12293" max="12293" width="19.1796875" customWidth="1"/>
    <col min="12295" max="12295" width="7.1796875" customWidth="1"/>
    <col min="12545" max="12545" width="6.26953125" customWidth="1"/>
    <col min="12548" max="12548" width="26.453125" customWidth="1"/>
    <col min="12549" max="12549" width="19.1796875" customWidth="1"/>
    <col min="12551" max="12551" width="7.1796875" customWidth="1"/>
    <col min="12801" max="12801" width="6.26953125" customWidth="1"/>
    <col min="12804" max="12804" width="26.453125" customWidth="1"/>
    <col min="12805" max="12805" width="19.1796875" customWidth="1"/>
    <col min="12807" max="12807" width="7.1796875" customWidth="1"/>
    <col min="13057" max="13057" width="6.26953125" customWidth="1"/>
    <col min="13060" max="13060" width="26.453125" customWidth="1"/>
    <col min="13061" max="13061" width="19.1796875" customWidth="1"/>
    <col min="13063" max="13063" width="7.1796875" customWidth="1"/>
    <col min="13313" max="13313" width="6.26953125" customWidth="1"/>
    <col min="13316" max="13316" width="26.453125" customWidth="1"/>
    <col min="13317" max="13317" width="19.1796875" customWidth="1"/>
    <col min="13319" max="13319" width="7.1796875" customWidth="1"/>
    <col min="13569" max="13569" width="6.26953125" customWidth="1"/>
    <col min="13572" max="13572" width="26.453125" customWidth="1"/>
    <col min="13573" max="13573" width="19.1796875" customWidth="1"/>
    <col min="13575" max="13575" width="7.1796875" customWidth="1"/>
    <col min="13825" max="13825" width="6.26953125" customWidth="1"/>
    <col min="13828" max="13828" width="26.453125" customWidth="1"/>
    <col min="13829" max="13829" width="19.1796875" customWidth="1"/>
    <col min="13831" max="13831" width="7.1796875" customWidth="1"/>
    <col min="14081" max="14081" width="6.26953125" customWidth="1"/>
    <col min="14084" max="14084" width="26.453125" customWidth="1"/>
    <col min="14085" max="14085" width="19.1796875" customWidth="1"/>
    <col min="14087" max="14087" width="7.1796875" customWidth="1"/>
    <col min="14337" max="14337" width="6.26953125" customWidth="1"/>
    <col min="14340" max="14340" width="26.453125" customWidth="1"/>
    <col min="14341" max="14341" width="19.1796875" customWidth="1"/>
    <col min="14343" max="14343" width="7.1796875" customWidth="1"/>
    <col min="14593" max="14593" width="6.26953125" customWidth="1"/>
    <col min="14596" max="14596" width="26.453125" customWidth="1"/>
    <col min="14597" max="14597" width="19.1796875" customWidth="1"/>
    <col min="14599" max="14599" width="7.1796875" customWidth="1"/>
    <col min="14849" max="14849" width="6.26953125" customWidth="1"/>
    <col min="14852" max="14852" width="26.453125" customWidth="1"/>
    <col min="14853" max="14853" width="19.1796875" customWidth="1"/>
    <col min="14855" max="14855" width="7.1796875" customWidth="1"/>
    <col min="15105" max="15105" width="6.26953125" customWidth="1"/>
    <col min="15108" max="15108" width="26.453125" customWidth="1"/>
    <col min="15109" max="15109" width="19.1796875" customWidth="1"/>
    <col min="15111" max="15111" width="7.1796875" customWidth="1"/>
    <col min="15361" max="15361" width="6.26953125" customWidth="1"/>
    <col min="15364" max="15364" width="26.453125" customWidth="1"/>
    <col min="15365" max="15365" width="19.1796875" customWidth="1"/>
    <col min="15367" max="15367" width="7.1796875" customWidth="1"/>
    <col min="15617" max="15617" width="6.26953125" customWidth="1"/>
    <col min="15620" max="15620" width="26.453125" customWidth="1"/>
    <col min="15621" max="15621" width="19.1796875" customWidth="1"/>
    <col min="15623" max="15623" width="7.1796875" customWidth="1"/>
    <col min="15873" max="15873" width="6.26953125" customWidth="1"/>
    <col min="15876" max="15876" width="26.453125" customWidth="1"/>
    <col min="15877" max="15877" width="19.1796875" customWidth="1"/>
    <col min="15879" max="15879" width="7.1796875" customWidth="1"/>
    <col min="16129" max="16129" width="6.26953125" customWidth="1"/>
    <col min="16132" max="16132" width="26.453125" customWidth="1"/>
    <col min="16133" max="16133" width="19.1796875" customWidth="1"/>
    <col min="16135" max="16135" width="7.1796875" customWidth="1"/>
  </cols>
  <sheetData>
    <row r="2" spans="1:7" ht="14.25" customHeight="1" x14ac:dyDescent="0.25">
      <c r="A2" s="560" t="s">
        <v>377</v>
      </c>
      <c r="B2" s="560"/>
      <c r="C2" s="560"/>
      <c r="D2" s="560"/>
      <c r="E2" s="560"/>
      <c r="F2" s="76"/>
    </row>
    <row r="4" spans="1:7" ht="13" x14ac:dyDescent="0.3">
      <c r="A4" s="77"/>
      <c r="B4" s="67" t="s">
        <v>220</v>
      </c>
      <c r="C4" s="77"/>
      <c r="D4" s="77"/>
      <c r="E4" s="77"/>
      <c r="F4" s="77"/>
    </row>
    <row r="5" spans="1:7" ht="13" x14ac:dyDescent="0.3">
      <c r="A5" s="77"/>
      <c r="B5" s="67" t="s">
        <v>221</v>
      </c>
      <c r="C5" s="67"/>
      <c r="D5" s="67"/>
      <c r="E5" s="67"/>
      <c r="F5" s="67"/>
    </row>
    <row r="6" spans="1:7" ht="15.5" x14ac:dyDescent="0.35">
      <c r="A6" s="77"/>
      <c r="B6" s="67"/>
      <c r="C6" s="67"/>
      <c r="D6" s="67"/>
      <c r="E6" s="67"/>
      <c r="F6" s="5"/>
    </row>
    <row r="7" spans="1:7" ht="15.5" x14ac:dyDescent="0.35">
      <c r="A7" s="77"/>
      <c r="B7" s="67"/>
      <c r="C7" s="67"/>
      <c r="D7" s="67" t="s">
        <v>505</v>
      </c>
      <c r="E7" s="67"/>
      <c r="F7" s="5"/>
    </row>
    <row r="8" spans="1:7" ht="15.5" x14ac:dyDescent="0.35">
      <c r="B8" s="5"/>
      <c r="C8" s="5"/>
      <c r="D8" s="5"/>
      <c r="E8" s="5"/>
      <c r="F8" s="5"/>
    </row>
    <row r="10" spans="1:7" x14ac:dyDescent="0.25">
      <c r="A10" s="78" t="s">
        <v>222</v>
      </c>
      <c r="B10" s="78"/>
      <c r="C10" s="78"/>
      <c r="D10" s="78"/>
      <c r="E10" s="78"/>
      <c r="F10" s="78"/>
      <c r="G10" s="78"/>
    </row>
    <row r="11" spans="1:7" x14ac:dyDescent="0.25">
      <c r="A11" s="78"/>
      <c r="B11" s="78"/>
      <c r="C11" s="78"/>
      <c r="D11" s="78"/>
      <c r="E11" s="78"/>
      <c r="F11" s="78"/>
      <c r="G11" s="78"/>
    </row>
    <row r="12" spans="1:7" x14ac:dyDescent="0.25">
      <c r="A12" s="78"/>
      <c r="B12" s="78"/>
      <c r="C12" s="78"/>
      <c r="D12" s="78"/>
      <c r="E12" s="78"/>
      <c r="F12" s="78"/>
      <c r="G12" s="78"/>
    </row>
    <row r="13" spans="1:7" x14ac:dyDescent="0.25">
      <c r="A13" s="78" t="s">
        <v>223</v>
      </c>
      <c r="B13" s="78"/>
      <c r="C13" s="78"/>
      <c r="D13" s="78"/>
      <c r="E13" s="78"/>
      <c r="F13" s="78"/>
      <c r="G13" s="78"/>
    </row>
    <row r="14" spans="1:7" x14ac:dyDescent="0.25">
      <c r="A14" s="78" t="s">
        <v>224</v>
      </c>
      <c r="B14" s="78"/>
      <c r="C14" s="78"/>
      <c r="D14" s="78"/>
      <c r="E14" s="78"/>
      <c r="F14" s="78"/>
      <c r="G14" s="78"/>
    </row>
    <row r="15" spans="1:7" ht="13" x14ac:dyDescent="0.3">
      <c r="A15" s="79" t="s">
        <v>225</v>
      </c>
    </row>
    <row r="16" spans="1:7" ht="13" x14ac:dyDescent="0.3">
      <c r="A16" s="79"/>
    </row>
    <row r="18" spans="1:5" x14ac:dyDescent="0.25">
      <c r="A18" s="696" t="s">
        <v>226</v>
      </c>
      <c r="B18" s="699"/>
      <c r="C18" s="700"/>
      <c r="D18" s="701"/>
      <c r="E18" s="80" t="s">
        <v>227</v>
      </c>
    </row>
    <row r="19" spans="1:5" x14ac:dyDescent="0.25">
      <c r="A19" s="697"/>
      <c r="B19" s="702" t="s">
        <v>228</v>
      </c>
      <c r="C19" s="703"/>
      <c r="D19" s="704"/>
      <c r="E19" s="81" t="s">
        <v>229</v>
      </c>
    </row>
    <row r="20" spans="1:5" x14ac:dyDescent="0.25">
      <c r="A20" s="698"/>
      <c r="B20" s="705"/>
      <c r="C20" s="706"/>
      <c r="D20" s="707"/>
      <c r="E20" s="81" t="s">
        <v>230</v>
      </c>
    </row>
    <row r="21" spans="1:5" ht="15" customHeight="1" x14ac:dyDescent="0.25">
      <c r="A21" s="82">
        <v>1</v>
      </c>
      <c r="B21" s="83" t="s">
        <v>231</v>
      </c>
      <c r="C21" s="84"/>
      <c r="D21" s="85"/>
      <c r="E21" s="85"/>
    </row>
    <row r="22" spans="1:5" ht="15" customHeight="1" x14ac:dyDescent="0.25">
      <c r="A22" s="86">
        <v>2</v>
      </c>
      <c r="B22" s="87" t="s">
        <v>232</v>
      </c>
      <c r="D22" s="88"/>
      <c r="E22" s="88"/>
    </row>
    <row r="23" spans="1:5" ht="15" customHeight="1" x14ac:dyDescent="0.25">
      <c r="A23" s="89"/>
      <c r="B23" s="90" t="s">
        <v>233</v>
      </c>
      <c r="C23" s="91"/>
      <c r="D23" s="92"/>
      <c r="E23" s="92"/>
    </row>
    <row r="24" spans="1:5" ht="15" customHeight="1" x14ac:dyDescent="0.25">
      <c r="A24" s="86">
        <v>3</v>
      </c>
      <c r="B24" s="87" t="s">
        <v>234</v>
      </c>
      <c r="D24" s="88"/>
      <c r="E24" s="88"/>
    </row>
    <row r="25" spans="1:5" ht="15" customHeight="1" x14ac:dyDescent="0.25">
      <c r="A25" s="89"/>
      <c r="B25" s="692" t="s">
        <v>235</v>
      </c>
      <c r="C25" s="693"/>
      <c r="D25" s="694"/>
      <c r="E25" s="92"/>
    </row>
    <row r="26" spans="1:5" ht="15" customHeight="1" x14ac:dyDescent="0.25">
      <c r="A26" s="89">
        <v>4</v>
      </c>
      <c r="B26" s="90" t="s">
        <v>236</v>
      </c>
      <c r="C26" s="91"/>
      <c r="D26" s="92"/>
      <c r="E26" s="92"/>
    </row>
    <row r="27" spans="1:5" ht="15" customHeight="1" x14ac:dyDescent="0.25">
      <c r="A27" s="86">
        <v>5</v>
      </c>
      <c r="B27" s="87" t="s">
        <v>237</v>
      </c>
      <c r="D27" s="88"/>
      <c r="E27" s="88"/>
    </row>
    <row r="28" spans="1:5" ht="15" customHeight="1" x14ac:dyDescent="0.25">
      <c r="A28" s="89"/>
      <c r="B28" s="692" t="s">
        <v>238</v>
      </c>
      <c r="C28" s="693"/>
      <c r="D28" s="694"/>
      <c r="E28" s="92"/>
    </row>
    <row r="29" spans="1:5" ht="15" customHeight="1" x14ac:dyDescent="0.25">
      <c r="A29" s="82">
        <v>6</v>
      </c>
      <c r="B29" s="83" t="s">
        <v>239</v>
      </c>
      <c r="C29" s="84"/>
      <c r="D29" s="85"/>
      <c r="E29" s="85"/>
    </row>
    <row r="30" spans="1:5" ht="15" customHeight="1" x14ac:dyDescent="0.25">
      <c r="A30" s="82">
        <v>7</v>
      </c>
      <c r="B30" s="83" t="s">
        <v>240</v>
      </c>
      <c r="C30" s="84"/>
      <c r="D30" s="85"/>
      <c r="E30" s="85"/>
    </row>
    <row r="31" spans="1:5" ht="17.25" customHeight="1" x14ac:dyDescent="0.35">
      <c r="A31" s="90"/>
      <c r="B31" s="93" t="s">
        <v>147</v>
      </c>
      <c r="C31" s="91"/>
      <c r="D31" s="92"/>
      <c r="E31" s="92"/>
    </row>
    <row r="33" spans="1:5" ht="13" x14ac:dyDescent="0.3">
      <c r="B33" s="79" t="s">
        <v>241</v>
      </c>
      <c r="C33" s="79"/>
      <c r="D33" s="79"/>
      <c r="E33" s="79"/>
    </row>
    <row r="34" spans="1:5" ht="13" x14ac:dyDescent="0.3">
      <c r="B34" s="79" t="s">
        <v>242</v>
      </c>
      <c r="C34" s="79"/>
      <c r="D34" s="79"/>
      <c r="E34" s="79"/>
    </row>
    <row r="35" spans="1:5" ht="13" x14ac:dyDescent="0.3">
      <c r="B35" s="79"/>
      <c r="C35" s="79"/>
      <c r="D35" s="79"/>
      <c r="E35" s="79"/>
    </row>
    <row r="37" spans="1:5" x14ac:dyDescent="0.25">
      <c r="A37" s="695" t="s">
        <v>531</v>
      </c>
      <c r="B37" s="695"/>
      <c r="C37" s="695"/>
      <c r="D37" s="695"/>
    </row>
    <row r="40" spans="1:5" x14ac:dyDescent="0.25">
      <c r="E40" t="s">
        <v>243</v>
      </c>
    </row>
    <row r="41" spans="1:5" x14ac:dyDescent="0.25">
      <c r="E41" t="s">
        <v>244</v>
      </c>
    </row>
  </sheetData>
  <mergeCells count="8">
    <mergeCell ref="B28:D28"/>
    <mergeCell ref="A37:D37"/>
    <mergeCell ref="A2:E2"/>
    <mergeCell ref="A18:A20"/>
    <mergeCell ref="B18:D18"/>
    <mergeCell ref="B19:D19"/>
    <mergeCell ref="B20:D20"/>
    <mergeCell ref="B25:D25"/>
  </mergeCells>
  <pageMargins left="1.1299999999999999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H43"/>
  <sheetViews>
    <sheetView topLeftCell="A19" zoomScaleNormal="100" workbookViewId="0">
      <selection activeCell="J32" sqref="J32"/>
    </sheetView>
  </sheetViews>
  <sheetFormatPr defaultRowHeight="12.5" x14ac:dyDescent="0.25"/>
  <cols>
    <col min="1" max="2" width="9.26953125" customWidth="1"/>
    <col min="4" max="4" width="17.1796875" customWidth="1"/>
    <col min="5" max="5" width="12.81640625" customWidth="1"/>
    <col min="6" max="6" width="12.453125" customWidth="1"/>
    <col min="7" max="7" width="11.81640625" customWidth="1"/>
    <col min="8" max="8" width="13.7265625" customWidth="1"/>
  </cols>
  <sheetData>
    <row r="1" spans="1:8" x14ac:dyDescent="0.25">
      <c r="A1" s="560" t="s">
        <v>116</v>
      </c>
      <c r="B1" s="560"/>
      <c r="C1" s="560"/>
      <c r="D1" s="560"/>
      <c r="E1" s="560"/>
      <c r="F1" s="560"/>
      <c r="G1" s="560"/>
      <c r="H1" s="560"/>
    </row>
    <row r="2" spans="1:8" x14ac:dyDescent="0.25">
      <c r="A2" s="561"/>
      <c r="B2" s="561"/>
      <c r="C2" s="561"/>
      <c r="D2" s="561"/>
      <c r="E2" s="561"/>
      <c r="F2" s="561"/>
      <c r="G2" s="561"/>
      <c r="H2" s="561"/>
    </row>
    <row r="3" spans="1:8" ht="13" x14ac:dyDescent="0.3">
      <c r="A3" s="541" t="s">
        <v>488</v>
      </c>
      <c r="B3" s="541"/>
      <c r="C3" s="541"/>
      <c r="D3" s="541"/>
      <c r="E3" s="541"/>
      <c r="F3" s="541"/>
      <c r="G3" s="541"/>
      <c r="H3" s="541"/>
    </row>
    <row r="4" spans="1:8" ht="13" x14ac:dyDescent="0.3">
      <c r="A4" s="541" t="s">
        <v>53</v>
      </c>
      <c r="B4" s="541"/>
      <c r="C4" s="541"/>
      <c r="D4" s="541"/>
      <c r="E4" s="541"/>
      <c r="F4" s="541"/>
      <c r="G4" s="541"/>
      <c r="H4" s="541"/>
    </row>
    <row r="5" spans="1:8" x14ac:dyDescent="0.25">
      <c r="A5" s="542" t="s">
        <v>0</v>
      </c>
      <c r="B5" s="542"/>
      <c r="C5" s="542"/>
      <c r="D5" s="542"/>
      <c r="E5" s="542"/>
      <c r="F5" s="542"/>
      <c r="G5" s="542"/>
      <c r="H5" s="542"/>
    </row>
    <row r="6" spans="1:8" ht="12.75" customHeight="1" x14ac:dyDescent="0.25">
      <c r="A6" s="538" t="s">
        <v>1</v>
      </c>
      <c r="B6" s="538"/>
      <c r="C6" s="538"/>
      <c r="D6" s="538"/>
      <c r="E6" s="549" t="s">
        <v>54</v>
      </c>
      <c r="F6" s="551" t="s">
        <v>389</v>
      </c>
      <c r="G6" s="551" t="s">
        <v>428</v>
      </c>
      <c r="H6" s="538" t="s">
        <v>2</v>
      </c>
    </row>
    <row r="7" spans="1:8" ht="21" customHeight="1" x14ac:dyDescent="0.25">
      <c r="A7" s="538"/>
      <c r="B7" s="538"/>
      <c r="C7" s="538"/>
      <c r="D7" s="538"/>
      <c r="E7" s="550"/>
      <c r="F7" s="551"/>
      <c r="G7" s="551"/>
      <c r="H7" s="538"/>
    </row>
    <row r="8" spans="1:8" x14ac:dyDescent="0.25">
      <c r="A8" s="518" t="s">
        <v>98</v>
      </c>
      <c r="B8" s="518"/>
      <c r="C8" s="518"/>
      <c r="D8" s="518"/>
      <c r="E8" s="347"/>
      <c r="F8" s="347"/>
      <c r="G8" s="347"/>
      <c r="H8" s="348">
        <f>SUM(E8:G8)</f>
        <v>0</v>
      </c>
    </row>
    <row r="9" spans="1:8" ht="23.25" customHeight="1" x14ac:dyDescent="0.25">
      <c r="A9" s="526" t="s">
        <v>99</v>
      </c>
      <c r="B9" s="526"/>
      <c r="C9" s="526"/>
      <c r="D9" s="526"/>
      <c r="E9" s="347"/>
      <c r="F9" s="347"/>
      <c r="G9" s="347"/>
      <c r="H9" s="348">
        <f t="shared" ref="H9:H41" si="0">SUM(E9:G9)</f>
        <v>0</v>
      </c>
    </row>
    <row r="10" spans="1:8" ht="23.25" customHeight="1" x14ac:dyDescent="0.25">
      <c r="A10" s="562" t="s">
        <v>100</v>
      </c>
      <c r="B10" s="562"/>
      <c r="C10" s="562"/>
      <c r="D10" s="562"/>
      <c r="E10" s="347"/>
      <c r="F10" s="347"/>
      <c r="G10" s="347"/>
      <c r="H10" s="348">
        <f t="shared" si="0"/>
        <v>0</v>
      </c>
    </row>
    <row r="11" spans="1:8" ht="23.25" customHeight="1" x14ac:dyDescent="0.25">
      <c r="A11" s="562" t="s">
        <v>101</v>
      </c>
      <c r="B11" s="562"/>
      <c r="C11" s="562"/>
      <c r="D11" s="562"/>
      <c r="E11" s="347"/>
      <c r="F11" s="347"/>
      <c r="G11" s="347"/>
      <c r="H11" s="348">
        <f t="shared" si="0"/>
        <v>0</v>
      </c>
    </row>
    <row r="12" spans="1:8" ht="23.25" customHeight="1" x14ac:dyDescent="0.25">
      <c r="A12" s="563" t="s">
        <v>102</v>
      </c>
      <c r="B12" s="564"/>
      <c r="C12" s="564"/>
      <c r="D12" s="565"/>
      <c r="E12" s="347">
        <v>7101</v>
      </c>
      <c r="F12" s="347"/>
      <c r="G12" s="347"/>
      <c r="H12" s="348">
        <f t="shared" si="0"/>
        <v>7101</v>
      </c>
    </row>
    <row r="13" spans="1:8" ht="23.25" customHeight="1" x14ac:dyDescent="0.25">
      <c r="A13" s="559" t="s">
        <v>103</v>
      </c>
      <c r="B13" s="559"/>
      <c r="C13" s="559"/>
      <c r="D13" s="559"/>
      <c r="E13" s="348">
        <f>SUM(E8:E12)</f>
        <v>7101</v>
      </c>
      <c r="F13" s="348"/>
      <c r="G13" s="348"/>
      <c r="H13" s="348">
        <f t="shared" si="0"/>
        <v>7101</v>
      </c>
    </row>
    <row r="14" spans="1:8" ht="12.75" customHeight="1" x14ac:dyDescent="0.25">
      <c r="A14" s="551"/>
      <c r="B14" s="551"/>
      <c r="C14" s="551"/>
      <c r="D14" s="551"/>
      <c r="E14" s="347"/>
      <c r="F14" s="347"/>
      <c r="G14" s="347"/>
      <c r="H14" s="348">
        <f t="shared" si="0"/>
        <v>0</v>
      </c>
    </row>
    <row r="15" spans="1:8" ht="12.75" customHeight="1" x14ac:dyDescent="0.25">
      <c r="A15" s="562" t="s">
        <v>104</v>
      </c>
      <c r="B15" s="562"/>
      <c r="C15" s="562"/>
      <c r="D15" s="562"/>
      <c r="E15" s="347"/>
      <c r="F15" s="347"/>
      <c r="G15" s="347"/>
      <c r="H15" s="348">
        <f t="shared" si="0"/>
        <v>0</v>
      </c>
    </row>
    <row r="16" spans="1:8" ht="12.75" customHeight="1" x14ac:dyDescent="0.25">
      <c r="A16" s="562" t="s">
        <v>105</v>
      </c>
      <c r="B16" s="562"/>
      <c r="C16" s="562"/>
      <c r="D16" s="562"/>
      <c r="E16" s="347"/>
      <c r="F16" s="347"/>
      <c r="G16" s="347"/>
      <c r="H16" s="348">
        <f t="shared" si="0"/>
        <v>0</v>
      </c>
    </row>
    <row r="17" spans="1:8" x14ac:dyDescent="0.25">
      <c r="A17" s="518" t="s">
        <v>106</v>
      </c>
      <c r="B17" s="518"/>
      <c r="C17" s="518"/>
      <c r="D17" s="518"/>
      <c r="E17" s="347"/>
      <c r="F17" s="347"/>
      <c r="G17" s="347"/>
      <c r="H17" s="348">
        <f t="shared" si="0"/>
        <v>0</v>
      </c>
    </row>
    <row r="18" spans="1:8" x14ac:dyDescent="0.25">
      <c r="A18" s="519" t="s">
        <v>107</v>
      </c>
      <c r="B18" s="527"/>
      <c r="C18" s="527"/>
      <c r="D18" s="520"/>
      <c r="E18" s="347"/>
      <c r="F18" s="347"/>
      <c r="G18" s="347"/>
      <c r="H18" s="348">
        <f t="shared" si="0"/>
        <v>0</v>
      </c>
    </row>
    <row r="19" spans="1:8" x14ac:dyDescent="0.25">
      <c r="A19" s="519" t="s">
        <v>108</v>
      </c>
      <c r="B19" s="527"/>
      <c r="C19" s="527"/>
      <c r="D19" s="520"/>
      <c r="E19" s="347"/>
      <c r="F19" s="347"/>
      <c r="G19" s="347"/>
      <c r="H19" s="348">
        <f t="shared" si="0"/>
        <v>0</v>
      </c>
    </row>
    <row r="20" spans="1:8" x14ac:dyDescent="0.25">
      <c r="A20" s="566"/>
      <c r="B20" s="566"/>
      <c r="C20" s="566"/>
      <c r="D20" s="566"/>
      <c r="E20" s="347"/>
      <c r="F20" s="347"/>
      <c r="G20" s="347"/>
      <c r="H20" s="348">
        <f t="shared" si="0"/>
        <v>0</v>
      </c>
    </row>
    <row r="21" spans="1:8" x14ac:dyDescent="0.25">
      <c r="A21" s="567" t="s">
        <v>109</v>
      </c>
      <c r="B21" s="567"/>
      <c r="C21" s="567"/>
      <c r="D21" s="567"/>
      <c r="E21" s="348"/>
      <c r="F21" s="348"/>
      <c r="G21" s="348"/>
      <c r="H21" s="348">
        <f t="shared" si="0"/>
        <v>0</v>
      </c>
    </row>
    <row r="22" spans="1:8" x14ac:dyDescent="0.25">
      <c r="A22" s="566"/>
      <c r="B22" s="566"/>
      <c r="C22" s="566"/>
      <c r="D22" s="566"/>
      <c r="E22" s="347"/>
      <c r="F22" s="347"/>
      <c r="G22" s="347"/>
      <c r="H22" s="348">
        <f t="shared" si="0"/>
        <v>0</v>
      </c>
    </row>
    <row r="23" spans="1:8" ht="23.25" customHeight="1" x14ac:dyDescent="0.25">
      <c r="A23" s="526" t="s">
        <v>110</v>
      </c>
      <c r="B23" s="526"/>
      <c r="C23" s="526"/>
      <c r="D23" s="526"/>
      <c r="E23" s="349"/>
      <c r="F23" s="348"/>
      <c r="G23" s="348"/>
      <c r="H23" s="348">
        <f t="shared" si="0"/>
        <v>0</v>
      </c>
    </row>
    <row r="24" spans="1:8" ht="23.25" customHeight="1" x14ac:dyDescent="0.25">
      <c r="A24" s="562" t="s">
        <v>398</v>
      </c>
      <c r="B24" s="562"/>
      <c r="C24" s="562"/>
      <c r="D24" s="562"/>
      <c r="E24" s="347"/>
      <c r="F24" s="347"/>
      <c r="G24" s="347"/>
      <c r="H24" s="348">
        <f t="shared" si="0"/>
        <v>0</v>
      </c>
    </row>
    <row r="25" spans="1:8" ht="26.25" customHeight="1" x14ac:dyDescent="0.25">
      <c r="A25" s="562" t="s">
        <v>399</v>
      </c>
      <c r="B25" s="562"/>
      <c r="C25" s="562"/>
      <c r="D25" s="562"/>
      <c r="E25" s="347"/>
      <c r="F25" s="347"/>
      <c r="G25" s="347"/>
      <c r="H25" s="348">
        <f t="shared" si="0"/>
        <v>0</v>
      </c>
    </row>
    <row r="26" spans="1:8" ht="22.5" customHeight="1" x14ac:dyDescent="0.25">
      <c r="A26" s="562" t="s">
        <v>400</v>
      </c>
      <c r="B26" s="562"/>
      <c r="C26" s="562"/>
      <c r="D26" s="562"/>
      <c r="E26" s="347"/>
      <c r="F26" s="347"/>
      <c r="G26" s="347"/>
      <c r="H26" s="348">
        <f t="shared" si="0"/>
        <v>0</v>
      </c>
    </row>
    <row r="27" spans="1:8" ht="13.5" customHeight="1" x14ac:dyDescent="0.25">
      <c r="A27" s="568"/>
      <c r="B27" s="569"/>
      <c r="C27" s="569"/>
      <c r="D27" s="570"/>
      <c r="E27" s="347"/>
      <c r="F27" s="347"/>
      <c r="G27" s="347"/>
      <c r="H27" s="348"/>
    </row>
    <row r="28" spans="1:8" x14ac:dyDescent="0.25">
      <c r="A28" s="515" t="s">
        <v>85</v>
      </c>
      <c r="B28" s="515"/>
      <c r="C28" s="515"/>
      <c r="D28" s="515"/>
      <c r="E28" s="347"/>
      <c r="F28" s="347"/>
      <c r="G28" s="347"/>
      <c r="H28" s="348">
        <f t="shared" si="0"/>
        <v>0</v>
      </c>
    </row>
    <row r="29" spans="1:8" x14ac:dyDescent="0.25">
      <c r="A29" s="518"/>
      <c r="B29" s="518"/>
      <c r="C29" s="518"/>
      <c r="D29" s="518"/>
      <c r="E29" s="347"/>
      <c r="F29" s="347"/>
      <c r="G29" s="347"/>
      <c r="H29" s="348">
        <f t="shared" si="0"/>
        <v>0</v>
      </c>
    </row>
    <row r="30" spans="1:8" ht="23.25" customHeight="1" x14ac:dyDescent="0.25">
      <c r="A30" s="552" t="s">
        <v>112</v>
      </c>
      <c r="B30" s="553"/>
      <c r="C30" s="553"/>
      <c r="D30" s="554"/>
      <c r="E30" s="348">
        <f>E13+E21+E28</f>
        <v>7101</v>
      </c>
      <c r="F30" s="348"/>
      <c r="G30" s="348"/>
      <c r="H30" s="348">
        <f t="shared" si="0"/>
        <v>7101</v>
      </c>
    </row>
    <row r="31" spans="1:8" x14ac:dyDescent="0.25">
      <c r="A31" s="518"/>
      <c r="B31" s="518"/>
      <c r="C31" s="518"/>
      <c r="D31" s="518"/>
      <c r="E31" s="347"/>
      <c r="F31" s="347"/>
      <c r="G31" s="347"/>
      <c r="H31" s="348">
        <f t="shared" si="0"/>
        <v>0</v>
      </c>
    </row>
    <row r="32" spans="1:8" x14ac:dyDescent="0.25">
      <c r="A32" s="519" t="s">
        <v>20</v>
      </c>
      <c r="B32" s="527"/>
      <c r="C32" s="527"/>
      <c r="D32" s="520"/>
      <c r="E32" s="347"/>
      <c r="F32" s="347"/>
      <c r="G32" s="347"/>
      <c r="H32" s="348">
        <f t="shared" si="0"/>
        <v>0</v>
      </c>
    </row>
    <row r="33" spans="1:8" x14ac:dyDescent="0.25">
      <c r="A33" s="519" t="s">
        <v>21</v>
      </c>
      <c r="B33" s="527"/>
      <c r="C33" s="527"/>
      <c r="D33" s="520"/>
      <c r="E33" s="347"/>
      <c r="F33" s="347"/>
      <c r="G33" s="347"/>
      <c r="H33" s="348">
        <f t="shared" si="0"/>
        <v>0</v>
      </c>
    </row>
    <row r="34" spans="1:8" x14ac:dyDescent="0.25">
      <c r="A34" s="519" t="s">
        <v>22</v>
      </c>
      <c r="B34" s="527"/>
      <c r="C34" s="527"/>
      <c r="D34" s="520"/>
      <c r="E34" s="347">
        <v>80762</v>
      </c>
      <c r="F34" s="347"/>
      <c r="G34" s="347"/>
      <c r="H34" s="348">
        <f t="shared" si="0"/>
        <v>80762</v>
      </c>
    </row>
    <row r="35" spans="1:8" x14ac:dyDescent="0.25">
      <c r="A35" s="519" t="s">
        <v>23</v>
      </c>
      <c r="B35" s="527"/>
      <c r="C35" s="527"/>
      <c r="D35" s="520"/>
      <c r="E35" s="347"/>
      <c r="F35" s="347"/>
      <c r="G35" s="347"/>
      <c r="H35" s="348">
        <f t="shared" si="0"/>
        <v>0</v>
      </c>
    </row>
    <row r="36" spans="1:8" x14ac:dyDescent="0.25">
      <c r="A36" s="519" t="s">
        <v>24</v>
      </c>
      <c r="B36" s="527"/>
      <c r="C36" s="527"/>
      <c r="D36" s="520"/>
      <c r="E36" s="347"/>
      <c r="F36" s="347"/>
      <c r="G36" s="347"/>
      <c r="H36" s="348">
        <f t="shared" si="0"/>
        <v>0</v>
      </c>
    </row>
    <row r="37" spans="1:8" x14ac:dyDescent="0.25">
      <c r="A37" s="519" t="s">
        <v>25</v>
      </c>
      <c r="B37" s="527"/>
      <c r="C37" s="527"/>
      <c r="D37" s="520"/>
      <c r="E37" s="347"/>
      <c r="F37" s="347"/>
      <c r="G37" s="347"/>
      <c r="H37" s="348">
        <f t="shared" si="0"/>
        <v>0</v>
      </c>
    </row>
    <row r="38" spans="1:8" x14ac:dyDescent="0.25">
      <c r="A38" s="519" t="s">
        <v>26</v>
      </c>
      <c r="B38" s="527"/>
      <c r="C38" s="527"/>
      <c r="D38" s="520"/>
      <c r="E38" s="347"/>
      <c r="F38" s="347"/>
      <c r="G38" s="347"/>
      <c r="H38" s="348">
        <f t="shared" si="0"/>
        <v>0</v>
      </c>
    </row>
    <row r="39" spans="1:8" x14ac:dyDescent="0.25">
      <c r="A39" s="516" t="s">
        <v>27</v>
      </c>
      <c r="B39" s="521"/>
      <c r="C39" s="521"/>
      <c r="D39" s="517"/>
      <c r="E39" s="348">
        <f>SUM(E32:E38)</f>
        <v>80762</v>
      </c>
      <c r="F39" s="348"/>
      <c r="G39" s="348"/>
      <c r="H39" s="348">
        <f t="shared" si="0"/>
        <v>80762</v>
      </c>
    </row>
    <row r="40" spans="1:8" x14ac:dyDescent="0.25">
      <c r="A40" s="558"/>
      <c r="B40" s="558"/>
      <c r="C40" s="558"/>
      <c r="D40" s="558"/>
      <c r="E40" s="347"/>
      <c r="F40" s="347"/>
      <c r="G40" s="347"/>
      <c r="H40" s="348">
        <f t="shared" si="0"/>
        <v>0</v>
      </c>
    </row>
    <row r="41" spans="1:8" x14ac:dyDescent="0.25">
      <c r="A41" s="515" t="s">
        <v>113</v>
      </c>
      <c r="B41" s="515"/>
      <c r="C41" s="515"/>
      <c r="D41" s="515"/>
      <c r="E41" s="348">
        <f>E30+E39</f>
        <v>87863</v>
      </c>
      <c r="F41" s="348"/>
      <c r="G41" s="348"/>
      <c r="H41" s="348">
        <f t="shared" si="0"/>
        <v>87863</v>
      </c>
    </row>
    <row r="42" spans="1:8" x14ac:dyDescent="0.25">
      <c r="A42" s="571"/>
      <c r="B42" s="571"/>
      <c r="C42" s="571"/>
      <c r="D42" s="571"/>
    </row>
    <row r="43" spans="1:8" x14ac:dyDescent="0.25">
      <c r="A43" s="571"/>
      <c r="B43" s="571"/>
      <c r="C43" s="571"/>
      <c r="D43" s="571"/>
    </row>
  </sheetData>
  <mergeCells count="46">
    <mergeCell ref="A39:D39"/>
    <mergeCell ref="A40:D40"/>
    <mergeCell ref="A41:D41"/>
    <mergeCell ref="A42:D42"/>
    <mergeCell ref="A43:D43"/>
    <mergeCell ref="A38:D38"/>
    <mergeCell ref="A26:D26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27:D27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3:D13"/>
    <mergeCell ref="A1:H1"/>
    <mergeCell ref="A2:H2"/>
    <mergeCell ref="A3:H3"/>
    <mergeCell ref="A4:H4"/>
    <mergeCell ref="A5:H5"/>
    <mergeCell ref="A6:D7"/>
    <mergeCell ref="E6:E7"/>
    <mergeCell ref="F6:F7"/>
    <mergeCell ref="G6:G7"/>
    <mergeCell ref="H6:H7"/>
    <mergeCell ref="A8:D8"/>
    <mergeCell ref="A9:D9"/>
    <mergeCell ref="A10:D10"/>
    <mergeCell ref="A11:D11"/>
    <mergeCell ref="A12:D12"/>
  </mergeCells>
  <pageMargins left="0.54" right="0.34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E14"/>
  <sheetViews>
    <sheetView workbookViewId="0">
      <selection activeCell="B11" sqref="B11"/>
    </sheetView>
  </sheetViews>
  <sheetFormatPr defaultRowHeight="12.5" x14ac:dyDescent="0.25"/>
  <cols>
    <col min="1" max="1" width="45.81640625" customWidth="1"/>
    <col min="2" max="2" width="13.1796875" customWidth="1"/>
    <col min="3" max="3" width="11.81640625" customWidth="1"/>
    <col min="4" max="4" width="11.26953125" customWidth="1"/>
    <col min="5" max="5" width="12.54296875" customWidth="1"/>
    <col min="257" max="257" width="44.453125" customWidth="1"/>
    <col min="258" max="258" width="13.1796875" customWidth="1"/>
    <col min="259" max="259" width="11.81640625" customWidth="1"/>
    <col min="260" max="260" width="11.26953125" customWidth="1"/>
    <col min="261" max="261" width="12.54296875" customWidth="1"/>
    <col min="513" max="513" width="44.453125" customWidth="1"/>
    <col min="514" max="514" width="13.1796875" customWidth="1"/>
    <col min="515" max="515" width="11.81640625" customWidth="1"/>
    <col min="516" max="516" width="11.26953125" customWidth="1"/>
    <col min="517" max="517" width="12.54296875" customWidth="1"/>
    <col min="769" max="769" width="44.453125" customWidth="1"/>
    <col min="770" max="770" width="13.1796875" customWidth="1"/>
    <col min="771" max="771" width="11.81640625" customWidth="1"/>
    <col min="772" max="772" width="11.26953125" customWidth="1"/>
    <col min="773" max="773" width="12.54296875" customWidth="1"/>
    <col min="1025" max="1025" width="44.453125" customWidth="1"/>
    <col min="1026" max="1026" width="13.1796875" customWidth="1"/>
    <col min="1027" max="1027" width="11.81640625" customWidth="1"/>
    <col min="1028" max="1028" width="11.26953125" customWidth="1"/>
    <col min="1029" max="1029" width="12.54296875" customWidth="1"/>
    <col min="1281" max="1281" width="44.453125" customWidth="1"/>
    <col min="1282" max="1282" width="13.1796875" customWidth="1"/>
    <col min="1283" max="1283" width="11.81640625" customWidth="1"/>
    <col min="1284" max="1284" width="11.26953125" customWidth="1"/>
    <col min="1285" max="1285" width="12.54296875" customWidth="1"/>
    <col min="1537" max="1537" width="44.453125" customWidth="1"/>
    <col min="1538" max="1538" width="13.1796875" customWidth="1"/>
    <col min="1539" max="1539" width="11.81640625" customWidth="1"/>
    <col min="1540" max="1540" width="11.26953125" customWidth="1"/>
    <col min="1541" max="1541" width="12.54296875" customWidth="1"/>
    <col min="1793" max="1793" width="44.453125" customWidth="1"/>
    <col min="1794" max="1794" width="13.1796875" customWidth="1"/>
    <col min="1795" max="1795" width="11.81640625" customWidth="1"/>
    <col min="1796" max="1796" width="11.26953125" customWidth="1"/>
    <col min="1797" max="1797" width="12.54296875" customWidth="1"/>
    <col min="2049" max="2049" width="44.453125" customWidth="1"/>
    <col min="2050" max="2050" width="13.1796875" customWidth="1"/>
    <col min="2051" max="2051" width="11.81640625" customWidth="1"/>
    <col min="2052" max="2052" width="11.26953125" customWidth="1"/>
    <col min="2053" max="2053" width="12.54296875" customWidth="1"/>
    <col min="2305" max="2305" width="44.453125" customWidth="1"/>
    <col min="2306" max="2306" width="13.1796875" customWidth="1"/>
    <col min="2307" max="2307" width="11.81640625" customWidth="1"/>
    <col min="2308" max="2308" width="11.26953125" customWidth="1"/>
    <col min="2309" max="2309" width="12.54296875" customWidth="1"/>
    <col min="2561" max="2561" width="44.453125" customWidth="1"/>
    <col min="2562" max="2562" width="13.1796875" customWidth="1"/>
    <col min="2563" max="2563" width="11.81640625" customWidth="1"/>
    <col min="2564" max="2564" width="11.26953125" customWidth="1"/>
    <col min="2565" max="2565" width="12.54296875" customWidth="1"/>
    <col min="2817" max="2817" width="44.453125" customWidth="1"/>
    <col min="2818" max="2818" width="13.1796875" customWidth="1"/>
    <col min="2819" max="2819" width="11.81640625" customWidth="1"/>
    <col min="2820" max="2820" width="11.26953125" customWidth="1"/>
    <col min="2821" max="2821" width="12.54296875" customWidth="1"/>
    <col min="3073" max="3073" width="44.453125" customWidth="1"/>
    <col min="3074" max="3074" width="13.1796875" customWidth="1"/>
    <col min="3075" max="3075" width="11.81640625" customWidth="1"/>
    <col min="3076" max="3076" width="11.26953125" customWidth="1"/>
    <col min="3077" max="3077" width="12.54296875" customWidth="1"/>
    <col min="3329" max="3329" width="44.453125" customWidth="1"/>
    <col min="3330" max="3330" width="13.1796875" customWidth="1"/>
    <col min="3331" max="3331" width="11.81640625" customWidth="1"/>
    <col min="3332" max="3332" width="11.26953125" customWidth="1"/>
    <col min="3333" max="3333" width="12.54296875" customWidth="1"/>
    <col min="3585" max="3585" width="44.453125" customWidth="1"/>
    <col min="3586" max="3586" width="13.1796875" customWidth="1"/>
    <col min="3587" max="3587" width="11.81640625" customWidth="1"/>
    <col min="3588" max="3588" width="11.26953125" customWidth="1"/>
    <col min="3589" max="3589" width="12.54296875" customWidth="1"/>
    <col min="3841" max="3841" width="44.453125" customWidth="1"/>
    <col min="3842" max="3842" width="13.1796875" customWidth="1"/>
    <col min="3843" max="3843" width="11.81640625" customWidth="1"/>
    <col min="3844" max="3844" width="11.26953125" customWidth="1"/>
    <col min="3845" max="3845" width="12.54296875" customWidth="1"/>
    <col min="4097" max="4097" width="44.453125" customWidth="1"/>
    <col min="4098" max="4098" width="13.1796875" customWidth="1"/>
    <col min="4099" max="4099" width="11.81640625" customWidth="1"/>
    <col min="4100" max="4100" width="11.26953125" customWidth="1"/>
    <col min="4101" max="4101" width="12.54296875" customWidth="1"/>
    <col min="4353" max="4353" width="44.453125" customWidth="1"/>
    <col min="4354" max="4354" width="13.1796875" customWidth="1"/>
    <col min="4355" max="4355" width="11.81640625" customWidth="1"/>
    <col min="4356" max="4356" width="11.26953125" customWidth="1"/>
    <col min="4357" max="4357" width="12.54296875" customWidth="1"/>
    <col min="4609" max="4609" width="44.453125" customWidth="1"/>
    <col min="4610" max="4610" width="13.1796875" customWidth="1"/>
    <col min="4611" max="4611" width="11.81640625" customWidth="1"/>
    <col min="4612" max="4612" width="11.26953125" customWidth="1"/>
    <col min="4613" max="4613" width="12.54296875" customWidth="1"/>
    <col min="4865" max="4865" width="44.453125" customWidth="1"/>
    <col min="4866" max="4866" width="13.1796875" customWidth="1"/>
    <col min="4867" max="4867" width="11.81640625" customWidth="1"/>
    <col min="4868" max="4868" width="11.26953125" customWidth="1"/>
    <col min="4869" max="4869" width="12.54296875" customWidth="1"/>
    <col min="5121" max="5121" width="44.453125" customWidth="1"/>
    <col min="5122" max="5122" width="13.1796875" customWidth="1"/>
    <col min="5123" max="5123" width="11.81640625" customWidth="1"/>
    <col min="5124" max="5124" width="11.26953125" customWidth="1"/>
    <col min="5125" max="5125" width="12.54296875" customWidth="1"/>
    <col min="5377" max="5377" width="44.453125" customWidth="1"/>
    <col min="5378" max="5378" width="13.1796875" customWidth="1"/>
    <col min="5379" max="5379" width="11.81640625" customWidth="1"/>
    <col min="5380" max="5380" width="11.26953125" customWidth="1"/>
    <col min="5381" max="5381" width="12.54296875" customWidth="1"/>
    <col min="5633" max="5633" width="44.453125" customWidth="1"/>
    <col min="5634" max="5634" width="13.1796875" customWidth="1"/>
    <col min="5635" max="5635" width="11.81640625" customWidth="1"/>
    <col min="5636" max="5636" width="11.26953125" customWidth="1"/>
    <col min="5637" max="5637" width="12.54296875" customWidth="1"/>
    <col min="5889" max="5889" width="44.453125" customWidth="1"/>
    <col min="5890" max="5890" width="13.1796875" customWidth="1"/>
    <col min="5891" max="5891" width="11.81640625" customWidth="1"/>
    <col min="5892" max="5892" width="11.26953125" customWidth="1"/>
    <col min="5893" max="5893" width="12.54296875" customWidth="1"/>
    <col min="6145" max="6145" width="44.453125" customWidth="1"/>
    <col min="6146" max="6146" width="13.1796875" customWidth="1"/>
    <col min="6147" max="6147" width="11.81640625" customWidth="1"/>
    <col min="6148" max="6148" width="11.26953125" customWidth="1"/>
    <col min="6149" max="6149" width="12.54296875" customWidth="1"/>
    <col min="6401" max="6401" width="44.453125" customWidth="1"/>
    <col min="6402" max="6402" width="13.1796875" customWidth="1"/>
    <col min="6403" max="6403" width="11.81640625" customWidth="1"/>
    <col min="6404" max="6404" width="11.26953125" customWidth="1"/>
    <col min="6405" max="6405" width="12.54296875" customWidth="1"/>
    <col min="6657" max="6657" width="44.453125" customWidth="1"/>
    <col min="6658" max="6658" width="13.1796875" customWidth="1"/>
    <col min="6659" max="6659" width="11.81640625" customWidth="1"/>
    <col min="6660" max="6660" width="11.26953125" customWidth="1"/>
    <col min="6661" max="6661" width="12.54296875" customWidth="1"/>
    <col min="6913" max="6913" width="44.453125" customWidth="1"/>
    <col min="6914" max="6914" width="13.1796875" customWidth="1"/>
    <col min="6915" max="6915" width="11.81640625" customWidth="1"/>
    <col min="6916" max="6916" width="11.26953125" customWidth="1"/>
    <col min="6917" max="6917" width="12.54296875" customWidth="1"/>
    <col min="7169" max="7169" width="44.453125" customWidth="1"/>
    <col min="7170" max="7170" width="13.1796875" customWidth="1"/>
    <col min="7171" max="7171" width="11.81640625" customWidth="1"/>
    <col min="7172" max="7172" width="11.26953125" customWidth="1"/>
    <col min="7173" max="7173" width="12.54296875" customWidth="1"/>
    <col min="7425" max="7425" width="44.453125" customWidth="1"/>
    <col min="7426" max="7426" width="13.1796875" customWidth="1"/>
    <col min="7427" max="7427" width="11.81640625" customWidth="1"/>
    <col min="7428" max="7428" width="11.26953125" customWidth="1"/>
    <col min="7429" max="7429" width="12.54296875" customWidth="1"/>
    <col min="7681" max="7681" width="44.453125" customWidth="1"/>
    <col min="7682" max="7682" width="13.1796875" customWidth="1"/>
    <col min="7683" max="7683" width="11.81640625" customWidth="1"/>
    <col min="7684" max="7684" width="11.26953125" customWidth="1"/>
    <col min="7685" max="7685" width="12.54296875" customWidth="1"/>
    <col min="7937" max="7937" width="44.453125" customWidth="1"/>
    <col min="7938" max="7938" width="13.1796875" customWidth="1"/>
    <col min="7939" max="7939" width="11.81640625" customWidth="1"/>
    <col min="7940" max="7940" width="11.26953125" customWidth="1"/>
    <col min="7941" max="7941" width="12.54296875" customWidth="1"/>
    <col min="8193" max="8193" width="44.453125" customWidth="1"/>
    <col min="8194" max="8194" width="13.1796875" customWidth="1"/>
    <col min="8195" max="8195" width="11.81640625" customWidth="1"/>
    <col min="8196" max="8196" width="11.26953125" customWidth="1"/>
    <col min="8197" max="8197" width="12.54296875" customWidth="1"/>
    <col min="8449" max="8449" width="44.453125" customWidth="1"/>
    <col min="8450" max="8450" width="13.1796875" customWidth="1"/>
    <col min="8451" max="8451" width="11.81640625" customWidth="1"/>
    <col min="8452" max="8452" width="11.26953125" customWidth="1"/>
    <col min="8453" max="8453" width="12.54296875" customWidth="1"/>
    <col min="8705" max="8705" width="44.453125" customWidth="1"/>
    <col min="8706" max="8706" width="13.1796875" customWidth="1"/>
    <col min="8707" max="8707" width="11.81640625" customWidth="1"/>
    <col min="8708" max="8708" width="11.26953125" customWidth="1"/>
    <col min="8709" max="8709" width="12.54296875" customWidth="1"/>
    <col min="8961" max="8961" width="44.453125" customWidth="1"/>
    <col min="8962" max="8962" width="13.1796875" customWidth="1"/>
    <col min="8963" max="8963" width="11.81640625" customWidth="1"/>
    <col min="8964" max="8964" width="11.26953125" customWidth="1"/>
    <col min="8965" max="8965" width="12.54296875" customWidth="1"/>
    <col min="9217" max="9217" width="44.453125" customWidth="1"/>
    <col min="9218" max="9218" width="13.1796875" customWidth="1"/>
    <col min="9219" max="9219" width="11.81640625" customWidth="1"/>
    <col min="9220" max="9220" width="11.26953125" customWidth="1"/>
    <col min="9221" max="9221" width="12.54296875" customWidth="1"/>
    <col min="9473" max="9473" width="44.453125" customWidth="1"/>
    <col min="9474" max="9474" width="13.1796875" customWidth="1"/>
    <col min="9475" max="9475" width="11.81640625" customWidth="1"/>
    <col min="9476" max="9476" width="11.26953125" customWidth="1"/>
    <col min="9477" max="9477" width="12.54296875" customWidth="1"/>
    <col min="9729" max="9729" width="44.453125" customWidth="1"/>
    <col min="9730" max="9730" width="13.1796875" customWidth="1"/>
    <col min="9731" max="9731" width="11.81640625" customWidth="1"/>
    <col min="9732" max="9732" width="11.26953125" customWidth="1"/>
    <col min="9733" max="9733" width="12.54296875" customWidth="1"/>
    <col min="9985" max="9985" width="44.453125" customWidth="1"/>
    <col min="9986" max="9986" width="13.1796875" customWidth="1"/>
    <col min="9987" max="9987" width="11.81640625" customWidth="1"/>
    <col min="9988" max="9988" width="11.26953125" customWidth="1"/>
    <col min="9989" max="9989" width="12.54296875" customWidth="1"/>
    <col min="10241" max="10241" width="44.453125" customWidth="1"/>
    <col min="10242" max="10242" width="13.1796875" customWidth="1"/>
    <col min="10243" max="10243" width="11.81640625" customWidth="1"/>
    <col min="10244" max="10244" width="11.26953125" customWidth="1"/>
    <col min="10245" max="10245" width="12.54296875" customWidth="1"/>
    <col min="10497" max="10497" width="44.453125" customWidth="1"/>
    <col min="10498" max="10498" width="13.1796875" customWidth="1"/>
    <col min="10499" max="10499" width="11.81640625" customWidth="1"/>
    <col min="10500" max="10500" width="11.26953125" customWidth="1"/>
    <col min="10501" max="10501" width="12.54296875" customWidth="1"/>
    <col min="10753" max="10753" width="44.453125" customWidth="1"/>
    <col min="10754" max="10754" width="13.1796875" customWidth="1"/>
    <col min="10755" max="10755" width="11.81640625" customWidth="1"/>
    <col min="10756" max="10756" width="11.26953125" customWidth="1"/>
    <col min="10757" max="10757" width="12.54296875" customWidth="1"/>
    <col min="11009" max="11009" width="44.453125" customWidth="1"/>
    <col min="11010" max="11010" width="13.1796875" customWidth="1"/>
    <col min="11011" max="11011" width="11.81640625" customWidth="1"/>
    <col min="11012" max="11012" width="11.26953125" customWidth="1"/>
    <col min="11013" max="11013" width="12.54296875" customWidth="1"/>
    <col min="11265" max="11265" width="44.453125" customWidth="1"/>
    <col min="11266" max="11266" width="13.1796875" customWidth="1"/>
    <col min="11267" max="11267" width="11.81640625" customWidth="1"/>
    <col min="11268" max="11268" width="11.26953125" customWidth="1"/>
    <col min="11269" max="11269" width="12.54296875" customWidth="1"/>
    <col min="11521" max="11521" width="44.453125" customWidth="1"/>
    <col min="11522" max="11522" width="13.1796875" customWidth="1"/>
    <col min="11523" max="11523" width="11.81640625" customWidth="1"/>
    <col min="11524" max="11524" width="11.26953125" customWidth="1"/>
    <col min="11525" max="11525" width="12.54296875" customWidth="1"/>
    <col min="11777" max="11777" width="44.453125" customWidth="1"/>
    <col min="11778" max="11778" width="13.1796875" customWidth="1"/>
    <col min="11779" max="11779" width="11.81640625" customWidth="1"/>
    <col min="11780" max="11780" width="11.26953125" customWidth="1"/>
    <col min="11781" max="11781" width="12.54296875" customWidth="1"/>
    <col min="12033" max="12033" width="44.453125" customWidth="1"/>
    <col min="12034" max="12034" width="13.1796875" customWidth="1"/>
    <col min="12035" max="12035" width="11.81640625" customWidth="1"/>
    <col min="12036" max="12036" width="11.26953125" customWidth="1"/>
    <col min="12037" max="12037" width="12.54296875" customWidth="1"/>
    <col min="12289" max="12289" width="44.453125" customWidth="1"/>
    <col min="12290" max="12290" width="13.1796875" customWidth="1"/>
    <col min="12291" max="12291" width="11.81640625" customWidth="1"/>
    <col min="12292" max="12292" width="11.26953125" customWidth="1"/>
    <col min="12293" max="12293" width="12.54296875" customWidth="1"/>
    <col min="12545" max="12545" width="44.453125" customWidth="1"/>
    <col min="12546" max="12546" width="13.1796875" customWidth="1"/>
    <col min="12547" max="12547" width="11.81640625" customWidth="1"/>
    <col min="12548" max="12548" width="11.26953125" customWidth="1"/>
    <col min="12549" max="12549" width="12.54296875" customWidth="1"/>
    <col min="12801" max="12801" width="44.453125" customWidth="1"/>
    <col min="12802" max="12802" width="13.1796875" customWidth="1"/>
    <col min="12803" max="12803" width="11.81640625" customWidth="1"/>
    <col min="12804" max="12804" width="11.26953125" customWidth="1"/>
    <col min="12805" max="12805" width="12.54296875" customWidth="1"/>
    <col min="13057" max="13057" width="44.453125" customWidth="1"/>
    <col min="13058" max="13058" width="13.1796875" customWidth="1"/>
    <col min="13059" max="13059" width="11.81640625" customWidth="1"/>
    <col min="13060" max="13060" width="11.26953125" customWidth="1"/>
    <col min="13061" max="13061" width="12.54296875" customWidth="1"/>
    <col min="13313" max="13313" width="44.453125" customWidth="1"/>
    <col min="13314" max="13314" width="13.1796875" customWidth="1"/>
    <col min="13315" max="13315" width="11.81640625" customWidth="1"/>
    <col min="13316" max="13316" width="11.26953125" customWidth="1"/>
    <col min="13317" max="13317" width="12.54296875" customWidth="1"/>
    <col min="13569" max="13569" width="44.453125" customWidth="1"/>
    <col min="13570" max="13570" width="13.1796875" customWidth="1"/>
    <col min="13571" max="13571" width="11.81640625" customWidth="1"/>
    <col min="13572" max="13572" width="11.26953125" customWidth="1"/>
    <col min="13573" max="13573" width="12.54296875" customWidth="1"/>
    <col min="13825" max="13825" width="44.453125" customWidth="1"/>
    <col min="13826" max="13826" width="13.1796875" customWidth="1"/>
    <col min="13827" max="13827" width="11.81640625" customWidth="1"/>
    <col min="13828" max="13828" width="11.26953125" customWidth="1"/>
    <col min="13829" max="13829" width="12.54296875" customWidth="1"/>
    <col min="14081" max="14081" width="44.453125" customWidth="1"/>
    <col min="14082" max="14082" width="13.1796875" customWidth="1"/>
    <col min="14083" max="14083" width="11.81640625" customWidth="1"/>
    <col min="14084" max="14084" width="11.26953125" customWidth="1"/>
    <col min="14085" max="14085" width="12.54296875" customWidth="1"/>
    <col min="14337" max="14337" width="44.453125" customWidth="1"/>
    <col min="14338" max="14338" width="13.1796875" customWidth="1"/>
    <col min="14339" max="14339" width="11.81640625" customWidth="1"/>
    <col min="14340" max="14340" width="11.26953125" customWidth="1"/>
    <col min="14341" max="14341" width="12.54296875" customWidth="1"/>
    <col min="14593" max="14593" width="44.453125" customWidth="1"/>
    <col min="14594" max="14594" width="13.1796875" customWidth="1"/>
    <col min="14595" max="14595" width="11.81640625" customWidth="1"/>
    <col min="14596" max="14596" width="11.26953125" customWidth="1"/>
    <col min="14597" max="14597" width="12.54296875" customWidth="1"/>
    <col min="14849" max="14849" width="44.453125" customWidth="1"/>
    <col min="14850" max="14850" width="13.1796875" customWidth="1"/>
    <col min="14851" max="14851" width="11.81640625" customWidth="1"/>
    <col min="14852" max="14852" width="11.26953125" customWidth="1"/>
    <col min="14853" max="14853" width="12.54296875" customWidth="1"/>
    <col min="15105" max="15105" width="44.453125" customWidth="1"/>
    <col min="15106" max="15106" width="13.1796875" customWidth="1"/>
    <col min="15107" max="15107" width="11.81640625" customWidth="1"/>
    <col min="15108" max="15108" width="11.26953125" customWidth="1"/>
    <col min="15109" max="15109" width="12.54296875" customWidth="1"/>
    <col min="15361" max="15361" width="44.453125" customWidth="1"/>
    <col min="15362" max="15362" width="13.1796875" customWidth="1"/>
    <col min="15363" max="15363" width="11.81640625" customWidth="1"/>
    <col min="15364" max="15364" width="11.26953125" customWidth="1"/>
    <col min="15365" max="15365" width="12.54296875" customWidth="1"/>
    <col min="15617" max="15617" width="44.453125" customWidth="1"/>
    <col min="15618" max="15618" width="13.1796875" customWidth="1"/>
    <col min="15619" max="15619" width="11.81640625" customWidth="1"/>
    <col min="15620" max="15620" width="11.26953125" customWidth="1"/>
    <col min="15621" max="15621" width="12.54296875" customWidth="1"/>
    <col min="15873" max="15873" width="44.453125" customWidth="1"/>
    <col min="15874" max="15874" width="13.1796875" customWidth="1"/>
    <col min="15875" max="15875" width="11.81640625" customWidth="1"/>
    <col min="15876" max="15876" width="11.26953125" customWidth="1"/>
    <col min="15877" max="15877" width="12.54296875" customWidth="1"/>
    <col min="16129" max="16129" width="44.453125" customWidth="1"/>
    <col min="16130" max="16130" width="13.1796875" customWidth="1"/>
    <col min="16131" max="16131" width="11.81640625" customWidth="1"/>
    <col min="16132" max="16132" width="11.26953125" customWidth="1"/>
    <col min="16133" max="16133" width="12.54296875" customWidth="1"/>
  </cols>
  <sheetData>
    <row r="1" spans="1:5" x14ac:dyDescent="0.25">
      <c r="A1" s="36"/>
      <c r="B1" s="94"/>
    </row>
    <row r="2" spans="1:5" x14ac:dyDescent="0.25">
      <c r="A2" s="560" t="s">
        <v>425</v>
      </c>
      <c r="B2" s="560"/>
      <c r="C2" s="560"/>
      <c r="D2" s="560"/>
      <c r="E2" s="560"/>
    </row>
    <row r="3" spans="1:5" x14ac:dyDescent="0.25">
      <c r="A3" s="33"/>
      <c r="B3" s="33"/>
      <c r="C3" s="33"/>
      <c r="D3" s="33"/>
      <c r="E3" s="33"/>
    </row>
    <row r="4" spans="1:5" x14ac:dyDescent="0.25">
      <c r="A4" s="572" t="s">
        <v>6</v>
      </c>
      <c r="B4" s="572"/>
      <c r="C4" s="572"/>
      <c r="D4" s="572"/>
      <c r="E4" s="572"/>
    </row>
    <row r="5" spans="1:5" x14ac:dyDescent="0.25">
      <c r="A5" s="471"/>
      <c r="B5" s="471"/>
      <c r="C5" s="471"/>
      <c r="D5" s="471"/>
      <c r="E5" s="471"/>
    </row>
    <row r="6" spans="1:5" x14ac:dyDescent="0.25">
      <c r="A6" s="542" t="s">
        <v>118</v>
      </c>
      <c r="B6" s="542"/>
      <c r="C6" s="542"/>
      <c r="D6" s="542"/>
      <c r="E6" s="542"/>
    </row>
    <row r="7" spans="1:5" x14ac:dyDescent="0.25">
      <c r="A7" s="573" t="s">
        <v>122</v>
      </c>
      <c r="B7" s="575" t="s">
        <v>120</v>
      </c>
      <c r="C7" s="549" t="s">
        <v>389</v>
      </c>
      <c r="D7" s="549" t="s">
        <v>428</v>
      </c>
      <c r="E7" s="577" t="s">
        <v>121</v>
      </c>
    </row>
    <row r="8" spans="1:5" ht="12.75" customHeight="1" x14ac:dyDescent="0.25">
      <c r="A8" s="574"/>
      <c r="B8" s="576"/>
      <c r="C8" s="550"/>
      <c r="D8" s="550"/>
      <c r="E8" s="578"/>
    </row>
    <row r="9" spans="1:5" ht="13" x14ac:dyDescent="0.3">
      <c r="A9" s="39" t="s">
        <v>460</v>
      </c>
      <c r="B9" s="95">
        <v>5449</v>
      </c>
      <c r="C9" s="96"/>
      <c r="D9" s="96"/>
      <c r="E9" s="375">
        <f>SUM(B9:D9)</f>
        <v>5449</v>
      </c>
    </row>
    <row r="10" spans="1:5" ht="25.5" x14ac:dyDescent="0.3">
      <c r="A10" s="465" t="s">
        <v>472</v>
      </c>
      <c r="B10" s="389">
        <v>2393</v>
      </c>
      <c r="C10" s="96"/>
      <c r="D10" s="96"/>
      <c r="E10" s="375">
        <f>SUM(B10:D10)</f>
        <v>2393</v>
      </c>
    </row>
    <row r="11" spans="1:5" ht="25.5" x14ac:dyDescent="0.3">
      <c r="A11" s="465" t="s">
        <v>536</v>
      </c>
      <c r="B11" s="95">
        <f>2803+1034</f>
        <v>3837</v>
      </c>
      <c r="C11" s="96"/>
      <c r="D11" s="96"/>
      <c r="E11" s="375">
        <f>SUM(B11:D11)</f>
        <v>3837</v>
      </c>
    </row>
    <row r="12" spans="1:5" ht="13" x14ac:dyDescent="0.3">
      <c r="A12" s="39" t="s">
        <v>537</v>
      </c>
      <c r="B12" s="95"/>
      <c r="C12" s="96">
        <v>1199</v>
      </c>
      <c r="D12" s="96"/>
      <c r="E12" s="375">
        <f>SUM(B12:D12)</f>
        <v>1199</v>
      </c>
    </row>
    <row r="13" spans="1:5" ht="13" x14ac:dyDescent="0.3">
      <c r="A13" s="39"/>
      <c r="B13" s="95"/>
      <c r="C13" s="96"/>
      <c r="D13" s="96"/>
      <c r="E13" s="375"/>
    </row>
    <row r="14" spans="1:5" ht="13" x14ac:dyDescent="0.3">
      <c r="A14" s="40" t="s">
        <v>2</v>
      </c>
      <c r="B14" s="102">
        <f>SUM(B9:B13)</f>
        <v>11679</v>
      </c>
      <c r="C14" s="95">
        <f t="shared" ref="C14:E14" si="0">SUM(C9:C13)</f>
        <v>1199</v>
      </c>
      <c r="D14" s="95">
        <f t="shared" si="0"/>
        <v>0</v>
      </c>
      <c r="E14" s="102">
        <f t="shared" si="0"/>
        <v>12878</v>
      </c>
    </row>
  </sheetData>
  <mergeCells count="8">
    <mergeCell ref="A2:E2"/>
    <mergeCell ref="A4:E4"/>
    <mergeCell ref="A6:E6"/>
    <mergeCell ref="A7:A8"/>
    <mergeCell ref="B7:B8"/>
    <mergeCell ref="C7:C8"/>
    <mergeCell ref="D7:D8"/>
    <mergeCell ref="E7:E8"/>
  </mergeCells>
  <pageMargins left="0.61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2:B44"/>
  <sheetViews>
    <sheetView topLeftCell="A16" workbookViewId="0">
      <selection activeCell="F24" sqref="F24"/>
    </sheetView>
  </sheetViews>
  <sheetFormatPr defaultRowHeight="12.5" x14ac:dyDescent="0.25"/>
  <cols>
    <col min="1" max="1" width="42.26953125" customWidth="1"/>
    <col min="2" max="2" width="13.1796875" customWidth="1"/>
    <col min="3" max="3" width="11.81640625" customWidth="1"/>
    <col min="4" max="4" width="11.26953125" customWidth="1"/>
    <col min="5" max="5" width="12.54296875" customWidth="1"/>
    <col min="257" max="257" width="42.26953125" customWidth="1"/>
    <col min="258" max="258" width="13.1796875" customWidth="1"/>
    <col min="259" max="259" width="11.81640625" customWidth="1"/>
    <col min="260" max="260" width="11.26953125" customWidth="1"/>
    <col min="261" max="261" width="12.54296875" customWidth="1"/>
    <col min="513" max="513" width="42.26953125" customWidth="1"/>
    <col min="514" max="514" width="13.1796875" customWidth="1"/>
    <col min="515" max="515" width="11.81640625" customWidth="1"/>
    <col min="516" max="516" width="11.26953125" customWidth="1"/>
    <col min="517" max="517" width="12.54296875" customWidth="1"/>
    <col min="769" max="769" width="42.26953125" customWidth="1"/>
    <col min="770" max="770" width="13.1796875" customWidth="1"/>
    <col min="771" max="771" width="11.81640625" customWidth="1"/>
    <col min="772" max="772" width="11.26953125" customWidth="1"/>
    <col min="773" max="773" width="12.54296875" customWidth="1"/>
    <col min="1025" max="1025" width="42.26953125" customWidth="1"/>
    <col min="1026" max="1026" width="13.1796875" customWidth="1"/>
    <col min="1027" max="1027" width="11.81640625" customWidth="1"/>
    <col min="1028" max="1028" width="11.26953125" customWidth="1"/>
    <col min="1029" max="1029" width="12.54296875" customWidth="1"/>
    <col min="1281" max="1281" width="42.26953125" customWidth="1"/>
    <col min="1282" max="1282" width="13.1796875" customWidth="1"/>
    <col min="1283" max="1283" width="11.81640625" customWidth="1"/>
    <col min="1284" max="1284" width="11.26953125" customWidth="1"/>
    <col min="1285" max="1285" width="12.54296875" customWidth="1"/>
    <col min="1537" max="1537" width="42.26953125" customWidth="1"/>
    <col min="1538" max="1538" width="13.1796875" customWidth="1"/>
    <col min="1539" max="1539" width="11.81640625" customWidth="1"/>
    <col min="1540" max="1540" width="11.26953125" customWidth="1"/>
    <col min="1541" max="1541" width="12.54296875" customWidth="1"/>
    <col min="1793" max="1793" width="42.26953125" customWidth="1"/>
    <col min="1794" max="1794" width="13.1796875" customWidth="1"/>
    <col min="1795" max="1795" width="11.81640625" customWidth="1"/>
    <col min="1796" max="1796" width="11.26953125" customWidth="1"/>
    <col min="1797" max="1797" width="12.54296875" customWidth="1"/>
    <col min="2049" max="2049" width="42.26953125" customWidth="1"/>
    <col min="2050" max="2050" width="13.1796875" customWidth="1"/>
    <col min="2051" max="2051" width="11.81640625" customWidth="1"/>
    <col min="2052" max="2052" width="11.26953125" customWidth="1"/>
    <col min="2053" max="2053" width="12.54296875" customWidth="1"/>
    <col min="2305" max="2305" width="42.26953125" customWidth="1"/>
    <col min="2306" max="2306" width="13.1796875" customWidth="1"/>
    <col min="2307" max="2307" width="11.81640625" customWidth="1"/>
    <col min="2308" max="2308" width="11.26953125" customWidth="1"/>
    <col min="2309" max="2309" width="12.54296875" customWidth="1"/>
    <col min="2561" max="2561" width="42.26953125" customWidth="1"/>
    <col min="2562" max="2562" width="13.1796875" customWidth="1"/>
    <col min="2563" max="2563" width="11.81640625" customWidth="1"/>
    <col min="2564" max="2564" width="11.26953125" customWidth="1"/>
    <col min="2565" max="2565" width="12.54296875" customWidth="1"/>
    <col min="2817" max="2817" width="42.26953125" customWidth="1"/>
    <col min="2818" max="2818" width="13.1796875" customWidth="1"/>
    <col min="2819" max="2819" width="11.81640625" customWidth="1"/>
    <col min="2820" max="2820" width="11.26953125" customWidth="1"/>
    <col min="2821" max="2821" width="12.54296875" customWidth="1"/>
    <col min="3073" max="3073" width="42.26953125" customWidth="1"/>
    <col min="3074" max="3074" width="13.1796875" customWidth="1"/>
    <col min="3075" max="3075" width="11.81640625" customWidth="1"/>
    <col min="3076" max="3076" width="11.26953125" customWidth="1"/>
    <col min="3077" max="3077" width="12.54296875" customWidth="1"/>
    <col min="3329" max="3329" width="42.26953125" customWidth="1"/>
    <col min="3330" max="3330" width="13.1796875" customWidth="1"/>
    <col min="3331" max="3331" width="11.81640625" customWidth="1"/>
    <col min="3332" max="3332" width="11.26953125" customWidth="1"/>
    <col min="3333" max="3333" width="12.54296875" customWidth="1"/>
    <col min="3585" max="3585" width="42.26953125" customWidth="1"/>
    <col min="3586" max="3586" width="13.1796875" customWidth="1"/>
    <col min="3587" max="3587" width="11.81640625" customWidth="1"/>
    <col min="3588" max="3588" width="11.26953125" customWidth="1"/>
    <col min="3589" max="3589" width="12.54296875" customWidth="1"/>
    <col min="3841" max="3841" width="42.26953125" customWidth="1"/>
    <col min="3842" max="3842" width="13.1796875" customWidth="1"/>
    <col min="3843" max="3843" width="11.81640625" customWidth="1"/>
    <col min="3844" max="3844" width="11.26953125" customWidth="1"/>
    <col min="3845" max="3845" width="12.54296875" customWidth="1"/>
    <col min="4097" max="4097" width="42.26953125" customWidth="1"/>
    <col min="4098" max="4098" width="13.1796875" customWidth="1"/>
    <col min="4099" max="4099" width="11.81640625" customWidth="1"/>
    <col min="4100" max="4100" width="11.26953125" customWidth="1"/>
    <col min="4101" max="4101" width="12.54296875" customWidth="1"/>
    <col min="4353" max="4353" width="42.26953125" customWidth="1"/>
    <col min="4354" max="4354" width="13.1796875" customWidth="1"/>
    <col min="4355" max="4355" width="11.81640625" customWidth="1"/>
    <col min="4356" max="4356" width="11.26953125" customWidth="1"/>
    <col min="4357" max="4357" width="12.54296875" customWidth="1"/>
    <col min="4609" max="4609" width="42.26953125" customWidth="1"/>
    <col min="4610" max="4610" width="13.1796875" customWidth="1"/>
    <col min="4611" max="4611" width="11.81640625" customWidth="1"/>
    <col min="4612" max="4612" width="11.26953125" customWidth="1"/>
    <col min="4613" max="4613" width="12.54296875" customWidth="1"/>
    <col min="4865" max="4865" width="42.26953125" customWidth="1"/>
    <col min="4866" max="4866" width="13.1796875" customWidth="1"/>
    <col min="4867" max="4867" width="11.81640625" customWidth="1"/>
    <col min="4868" max="4868" width="11.26953125" customWidth="1"/>
    <col min="4869" max="4869" width="12.54296875" customWidth="1"/>
    <col min="5121" max="5121" width="42.26953125" customWidth="1"/>
    <col min="5122" max="5122" width="13.1796875" customWidth="1"/>
    <col min="5123" max="5123" width="11.81640625" customWidth="1"/>
    <col min="5124" max="5124" width="11.26953125" customWidth="1"/>
    <col min="5125" max="5125" width="12.54296875" customWidth="1"/>
    <col min="5377" max="5377" width="42.26953125" customWidth="1"/>
    <col min="5378" max="5378" width="13.1796875" customWidth="1"/>
    <col min="5379" max="5379" width="11.81640625" customWidth="1"/>
    <col min="5380" max="5380" width="11.26953125" customWidth="1"/>
    <col min="5381" max="5381" width="12.54296875" customWidth="1"/>
    <col min="5633" max="5633" width="42.26953125" customWidth="1"/>
    <col min="5634" max="5634" width="13.1796875" customWidth="1"/>
    <col min="5635" max="5635" width="11.81640625" customWidth="1"/>
    <col min="5636" max="5636" width="11.26953125" customWidth="1"/>
    <col min="5637" max="5637" width="12.54296875" customWidth="1"/>
    <col min="5889" max="5889" width="42.26953125" customWidth="1"/>
    <col min="5890" max="5890" width="13.1796875" customWidth="1"/>
    <col min="5891" max="5891" width="11.81640625" customWidth="1"/>
    <col min="5892" max="5892" width="11.26953125" customWidth="1"/>
    <col min="5893" max="5893" width="12.54296875" customWidth="1"/>
    <col min="6145" max="6145" width="42.26953125" customWidth="1"/>
    <col min="6146" max="6146" width="13.1796875" customWidth="1"/>
    <col min="6147" max="6147" width="11.81640625" customWidth="1"/>
    <col min="6148" max="6148" width="11.26953125" customWidth="1"/>
    <col min="6149" max="6149" width="12.54296875" customWidth="1"/>
    <col min="6401" max="6401" width="42.26953125" customWidth="1"/>
    <col min="6402" max="6402" width="13.1796875" customWidth="1"/>
    <col min="6403" max="6403" width="11.81640625" customWidth="1"/>
    <col min="6404" max="6404" width="11.26953125" customWidth="1"/>
    <col min="6405" max="6405" width="12.54296875" customWidth="1"/>
    <col min="6657" max="6657" width="42.26953125" customWidth="1"/>
    <col min="6658" max="6658" width="13.1796875" customWidth="1"/>
    <col min="6659" max="6659" width="11.81640625" customWidth="1"/>
    <col min="6660" max="6660" width="11.26953125" customWidth="1"/>
    <col min="6661" max="6661" width="12.54296875" customWidth="1"/>
    <col min="6913" max="6913" width="42.26953125" customWidth="1"/>
    <col min="6914" max="6914" width="13.1796875" customWidth="1"/>
    <col min="6915" max="6915" width="11.81640625" customWidth="1"/>
    <col min="6916" max="6916" width="11.26953125" customWidth="1"/>
    <col min="6917" max="6917" width="12.54296875" customWidth="1"/>
    <col min="7169" max="7169" width="42.26953125" customWidth="1"/>
    <col min="7170" max="7170" width="13.1796875" customWidth="1"/>
    <col min="7171" max="7171" width="11.81640625" customWidth="1"/>
    <col min="7172" max="7172" width="11.26953125" customWidth="1"/>
    <col min="7173" max="7173" width="12.54296875" customWidth="1"/>
    <col min="7425" max="7425" width="42.26953125" customWidth="1"/>
    <col min="7426" max="7426" width="13.1796875" customWidth="1"/>
    <col min="7427" max="7427" width="11.81640625" customWidth="1"/>
    <col min="7428" max="7428" width="11.26953125" customWidth="1"/>
    <col min="7429" max="7429" width="12.54296875" customWidth="1"/>
    <col min="7681" max="7681" width="42.26953125" customWidth="1"/>
    <col min="7682" max="7682" width="13.1796875" customWidth="1"/>
    <col min="7683" max="7683" width="11.81640625" customWidth="1"/>
    <col min="7684" max="7684" width="11.26953125" customWidth="1"/>
    <col min="7685" max="7685" width="12.54296875" customWidth="1"/>
    <col min="7937" max="7937" width="42.26953125" customWidth="1"/>
    <col min="7938" max="7938" width="13.1796875" customWidth="1"/>
    <col min="7939" max="7939" width="11.81640625" customWidth="1"/>
    <col min="7940" max="7940" width="11.26953125" customWidth="1"/>
    <col min="7941" max="7941" width="12.54296875" customWidth="1"/>
    <col min="8193" max="8193" width="42.26953125" customWidth="1"/>
    <col min="8194" max="8194" width="13.1796875" customWidth="1"/>
    <col min="8195" max="8195" width="11.81640625" customWidth="1"/>
    <col min="8196" max="8196" width="11.26953125" customWidth="1"/>
    <col min="8197" max="8197" width="12.54296875" customWidth="1"/>
    <col min="8449" max="8449" width="42.26953125" customWidth="1"/>
    <col min="8450" max="8450" width="13.1796875" customWidth="1"/>
    <col min="8451" max="8451" width="11.81640625" customWidth="1"/>
    <col min="8452" max="8452" width="11.26953125" customWidth="1"/>
    <col min="8453" max="8453" width="12.54296875" customWidth="1"/>
    <col min="8705" max="8705" width="42.26953125" customWidth="1"/>
    <col min="8706" max="8706" width="13.1796875" customWidth="1"/>
    <col min="8707" max="8707" width="11.81640625" customWidth="1"/>
    <col min="8708" max="8708" width="11.26953125" customWidth="1"/>
    <col min="8709" max="8709" width="12.54296875" customWidth="1"/>
    <col min="8961" max="8961" width="42.26953125" customWidth="1"/>
    <col min="8962" max="8962" width="13.1796875" customWidth="1"/>
    <col min="8963" max="8963" width="11.81640625" customWidth="1"/>
    <col min="8964" max="8964" width="11.26953125" customWidth="1"/>
    <col min="8965" max="8965" width="12.54296875" customWidth="1"/>
    <col min="9217" max="9217" width="42.26953125" customWidth="1"/>
    <col min="9218" max="9218" width="13.1796875" customWidth="1"/>
    <col min="9219" max="9219" width="11.81640625" customWidth="1"/>
    <col min="9220" max="9220" width="11.26953125" customWidth="1"/>
    <col min="9221" max="9221" width="12.54296875" customWidth="1"/>
    <col min="9473" max="9473" width="42.26953125" customWidth="1"/>
    <col min="9474" max="9474" width="13.1796875" customWidth="1"/>
    <col min="9475" max="9475" width="11.81640625" customWidth="1"/>
    <col min="9476" max="9476" width="11.26953125" customWidth="1"/>
    <col min="9477" max="9477" width="12.54296875" customWidth="1"/>
    <col min="9729" max="9729" width="42.26953125" customWidth="1"/>
    <col min="9730" max="9730" width="13.1796875" customWidth="1"/>
    <col min="9731" max="9731" width="11.81640625" customWidth="1"/>
    <col min="9732" max="9732" width="11.26953125" customWidth="1"/>
    <col min="9733" max="9733" width="12.54296875" customWidth="1"/>
    <col min="9985" max="9985" width="42.26953125" customWidth="1"/>
    <col min="9986" max="9986" width="13.1796875" customWidth="1"/>
    <col min="9987" max="9987" width="11.81640625" customWidth="1"/>
    <col min="9988" max="9988" width="11.26953125" customWidth="1"/>
    <col min="9989" max="9989" width="12.54296875" customWidth="1"/>
    <col min="10241" max="10241" width="42.26953125" customWidth="1"/>
    <col min="10242" max="10242" width="13.1796875" customWidth="1"/>
    <col min="10243" max="10243" width="11.81640625" customWidth="1"/>
    <col min="10244" max="10244" width="11.26953125" customWidth="1"/>
    <col min="10245" max="10245" width="12.54296875" customWidth="1"/>
    <col min="10497" max="10497" width="42.26953125" customWidth="1"/>
    <col min="10498" max="10498" width="13.1796875" customWidth="1"/>
    <col min="10499" max="10499" width="11.81640625" customWidth="1"/>
    <col min="10500" max="10500" width="11.26953125" customWidth="1"/>
    <col min="10501" max="10501" width="12.54296875" customWidth="1"/>
    <col min="10753" max="10753" width="42.26953125" customWidth="1"/>
    <col min="10754" max="10754" width="13.1796875" customWidth="1"/>
    <col min="10755" max="10755" width="11.81640625" customWidth="1"/>
    <col min="10756" max="10756" width="11.26953125" customWidth="1"/>
    <col min="10757" max="10757" width="12.54296875" customWidth="1"/>
    <col min="11009" max="11009" width="42.26953125" customWidth="1"/>
    <col min="11010" max="11010" width="13.1796875" customWidth="1"/>
    <col min="11011" max="11011" width="11.81640625" customWidth="1"/>
    <col min="11012" max="11012" width="11.26953125" customWidth="1"/>
    <col min="11013" max="11013" width="12.54296875" customWidth="1"/>
    <col min="11265" max="11265" width="42.26953125" customWidth="1"/>
    <col min="11266" max="11266" width="13.1796875" customWidth="1"/>
    <col min="11267" max="11267" width="11.81640625" customWidth="1"/>
    <col min="11268" max="11268" width="11.26953125" customWidth="1"/>
    <col min="11269" max="11269" width="12.54296875" customWidth="1"/>
    <col min="11521" max="11521" width="42.26953125" customWidth="1"/>
    <col min="11522" max="11522" width="13.1796875" customWidth="1"/>
    <col min="11523" max="11523" width="11.81640625" customWidth="1"/>
    <col min="11524" max="11524" width="11.26953125" customWidth="1"/>
    <col min="11525" max="11525" width="12.54296875" customWidth="1"/>
    <col min="11777" max="11777" width="42.26953125" customWidth="1"/>
    <col min="11778" max="11778" width="13.1796875" customWidth="1"/>
    <col min="11779" max="11779" width="11.81640625" customWidth="1"/>
    <col min="11780" max="11780" width="11.26953125" customWidth="1"/>
    <col min="11781" max="11781" width="12.54296875" customWidth="1"/>
    <col min="12033" max="12033" width="42.26953125" customWidth="1"/>
    <col min="12034" max="12034" width="13.1796875" customWidth="1"/>
    <col min="12035" max="12035" width="11.81640625" customWidth="1"/>
    <col min="12036" max="12036" width="11.26953125" customWidth="1"/>
    <col min="12037" max="12037" width="12.54296875" customWidth="1"/>
    <col min="12289" max="12289" width="42.26953125" customWidth="1"/>
    <col min="12290" max="12290" width="13.1796875" customWidth="1"/>
    <col min="12291" max="12291" width="11.81640625" customWidth="1"/>
    <col min="12292" max="12292" width="11.26953125" customWidth="1"/>
    <col min="12293" max="12293" width="12.54296875" customWidth="1"/>
    <col min="12545" max="12545" width="42.26953125" customWidth="1"/>
    <col min="12546" max="12546" width="13.1796875" customWidth="1"/>
    <col min="12547" max="12547" width="11.81640625" customWidth="1"/>
    <col min="12548" max="12548" width="11.26953125" customWidth="1"/>
    <col min="12549" max="12549" width="12.54296875" customWidth="1"/>
    <col min="12801" max="12801" width="42.26953125" customWidth="1"/>
    <col min="12802" max="12802" width="13.1796875" customWidth="1"/>
    <col min="12803" max="12803" width="11.81640625" customWidth="1"/>
    <col min="12804" max="12804" width="11.26953125" customWidth="1"/>
    <col min="12805" max="12805" width="12.54296875" customWidth="1"/>
    <col min="13057" max="13057" width="42.26953125" customWidth="1"/>
    <col min="13058" max="13058" width="13.1796875" customWidth="1"/>
    <col min="13059" max="13059" width="11.81640625" customWidth="1"/>
    <col min="13060" max="13060" width="11.26953125" customWidth="1"/>
    <col min="13061" max="13061" width="12.54296875" customWidth="1"/>
    <col min="13313" max="13313" width="42.26953125" customWidth="1"/>
    <col min="13314" max="13314" width="13.1796875" customWidth="1"/>
    <col min="13315" max="13315" width="11.81640625" customWidth="1"/>
    <col min="13316" max="13316" width="11.26953125" customWidth="1"/>
    <col min="13317" max="13317" width="12.54296875" customWidth="1"/>
    <col min="13569" max="13569" width="42.26953125" customWidth="1"/>
    <col min="13570" max="13570" width="13.1796875" customWidth="1"/>
    <col min="13571" max="13571" width="11.81640625" customWidth="1"/>
    <col min="13572" max="13572" width="11.26953125" customWidth="1"/>
    <col min="13573" max="13573" width="12.54296875" customWidth="1"/>
    <col min="13825" max="13825" width="42.26953125" customWidth="1"/>
    <col min="13826" max="13826" width="13.1796875" customWidth="1"/>
    <col min="13827" max="13827" width="11.81640625" customWidth="1"/>
    <col min="13828" max="13828" width="11.26953125" customWidth="1"/>
    <col min="13829" max="13829" width="12.54296875" customWidth="1"/>
    <col min="14081" max="14081" width="42.26953125" customWidth="1"/>
    <col min="14082" max="14082" width="13.1796875" customWidth="1"/>
    <col min="14083" max="14083" width="11.81640625" customWidth="1"/>
    <col min="14084" max="14084" width="11.26953125" customWidth="1"/>
    <col min="14085" max="14085" width="12.54296875" customWidth="1"/>
    <col min="14337" max="14337" width="42.26953125" customWidth="1"/>
    <col min="14338" max="14338" width="13.1796875" customWidth="1"/>
    <col min="14339" max="14339" width="11.81640625" customWidth="1"/>
    <col min="14340" max="14340" width="11.26953125" customWidth="1"/>
    <col min="14341" max="14341" width="12.54296875" customWidth="1"/>
    <col min="14593" max="14593" width="42.26953125" customWidth="1"/>
    <col min="14594" max="14594" width="13.1796875" customWidth="1"/>
    <col min="14595" max="14595" width="11.81640625" customWidth="1"/>
    <col min="14596" max="14596" width="11.26953125" customWidth="1"/>
    <col min="14597" max="14597" width="12.54296875" customWidth="1"/>
    <col min="14849" max="14849" width="42.26953125" customWidth="1"/>
    <col min="14850" max="14850" width="13.1796875" customWidth="1"/>
    <col min="14851" max="14851" width="11.81640625" customWidth="1"/>
    <col min="14852" max="14852" width="11.26953125" customWidth="1"/>
    <col min="14853" max="14853" width="12.54296875" customWidth="1"/>
    <col min="15105" max="15105" width="42.26953125" customWidth="1"/>
    <col min="15106" max="15106" width="13.1796875" customWidth="1"/>
    <col min="15107" max="15107" width="11.81640625" customWidth="1"/>
    <col min="15108" max="15108" width="11.26953125" customWidth="1"/>
    <col min="15109" max="15109" width="12.54296875" customWidth="1"/>
    <col min="15361" max="15361" width="42.26953125" customWidth="1"/>
    <col min="15362" max="15362" width="13.1796875" customWidth="1"/>
    <col min="15363" max="15363" width="11.81640625" customWidth="1"/>
    <col min="15364" max="15364" width="11.26953125" customWidth="1"/>
    <col min="15365" max="15365" width="12.54296875" customWidth="1"/>
    <col min="15617" max="15617" width="42.26953125" customWidth="1"/>
    <col min="15618" max="15618" width="13.1796875" customWidth="1"/>
    <col min="15619" max="15619" width="11.81640625" customWidth="1"/>
    <col min="15620" max="15620" width="11.26953125" customWidth="1"/>
    <col min="15621" max="15621" width="12.54296875" customWidth="1"/>
    <col min="15873" max="15873" width="42.26953125" customWidth="1"/>
    <col min="15874" max="15874" width="13.1796875" customWidth="1"/>
    <col min="15875" max="15875" width="11.81640625" customWidth="1"/>
    <col min="15876" max="15876" width="11.26953125" customWidth="1"/>
    <col min="15877" max="15877" width="12.54296875" customWidth="1"/>
    <col min="16129" max="16129" width="42.26953125" customWidth="1"/>
    <col min="16130" max="16130" width="13.1796875" customWidth="1"/>
    <col min="16131" max="16131" width="11.81640625" customWidth="1"/>
    <col min="16132" max="16132" width="11.26953125" customWidth="1"/>
    <col min="16133" max="16133" width="12.54296875" customWidth="1"/>
  </cols>
  <sheetData>
    <row r="2" spans="1:2" x14ac:dyDescent="0.25">
      <c r="A2" s="36"/>
      <c r="B2" s="37" t="s">
        <v>426</v>
      </c>
    </row>
    <row r="3" spans="1:2" x14ac:dyDescent="0.25">
      <c r="A3" s="36"/>
      <c r="B3" s="37"/>
    </row>
    <row r="4" spans="1:2" x14ac:dyDescent="0.25">
      <c r="A4" s="572" t="s">
        <v>123</v>
      </c>
      <c r="B4" s="572"/>
    </row>
    <row r="5" spans="1:2" x14ac:dyDescent="0.25">
      <c r="A5" s="471"/>
      <c r="B5" s="471"/>
    </row>
    <row r="6" spans="1:2" x14ac:dyDescent="0.25">
      <c r="A6" s="540" t="s">
        <v>118</v>
      </c>
      <c r="B6" s="540"/>
    </row>
    <row r="7" spans="1:2" ht="13" x14ac:dyDescent="0.3">
      <c r="A7" s="41" t="s">
        <v>119</v>
      </c>
      <c r="B7" s="38" t="s">
        <v>120</v>
      </c>
    </row>
    <row r="8" spans="1:2" x14ac:dyDescent="0.25">
      <c r="A8" s="29" t="s">
        <v>124</v>
      </c>
      <c r="B8" s="95"/>
    </row>
    <row r="9" spans="1:2" ht="13" x14ac:dyDescent="0.3">
      <c r="A9" s="42" t="s">
        <v>125</v>
      </c>
      <c r="B9" s="97"/>
    </row>
    <row r="10" spans="1:2" ht="13" x14ac:dyDescent="0.3">
      <c r="A10" s="42" t="s">
        <v>126</v>
      </c>
      <c r="B10" s="97"/>
    </row>
    <row r="11" spans="1:2" ht="13" x14ac:dyDescent="0.3">
      <c r="A11" s="42"/>
      <c r="B11" s="97"/>
    </row>
    <row r="12" spans="1:2" x14ac:dyDescent="0.25">
      <c r="A12" s="1" t="s">
        <v>127</v>
      </c>
      <c r="B12" s="34">
        <f>SUM(B14:B17)</f>
        <v>4000</v>
      </c>
    </row>
    <row r="13" spans="1:2" x14ac:dyDescent="0.25">
      <c r="A13" s="42" t="s">
        <v>128</v>
      </c>
      <c r="B13" s="34"/>
    </row>
    <row r="14" spans="1:2" ht="13" x14ac:dyDescent="0.25">
      <c r="A14" s="43" t="s">
        <v>129</v>
      </c>
      <c r="B14" s="98">
        <v>1900</v>
      </c>
    </row>
    <row r="15" spans="1:2" ht="13" x14ac:dyDescent="0.3">
      <c r="A15" s="42" t="s">
        <v>130</v>
      </c>
      <c r="B15" s="99"/>
    </row>
    <row r="16" spans="1:2" ht="13" x14ac:dyDescent="0.3">
      <c r="A16" s="44" t="s">
        <v>131</v>
      </c>
      <c r="B16" s="99">
        <v>2100</v>
      </c>
    </row>
    <row r="17" spans="1:2" ht="13" x14ac:dyDescent="0.3">
      <c r="A17" s="44" t="s">
        <v>132</v>
      </c>
      <c r="B17" s="99"/>
    </row>
    <row r="18" spans="1:2" ht="13" x14ac:dyDescent="0.3">
      <c r="A18" s="44"/>
      <c r="B18" s="99"/>
    </row>
    <row r="19" spans="1:2" x14ac:dyDescent="0.25">
      <c r="A19" s="45" t="s">
        <v>133</v>
      </c>
      <c r="B19" s="34">
        <f>SUM(B21)</f>
        <v>65000</v>
      </c>
    </row>
    <row r="20" spans="1:2" ht="13" x14ac:dyDescent="0.3">
      <c r="A20" s="44" t="s">
        <v>128</v>
      </c>
      <c r="B20" s="99"/>
    </row>
    <row r="21" spans="1:2" ht="13" x14ac:dyDescent="0.3">
      <c r="A21" s="44" t="s">
        <v>134</v>
      </c>
      <c r="B21" s="99">
        <v>65000</v>
      </c>
    </row>
    <row r="22" spans="1:2" ht="13" x14ac:dyDescent="0.3">
      <c r="A22" s="44"/>
      <c r="B22" s="99"/>
    </row>
    <row r="23" spans="1:2" x14ac:dyDescent="0.25">
      <c r="A23" s="45" t="s">
        <v>135</v>
      </c>
      <c r="B23" s="34">
        <v>9500</v>
      </c>
    </row>
    <row r="24" spans="1:2" x14ac:dyDescent="0.25">
      <c r="A24" s="45" t="s">
        <v>136</v>
      </c>
      <c r="B24" s="34">
        <f>SUM(B26:B28)</f>
        <v>0</v>
      </c>
    </row>
    <row r="25" spans="1:2" ht="13" x14ac:dyDescent="0.3">
      <c r="A25" s="44" t="s">
        <v>128</v>
      </c>
      <c r="B25" s="99"/>
    </row>
    <row r="26" spans="1:2" x14ac:dyDescent="0.25">
      <c r="A26" s="42" t="s">
        <v>137</v>
      </c>
      <c r="B26" s="34"/>
    </row>
    <row r="27" spans="1:2" ht="13" x14ac:dyDescent="0.3">
      <c r="A27" s="42" t="s">
        <v>138</v>
      </c>
      <c r="B27" s="99"/>
    </row>
    <row r="28" spans="1:2" ht="20" x14ac:dyDescent="0.3">
      <c r="A28" s="43" t="s">
        <v>139</v>
      </c>
      <c r="B28" s="99"/>
    </row>
    <row r="29" spans="1:2" ht="13" x14ac:dyDescent="0.3">
      <c r="A29" s="43"/>
      <c r="B29" s="99"/>
    </row>
    <row r="30" spans="1:2" x14ac:dyDescent="0.25">
      <c r="A30" s="1" t="s">
        <v>245</v>
      </c>
      <c r="B30" s="34">
        <f>SUM(B32:B40)</f>
        <v>250</v>
      </c>
    </row>
    <row r="31" spans="1:2" ht="13" x14ac:dyDescent="0.3">
      <c r="A31" s="42" t="s">
        <v>128</v>
      </c>
      <c r="B31" s="99"/>
    </row>
    <row r="32" spans="1:2" ht="13" x14ac:dyDescent="0.3">
      <c r="A32" s="42" t="s">
        <v>140</v>
      </c>
      <c r="B32" s="99"/>
    </row>
    <row r="33" spans="1:2" ht="13" x14ac:dyDescent="0.3">
      <c r="A33" s="42" t="s">
        <v>141</v>
      </c>
      <c r="B33" s="99"/>
    </row>
    <row r="34" spans="1:2" ht="13" x14ac:dyDescent="0.3">
      <c r="A34" s="42" t="s">
        <v>142</v>
      </c>
      <c r="B34" s="99"/>
    </row>
    <row r="35" spans="1:2" ht="13" x14ac:dyDescent="0.3">
      <c r="A35" s="42" t="s">
        <v>143</v>
      </c>
      <c r="B35" s="99"/>
    </row>
    <row r="36" spans="1:2" ht="13" x14ac:dyDescent="0.3">
      <c r="A36" s="42" t="s">
        <v>144</v>
      </c>
      <c r="B36" s="99"/>
    </row>
    <row r="37" spans="1:2" ht="13" x14ac:dyDescent="0.3">
      <c r="A37" s="42" t="s">
        <v>145</v>
      </c>
      <c r="B37" s="99"/>
    </row>
    <row r="38" spans="1:2" ht="20" x14ac:dyDescent="0.3">
      <c r="A38" s="43" t="s">
        <v>146</v>
      </c>
      <c r="B38" s="99"/>
    </row>
    <row r="39" spans="1:2" ht="13" x14ac:dyDescent="0.3">
      <c r="A39" s="43" t="s">
        <v>458</v>
      </c>
      <c r="B39" s="99">
        <v>200</v>
      </c>
    </row>
    <row r="40" spans="1:2" ht="13" x14ac:dyDescent="0.3">
      <c r="A40" s="43" t="s">
        <v>459</v>
      </c>
      <c r="B40" s="99">
        <v>50</v>
      </c>
    </row>
    <row r="41" spans="1:2" ht="13" x14ac:dyDescent="0.3">
      <c r="A41" s="2" t="s">
        <v>147</v>
      </c>
      <c r="B41" s="354">
        <f>B8+B12+B19+B23+B30+B24</f>
        <v>78750</v>
      </c>
    </row>
    <row r="42" spans="1:2" x14ac:dyDescent="0.25">
      <c r="A42" s="46"/>
      <c r="B42" s="46"/>
    </row>
    <row r="43" spans="1:2" x14ac:dyDescent="0.25">
      <c r="A43" s="46"/>
      <c r="B43" s="46"/>
    </row>
    <row r="44" spans="1:2" x14ac:dyDescent="0.25">
      <c r="A44" s="47"/>
      <c r="B44" s="47"/>
    </row>
  </sheetData>
  <mergeCells count="2">
    <mergeCell ref="A4:B4"/>
    <mergeCell ref="A6:B6"/>
  </mergeCells>
  <pageMargins left="0.75" right="0.35" top="0.36" bottom="0.3" header="0.26" footer="0.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2:E15"/>
  <sheetViews>
    <sheetView workbookViewId="0">
      <selection activeCell="D10" sqref="D10"/>
    </sheetView>
  </sheetViews>
  <sheetFormatPr defaultRowHeight="12.5" x14ac:dyDescent="0.25"/>
  <cols>
    <col min="1" max="1" width="42.26953125" customWidth="1"/>
    <col min="2" max="2" width="13.1796875" customWidth="1"/>
    <col min="3" max="3" width="11.7265625" customWidth="1"/>
    <col min="4" max="4" width="11.26953125" customWidth="1"/>
    <col min="5" max="5" width="12.54296875" customWidth="1"/>
    <col min="257" max="257" width="42.26953125" customWidth="1"/>
    <col min="258" max="258" width="13.1796875" customWidth="1"/>
    <col min="259" max="259" width="11.7265625" customWidth="1"/>
    <col min="260" max="260" width="11.26953125" customWidth="1"/>
    <col min="261" max="261" width="12.54296875" customWidth="1"/>
    <col min="513" max="513" width="42.26953125" customWidth="1"/>
    <col min="514" max="514" width="13.1796875" customWidth="1"/>
    <col min="515" max="515" width="11.7265625" customWidth="1"/>
    <col min="516" max="516" width="11.26953125" customWidth="1"/>
    <col min="517" max="517" width="12.54296875" customWidth="1"/>
    <col min="769" max="769" width="42.26953125" customWidth="1"/>
    <col min="770" max="770" width="13.1796875" customWidth="1"/>
    <col min="771" max="771" width="11.7265625" customWidth="1"/>
    <col min="772" max="772" width="11.26953125" customWidth="1"/>
    <col min="773" max="773" width="12.54296875" customWidth="1"/>
    <col min="1025" max="1025" width="42.26953125" customWidth="1"/>
    <col min="1026" max="1026" width="13.1796875" customWidth="1"/>
    <col min="1027" max="1027" width="11.7265625" customWidth="1"/>
    <col min="1028" max="1028" width="11.26953125" customWidth="1"/>
    <col min="1029" max="1029" width="12.54296875" customWidth="1"/>
    <col min="1281" max="1281" width="42.26953125" customWidth="1"/>
    <col min="1282" max="1282" width="13.1796875" customWidth="1"/>
    <col min="1283" max="1283" width="11.7265625" customWidth="1"/>
    <col min="1284" max="1284" width="11.26953125" customWidth="1"/>
    <col min="1285" max="1285" width="12.54296875" customWidth="1"/>
    <col min="1537" max="1537" width="42.26953125" customWidth="1"/>
    <col min="1538" max="1538" width="13.1796875" customWidth="1"/>
    <col min="1539" max="1539" width="11.7265625" customWidth="1"/>
    <col min="1540" max="1540" width="11.26953125" customWidth="1"/>
    <col min="1541" max="1541" width="12.54296875" customWidth="1"/>
    <col min="1793" max="1793" width="42.26953125" customWidth="1"/>
    <col min="1794" max="1794" width="13.1796875" customWidth="1"/>
    <col min="1795" max="1795" width="11.7265625" customWidth="1"/>
    <col min="1796" max="1796" width="11.26953125" customWidth="1"/>
    <col min="1797" max="1797" width="12.54296875" customWidth="1"/>
    <col min="2049" max="2049" width="42.26953125" customWidth="1"/>
    <col min="2050" max="2050" width="13.1796875" customWidth="1"/>
    <col min="2051" max="2051" width="11.7265625" customWidth="1"/>
    <col min="2052" max="2052" width="11.26953125" customWidth="1"/>
    <col min="2053" max="2053" width="12.54296875" customWidth="1"/>
    <col min="2305" max="2305" width="42.26953125" customWidth="1"/>
    <col min="2306" max="2306" width="13.1796875" customWidth="1"/>
    <col min="2307" max="2307" width="11.7265625" customWidth="1"/>
    <col min="2308" max="2308" width="11.26953125" customWidth="1"/>
    <col min="2309" max="2309" width="12.54296875" customWidth="1"/>
    <col min="2561" max="2561" width="42.26953125" customWidth="1"/>
    <col min="2562" max="2562" width="13.1796875" customWidth="1"/>
    <col min="2563" max="2563" width="11.7265625" customWidth="1"/>
    <col min="2564" max="2564" width="11.26953125" customWidth="1"/>
    <col min="2565" max="2565" width="12.54296875" customWidth="1"/>
    <col min="2817" max="2817" width="42.26953125" customWidth="1"/>
    <col min="2818" max="2818" width="13.1796875" customWidth="1"/>
    <col min="2819" max="2819" width="11.7265625" customWidth="1"/>
    <col min="2820" max="2820" width="11.26953125" customWidth="1"/>
    <col min="2821" max="2821" width="12.54296875" customWidth="1"/>
    <col min="3073" max="3073" width="42.26953125" customWidth="1"/>
    <col min="3074" max="3074" width="13.1796875" customWidth="1"/>
    <col min="3075" max="3075" width="11.7265625" customWidth="1"/>
    <col min="3076" max="3076" width="11.26953125" customWidth="1"/>
    <col min="3077" max="3077" width="12.54296875" customWidth="1"/>
    <col min="3329" max="3329" width="42.26953125" customWidth="1"/>
    <col min="3330" max="3330" width="13.1796875" customWidth="1"/>
    <col min="3331" max="3331" width="11.7265625" customWidth="1"/>
    <col min="3332" max="3332" width="11.26953125" customWidth="1"/>
    <col min="3333" max="3333" width="12.54296875" customWidth="1"/>
    <col min="3585" max="3585" width="42.26953125" customWidth="1"/>
    <col min="3586" max="3586" width="13.1796875" customWidth="1"/>
    <col min="3587" max="3587" width="11.7265625" customWidth="1"/>
    <col min="3588" max="3588" width="11.26953125" customWidth="1"/>
    <col min="3589" max="3589" width="12.54296875" customWidth="1"/>
    <col min="3841" max="3841" width="42.26953125" customWidth="1"/>
    <col min="3842" max="3842" width="13.1796875" customWidth="1"/>
    <col min="3843" max="3843" width="11.7265625" customWidth="1"/>
    <col min="3844" max="3844" width="11.26953125" customWidth="1"/>
    <col min="3845" max="3845" width="12.54296875" customWidth="1"/>
    <col min="4097" max="4097" width="42.26953125" customWidth="1"/>
    <col min="4098" max="4098" width="13.1796875" customWidth="1"/>
    <col min="4099" max="4099" width="11.7265625" customWidth="1"/>
    <col min="4100" max="4100" width="11.26953125" customWidth="1"/>
    <col min="4101" max="4101" width="12.54296875" customWidth="1"/>
    <col min="4353" max="4353" width="42.26953125" customWidth="1"/>
    <col min="4354" max="4354" width="13.1796875" customWidth="1"/>
    <col min="4355" max="4355" width="11.7265625" customWidth="1"/>
    <col min="4356" max="4356" width="11.26953125" customWidth="1"/>
    <col min="4357" max="4357" width="12.54296875" customWidth="1"/>
    <col min="4609" max="4609" width="42.26953125" customWidth="1"/>
    <col min="4610" max="4610" width="13.1796875" customWidth="1"/>
    <col min="4611" max="4611" width="11.7265625" customWidth="1"/>
    <col min="4612" max="4612" width="11.26953125" customWidth="1"/>
    <col min="4613" max="4613" width="12.54296875" customWidth="1"/>
    <col min="4865" max="4865" width="42.26953125" customWidth="1"/>
    <col min="4866" max="4866" width="13.1796875" customWidth="1"/>
    <col min="4867" max="4867" width="11.7265625" customWidth="1"/>
    <col min="4868" max="4868" width="11.26953125" customWidth="1"/>
    <col min="4869" max="4869" width="12.54296875" customWidth="1"/>
    <col min="5121" max="5121" width="42.26953125" customWidth="1"/>
    <col min="5122" max="5122" width="13.1796875" customWidth="1"/>
    <col min="5123" max="5123" width="11.7265625" customWidth="1"/>
    <col min="5124" max="5124" width="11.26953125" customWidth="1"/>
    <col min="5125" max="5125" width="12.54296875" customWidth="1"/>
    <col min="5377" max="5377" width="42.26953125" customWidth="1"/>
    <col min="5378" max="5378" width="13.1796875" customWidth="1"/>
    <col min="5379" max="5379" width="11.7265625" customWidth="1"/>
    <col min="5380" max="5380" width="11.26953125" customWidth="1"/>
    <col min="5381" max="5381" width="12.54296875" customWidth="1"/>
    <col min="5633" max="5633" width="42.26953125" customWidth="1"/>
    <col min="5634" max="5634" width="13.1796875" customWidth="1"/>
    <col min="5635" max="5635" width="11.7265625" customWidth="1"/>
    <col min="5636" max="5636" width="11.26953125" customWidth="1"/>
    <col min="5637" max="5637" width="12.54296875" customWidth="1"/>
    <col min="5889" max="5889" width="42.26953125" customWidth="1"/>
    <col min="5890" max="5890" width="13.1796875" customWidth="1"/>
    <col min="5891" max="5891" width="11.7265625" customWidth="1"/>
    <col min="5892" max="5892" width="11.26953125" customWidth="1"/>
    <col min="5893" max="5893" width="12.54296875" customWidth="1"/>
    <col min="6145" max="6145" width="42.26953125" customWidth="1"/>
    <col min="6146" max="6146" width="13.1796875" customWidth="1"/>
    <col min="6147" max="6147" width="11.7265625" customWidth="1"/>
    <col min="6148" max="6148" width="11.26953125" customWidth="1"/>
    <col min="6149" max="6149" width="12.54296875" customWidth="1"/>
    <col min="6401" max="6401" width="42.26953125" customWidth="1"/>
    <col min="6402" max="6402" width="13.1796875" customWidth="1"/>
    <col min="6403" max="6403" width="11.7265625" customWidth="1"/>
    <col min="6404" max="6404" width="11.26953125" customWidth="1"/>
    <col min="6405" max="6405" width="12.54296875" customWidth="1"/>
    <col min="6657" max="6657" width="42.26953125" customWidth="1"/>
    <col min="6658" max="6658" width="13.1796875" customWidth="1"/>
    <col min="6659" max="6659" width="11.7265625" customWidth="1"/>
    <col min="6660" max="6660" width="11.26953125" customWidth="1"/>
    <col min="6661" max="6661" width="12.54296875" customWidth="1"/>
    <col min="6913" max="6913" width="42.26953125" customWidth="1"/>
    <col min="6914" max="6914" width="13.1796875" customWidth="1"/>
    <col min="6915" max="6915" width="11.7265625" customWidth="1"/>
    <col min="6916" max="6916" width="11.26953125" customWidth="1"/>
    <col min="6917" max="6917" width="12.54296875" customWidth="1"/>
    <col min="7169" max="7169" width="42.26953125" customWidth="1"/>
    <col min="7170" max="7170" width="13.1796875" customWidth="1"/>
    <col min="7171" max="7171" width="11.7265625" customWidth="1"/>
    <col min="7172" max="7172" width="11.26953125" customWidth="1"/>
    <col min="7173" max="7173" width="12.54296875" customWidth="1"/>
    <col min="7425" max="7425" width="42.26953125" customWidth="1"/>
    <col min="7426" max="7426" width="13.1796875" customWidth="1"/>
    <col min="7427" max="7427" width="11.7265625" customWidth="1"/>
    <col min="7428" max="7428" width="11.26953125" customWidth="1"/>
    <col min="7429" max="7429" width="12.54296875" customWidth="1"/>
    <col min="7681" max="7681" width="42.26953125" customWidth="1"/>
    <col min="7682" max="7682" width="13.1796875" customWidth="1"/>
    <col min="7683" max="7683" width="11.7265625" customWidth="1"/>
    <col min="7684" max="7684" width="11.26953125" customWidth="1"/>
    <col min="7685" max="7685" width="12.54296875" customWidth="1"/>
    <col min="7937" max="7937" width="42.26953125" customWidth="1"/>
    <col min="7938" max="7938" width="13.1796875" customWidth="1"/>
    <col min="7939" max="7939" width="11.7265625" customWidth="1"/>
    <col min="7940" max="7940" width="11.26953125" customWidth="1"/>
    <col min="7941" max="7941" width="12.54296875" customWidth="1"/>
    <col min="8193" max="8193" width="42.26953125" customWidth="1"/>
    <col min="8194" max="8194" width="13.1796875" customWidth="1"/>
    <col min="8195" max="8195" width="11.7265625" customWidth="1"/>
    <col min="8196" max="8196" width="11.26953125" customWidth="1"/>
    <col min="8197" max="8197" width="12.54296875" customWidth="1"/>
    <col min="8449" max="8449" width="42.26953125" customWidth="1"/>
    <col min="8450" max="8450" width="13.1796875" customWidth="1"/>
    <col min="8451" max="8451" width="11.7265625" customWidth="1"/>
    <col min="8452" max="8452" width="11.26953125" customWidth="1"/>
    <col min="8453" max="8453" width="12.54296875" customWidth="1"/>
    <col min="8705" max="8705" width="42.26953125" customWidth="1"/>
    <col min="8706" max="8706" width="13.1796875" customWidth="1"/>
    <col min="8707" max="8707" width="11.7265625" customWidth="1"/>
    <col min="8708" max="8708" width="11.26953125" customWidth="1"/>
    <col min="8709" max="8709" width="12.54296875" customWidth="1"/>
    <col min="8961" max="8961" width="42.26953125" customWidth="1"/>
    <col min="8962" max="8962" width="13.1796875" customWidth="1"/>
    <col min="8963" max="8963" width="11.7265625" customWidth="1"/>
    <col min="8964" max="8964" width="11.26953125" customWidth="1"/>
    <col min="8965" max="8965" width="12.54296875" customWidth="1"/>
    <col min="9217" max="9217" width="42.26953125" customWidth="1"/>
    <col min="9218" max="9218" width="13.1796875" customWidth="1"/>
    <col min="9219" max="9219" width="11.7265625" customWidth="1"/>
    <col min="9220" max="9220" width="11.26953125" customWidth="1"/>
    <col min="9221" max="9221" width="12.54296875" customWidth="1"/>
    <col min="9473" max="9473" width="42.26953125" customWidth="1"/>
    <col min="9474" max="9474" width="13.1796875" customWidth="1"/>
    <col min="9475" max="9475" width="11.7265625" customWidth="1"/>
    <col min="9476" max="9476" width="11.26953125" customWidth="1"/>
    <col min="9477" max="9477" width="12.54296875" customWidth="1"/>
    <col min="9729" max="9729" width="42.26953125" customWidth="1"/>
    <col min="9730" max="9730" width="13.1796875" customWidth="1"/>
    <col min="9731" max="9731" width="11.7265625" customWidth="1"/>
    <col min="9732" max="9732" width="11.26953125" customWidth="1"/>
    <col min="9733" max="9733" width="12.54296875" customWidth="1"/>
    <col min="9985" max="9985" width="42.26953125" customWidth="1"/>
    <col min="9986" max="9986" width="13.1796875" customWidth="1"/>
    <col min="9987" max="9987" width="11.7265625" customWidth="1"/>
    <col min="9988" max="9988" width="11.26953125" customWidth="1"/>
    <col min="9989" max="9989" width="12.54296875" customWidth="1"/>
    <col min="10241" max="10241" width="42.26953125" customWidth="1"/>
    <col min="10242" max="10242" width="13.1796875" customWidth="1"/>
    <col min="10243" max="10243" width="11.7265625" customWidth="1"/>
    <col min="10244" max="10244" width="11.26953125" customWidth="1"/>
    <col min="10245" max="10245" width="12.54296875" customWidth="1"/>
    <col min="10497" max="10497" width="42.26953125" customWidth="1"/>
    <col min="10498" max="10498" width="13.1796875" customWidth="1"/>
    <col min="10499" max="10499" width="11.7265625" customWidth="1"/>
    <col min="10500" max="10500" width="11.26953125" customWidth="1"/>
    <col min="10501" max="10501" width="12.54296875" customWidth="1"/>
    <col min="10753" max="10753" width="42.26953125" customWidth="1"/>
    <col min="10754" max="10754" width="13.1796875" customWidth="1"/>
    <col min="10755" max="10755" width="11.7265625" customWidth="1"/>
    <col min="10756" max="10756" width="11.26953125" customWidth="1"/>
    <col min="10757" max="10757" width="12.54296875" customWidth="1"/>
    <col min="11009" max="11009" width="42.26953125" customWidth="1"/>
    <col min="11010" max="11010" width="13.1796875" customWidth="1"/>
    <col min="11011" max="11011" width="11.7265625" customWidth="1"/>
    <col min="11012" max="11012" width="11.26953125" customWidth="1"/>
    <col min="11013" max="11013" width="12.54296875" customWidth="1"/>
    <col min="11265" max="11265" width="42.26953125" customWidth="1"/>
    <col min="11266" max="11266" width="13.1796875" customWidth="1"/>
    <col min="11267" max="11267" width="11.7265625" customWidth="1"/>
    <col min="11268" max="11268" width="11.26953125" customWidth="1"/>
    <col min="11269" max="11269" width="12.54296875" customWidth="1"/>
    <col min="11521" max="11521" width="42.26953125" customWidth="1"/>
    <col min="11522" max="11522" width="13.1796875" customWidth="1"/>
    <col min="11523" max="11523" width="11.7265625" customWidth="1"/>
    <col min="11524" max="11524" width="11.26953125" customWidth="1"/>
    <col min="11525" max="11525" width="12.54296875" customWidth="1"/>
    <col min="11777" max="11777" width="42.26953125" customWidth="1"/>
    <col min="11778" max="11778" width="13.1796875" customWidth="1"/>
    <col min="11779" max="11779" width="11.7265625" customWidth="1"/>
    <col min="11780" max="11780" width="11.26953125" customWidth="1"/>
    <col min="11781" max="11781" width="12.54296875" customWidth="1"/>
    <col min="12033" max="12033" width="42.26953125" customWidth="1"/>
    <col min="12034" max="12034" width="13.1796875" customWidth="1"/>
    <col min="12035" max="12035" width="11.7265625" customWidth="1"/>
    <col min="12036" max="12036" width="11.26953125" customWidth="1"/>
    <col min="12037" max="12037" width="12.54296875" customWidth="1"/>
    <col min="12289" max="12289" width="42.26953125" customWidth="1"/>
    <col min="12290" max="12290" width="13.1796875" customWidth="1"/>
    <col min="12291" max="12291" width="11.7265625" customWidth="1"/>
    <col min="12292" max="12292" width="11.26953125" customWidth="1"/>
    <col min="12293" max="12293" width="12.54296875" customWidth="1"/>
    <col min="12545" max="12545" width="42.26953125" customWidth="1"/>
    <col min="12546" max="12546" width="13.1796875" customWidth="1"/>
    <col min="12547" max="12547" width="11.7265625" customWidth="1"/>
    <col min="12548" max="12548" width="11.26953125" customWidth="1"/>
    <col min="12549" max="12549" width="12.54296875" customWidth="1"/>
    <col min="12801" max="12801" width="42.26953125" customWidth="1"/>
    <col min="12802" max="12802" width="13.1796875" customWidth="1"/>
    <col min="12803" max="12803" width="11.7265625" customWidth="1"/>
    <col min="12804" max="12804" width="11.26953125" customWidth="1"/>
    <col min="12805" max="12805" width="12.54296875" customWidth="1"/>
    <col min="13057" max="13057" width="42.26953125" customWidth="1"/>
    <col min="13058" max="13058" width="13.1796875" customWidth="1"/>
    <col min="13059" max="13059" width="11.7265625" customWidth="1"/>
    <col min="13060" max="13060" width="11.26953125" customWidth="1"/>
    <col min="13061" max="13061" width="12.54296875" customWidth="1"/>
    <col min="13313" max="13313" width="42.26953125" customWidth="1"/>
    <col min="13314" max="13314" width="13.1796875" customWidth="1"/>
    <col min="13315" max="13315" width="11.7265625" customWidth="1"/>
    <col min="13316" max="13316" width="11.26953125" customWidth="1"/>
    <col min="13317" max="13317" width="12.54296875" customWidth="1"/>
    <col min="13569" max="13569" width="42.26953125" customWidth="1"/>
    <col min="13570" max="13570" width="13.1796875" customWidth="1"/>
    <col min="13571" max="13571" width="11.7265625" customWidth="1"/>
    <col min="13572" max="13572" width="11.26953125" customWidth="1"/>
    <col min="13573" max="13573" width="12.54296875" customWidth="1"/>
    <col min="13825" max="13825" width="42.26953125" customWidth="1"/>
    <col min="13826" max="13826" width="13.1796875" customWidth="1"/>
    <col min="13827" max="13827" width="11.7265625" customWidth="1"/>
    <col min="13828" max="13828" width="11.26953125" customWidth="1"/>
    <col min="13829" max="13829" width="12.54296875" customWidth="1"/>
    <col min="14081" max="14081" width="42.26953125" customWidth="1"/>
    <col min="14082" max="14082" width="13.1796875" customWidth="1"/>
    <col min="14083" max="14083" width="11.7265625" customWidth="1"/>
    <col min="14084" max="14084" width="11.26953125" customWidth="1"/>
    <col min="14085" max="14085" width="12.54296875" customWidth="1"/>
    <col min="14337" max="14337" width="42.26953125" customWidth="1"/>
    <col min="14338" max="14338" width="13.1796875" customWidth="1"/>
    <col min="14339" max="14339" width="11.7265625" customWidth="1"/>
    <col min="14340" max="14340" width="11.26953125" customWidth="1"/>
    <col min="14341" max="14341" width="12.54296875" customWidth="1"/>
    <col min="14593" max="14593" width="42.26953125" customWidth="1"/>
    <col min="14594" max="14594" width="13.1796875" customWidth="1"/>
    <col min="14595" max="14595" width="11.7265625" customWidth="1"/>
    <col min="14596" max="14596" width="11.26953125" customWidth="1"/>
    <col min="14597" max="14597" width="12.54296875" customWidth="1"/>
    <col min="14849" max="14849" width="42.26953125" customWidth="1"/>
    <col min="14850" max="14850" width="13.1796875" customWidth="1"/>
    <col min="14851" max="14851" width="11.7265625" customWidth="1"/>
    <col min="14852" max="14852" width="11.26953125" customWidth="1"/>
    <col min="14853" max="14853" width="12.54296875" customWidth="1"/>
    <col min="15105" max="15105" width="42.26953125" customWidth="1"/>
    <col min="15106" max="15106" width="13.1796875" customWidth="1"/>
    <col min="15107" max="15107" width="11.7265625" customWidth="1"/>
    <col min="15108" max="15108" width="11.26953125" customWidth="1"/>
    <col min="15109" max="15109" width="12.54296875" customWidth="1"/>
    <col min="15361" max="15361" width="42.26953125" customWidth="1"/>
    <col min="15362" max="15362" width="13.1796875" customWidth="1"/>
    <col min="15363" max="15363" width="11.7265625" customWidth="1"/>
    <col min="15364" max="15364" width="11.26953125" customWidth="1"/>
    <col min="15365" max="15365" width="12.54296875" customWidth="1"/>
    <col min="15617" max="15617" width="42.26953125" customWidth="1"/>
    <col min="15618" max="15618" width="13.1796875" customWidth="1"/>
    <col min="15619" max="15619" width="11.7265625" customWidth="1"/>
    <col min="15620" max="15620" width="11.26953125" customWidth="1"/>
    <col min="15621" max="15621" width="12.54296875" customWidth="1"/>
    <col min="15873" max="15873" width="42.26953125" customWidth="1"/>
    <col min="15874" max="15874" width="13.1796875" customWidth="1"/>
    <col min="15875" max="15875" width="11.7265625" customWidth="1"/>
    <col min="15876" max="15876" width="11.26953125" customWidth="1"/>
    <col min="15877" max="15877" width="12.54296875" customWidth="1"/>
    <col min="16129" max="16129" width="42.26953125" customWidth="1"/>
    <col min="16130" max="16130" width="13.1796875" customWidth="1"/>
    <col min="16131" max="16131" width="11.7265625" customWidth="1"/>
    <col min="16132" max="16132" width="11.26953125" customWidth="1"/>
    <col min="16133" max="16133" width="12.54296875" customWidth="1"/>
  </cols>
  <sheetData>
    <row r="2" spans="1:5" x14ac:dyDescent="0.25">
      <c r="A2" s="560" t="s">
        <v>246</v>
      </c>
      <c r="B2" s="560"/>
      <c r="C2" s="560"/>
      <c r="D2" s="560"/>
      <c r="E2" s="560"/>
    </row>
    <row r="3" spans="1:5" x14ac:dyDescent="0.25">
      <c r="A3" s="33"/>
      <c r="B3" s="33"/>
      <c r="C3" s="33"/>
      <c r="D3" s="33"/>
      <c r="E3" s="33"/>
    </row>
    <row r="4" spans="1:5" x14ac:dyDescent="0.25">
      <c r="A4" s="579" t="s">
        <v>386</v>
      </c>
      <c r="B4" s="579"/>
      <c r="C4" s="579"/>
      <c r="D4" s="579"/>
      <c r="E4" s="579"/>
    </row>
    <row r="5" spans="1:5" x14ac:dyDescent="0.25">
      <c r="A5" s="472"/>
      <c r="B5" s="472"/>
      <c r="C5" s="472"/>
      <c r="D5" s="472"/>
      <c r="E5" s="472"/>
    </row>
    <row r="6" spans="1:5" x14ac:dyDescent="0.25">
      <c r="A6" s="33"/>
      <c r="B6" s="33"/>
      <c r="C6" s="33"/>
      <c r="D6" s="33"/>
      <c r="E6" s="33" t="s">
        <v>0</v>
      </c>
    </row>
    <row r="7" spans="1:5" ht="12.75" customHeight="1" x14ac:dyDescent="0.25">
      <c r="A7" s="580" t="s">
        <v>119</v>
      </c>
      <c r="B7" s="575" t="s">
        <v>120</v>
      </c>
      <c r="C7" s="549" t="s">
        <v>389</v>
      </c>
      <c r="D7" s="549" t="s">
        <v>428</v>
      </c>
      <c r="E7" s="577" t="s">
        <v>121</v>
      </c>
    </row>
    <row r="8" spans="1:5" x14ac:dyDescent="0.25">
      <c r="A8" s="581"/>
      <c r="B8" s="576"/>
      <c r="C8" s="550"/>
      <c r="D8" s="550"/>
      <c r="E8" s="578"/>
    </row>
    <row r="9" spans="1:5" x14ac:dyDescent="0.25">
      <c r="A9" s="101" t="s">
        <v>506</v>
      </c>
      <c r="B9" s="429">
        <v>7000</v>
      </c>
      <c r="C9" s="100"/>
      <c r="D9" s="100"/>
      <c r="E9" s="430">
        <f>SUM(B9:D9)</f>
        <v>7000</v>
      </c>
    </row>
    <row r="10" spans="1:5" x14ac:dyDescent="0.25">
      <c r="A10" s="101" t="s">
        <v>538</v>
      </c>
      <c r="B10" s="429">
        <v>101</v>
      </c>
      <c r="D10" s="100"/>
      <c r="E10" s="430">
        <f>SUM(B10:D10)</f>
        <v>101</v>
      </c>
    </row>
    <row r="11" spans="1:5" x14ac:dyDescent="0.25">
      <c r="A11" s="101"/>
      <c r="B11" s="429"/>
      <c r="C11" s="100"/>
      <c r="D11" s="100"/>
      <c r="E11" s="430">
        <f>SUM(B11:D11)</f>
        <v>0</v>
      </c>
    </row>
    <row r="12" spans="1:5" x14ac:dyDescent="0.25">
      <c r="A12" s="1"/>
      <c r="B12" s="429"/>
      <c r="C12" s="100"/>
      <c r="D12" s="100"/>
      <c r="E12" s="430">
        <f>SUM(B12:D12)</f>
        <v>0</v>
      </c>
    </row>
    <row r="13" spans="1:5" x14ac:dyDescent="0.25">
      <c r="A13" s="1"/>
      <c r="B13" s="431"/>
      <c r="D13" s="100"/>
      <c r="E13" s="430">
        <f>SUM(B13:D13)</f>
        <v>0</v>
      </c>
    </row>
    <row r="14" spans="1:5" x14ac:dyDescent="0.25">
      <c r="A14" s="459"/>
      <c r="B14" s="429"/>
      <c r="C14" s="100"/>
      <c r="D14" s="100"/>
      <c r="E14" s="430">
        <f t="shared" ref="E14:E15" si="0">SUM(B14:D14)</f>
        <v>0</v>
      </c>
    </row>
    <row r="15" spans="1:5" ht="13" x14ac:dyDescent="0.3">
      <c r="A15" s="40" t="s">
        <v>2</v>
      </c>
      <c r="B15" s="430">
        <f>SUM(B9:B14)</f>
        <v>7101</v>
      </c>
      <c r="C15" s="102">
        <f t="shared" ref="C15:D15" si="1">SUM(C9:C14)</f>
        <v>0</v>
      </c>
      <c r="D15" s="102">
        <f t="shared" si="1"/>
        <v>0</v>
      </c>
      <c r="E15" s="430">
        <f t="shared" si="0"/>
        <v>7101</v>
      </c>
    </row>
  </sheetData>
  <mergeCells count="7">
    <mergeCell ref="A2:E2"/>
    <mergeCell ref="A4:E4"/>
    <mergeCell ref="A7:A8"/>
    <mergeCell ref="B7:B8"/>
    <mergeCell ref="C7:C8"/>
    <mergeCell ref="D7:D8"/>
    <mergeCell ref="E7:E8"/>
  </mergeCells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2:J23"/>
  <sheetViews>
    <sheetView topLeftCell="A7" workbookViewId="0">
      <selection activeCell="B10" sqref="B10"/>
    </sheetView>
  </sheetViews>
  <sheetFormatPr defaultRowHeight="12.5" x14ac:dyDescent="0.25"/>
  <cols>
    <col min="1" max="1" width="27.7265625" customWidth="1"/>
    <col min="2" max="2" width="12.7265625" customWidth="1"/>
    <col min="3" max="3" width="10" bestFit="1" customWidth="1"/>
    <col min="4" max="4" width="10.1796875" bestFit="1" customWidth="1"/>
    <col min="5" max="5" width="11.453125" customWidth="1"/>
    <col min="6" max="6" width="10.1796875" bestFit="1" customWidth="1"/>
    <col min="7" max="7" width="12.453125" customWidth="1"/>
    <col min="8" max="8" width="13.1796875" customWidth="1"/>
    <col min="9" max="9" width="11.1796875" customWidth="1"/>
  </cols>
  <sheetData>
    <row r="2" spans="1:10" x14ac:dyDescent="0.25">
      <c r="I2" s="583" t="s">
        <v>379</v>
      </c>
      <c r="J2" s="583"/>
    </row>
    <row r="3" spans="1:10" x14ac:dyDescent="0.25">
      <c r="I3" s="474"/>
      <c r="J3" s="474"/>
    </row>
    <row r="4" spans="1:10" ht="13" x14ac:dyDescent="0.25">
      <c r="A4" s="582" t="s">
        <v>489</v>
      </c>
      <c r="B4" s="582"/>
      <c r="C4" s="582"/>
      <c r="D4" s="582"/>
      <c r="E4" s="582"/>
      <c r="F4" s="582"/>
      <c r="G4" s="582"/>
      <c r="H4" s="582"/>
      <c r="I4" s="582"/>
      <c r="J4" s="582"/>
    </row>
    <row r="5" spans="1:10" ht="13.5" customHeight="1" x14ac:dyDescent="0.25">
      <c r="A5" s="473"/>
      <c r="B5" s="473"/>
      <c r="C5" s="473"/>
      <c r="D5" s="473"/>
      <c r="E5" s="473"/>
      <c r="F5" s="473"/>
      <c r="G5" s="473"/>
      <c r="H5" s="473"/>
      <c r="I5" s="473"/>
      <c r="J5" s="473"/>
    </row>
    <row r="6" spans="1:10" ht="13" thickBot="1" x14ac:dyDescent="0.3">
      <c r="I6" s="540" t="s">
        <v>118</v>
      </c>
      <c r="J6" s="540"/>
    </row>
    <row r="7" spans="1:10" ht="15.75" customHeight="1" x14ac:dyDescent="0.3">
      <c r="A7" s="584" t="s">
        <v>269</v>
      </c>
      <c r="B7" s="591" t="s">
        <v>265</v>
      </c>
      <c r="C7" s="592"/>
      <c r="D7" s="592"/>
      <c r="E7" s="592"/>
      <c r="F7" s="586" t="s">
        <v>262</v>
      </c>
      <c r="G7" s="586"/>
      <c r="H7" s="586"/>
      <c r="I7" s="587" t="s">
        <v>268</v>
      </c>
      <c r="J7" s="589" t="s">
        <v>147</v>
      </c>
    </row>
    <row r="8" spans="1:10" ht="33.75" customHeight="1" thickBot="1" x14ac:dyDescent="0.3">
      <c r="A8" s="585"/>
      <c r="B8" s="123" t="s">
        <v>267</v>
      </c>
      <c r="C8" s="123" t="s">
        <v>266</v>
      </c>
      <c r="D8" s="123" t="s">
        <v>265</v>
      </c>
      <c r="E8" s="123" t="s">
        <v>263</v>
      </c>
      <c r="F8" s="123" t="s">
        <v>264</v>
      </c>
      <c r="G8" s="123" t="s">
        <v>263</v>
      </c>
      <c r="H8" s="123" t="s">
        <v>262</v>
      </c>
      <c r="I8" s="588"/>
      <c r="J8" s="590"/>
    </row>
    <row r="9" spans="1:10" ht="15.75" customHeight="1" x14ac:dyDescent="0.3">
      <c r="A9" s="122" t="s">
        <v>120</v>
      </c>
      <c r="B9" s="121">
        <v>183366</v>
      </c>
      <c r="C9" s="121">
        <v>78750</v>
      </c>
      <c r="D9" s="121">
        <v>1800</v>
      </c>
      <c r="E9" s="121"/>
      <c r="F9" s="121">
        <v>7101</v>
      </c>
      <c r="G9" s="121"/>
      <c r="H9" s="121"/>
      <c r="I9" s="121"/>
      <c r="J9" s="120">
        <f>SUM(B9:I9)</f>
        <v>271017</v>
      </c>
    </row>
    <row r="10" spans="1:10" ht="15.75" customHeight="1" x14ac:dyDescent="0.3">
      <c r="A10" s="122"/>
      <c r="B10" s="121"/>
      <c r="C10" s="121"/>
      <c r="D10" s="121"/>
      <c r="E10" s="121"/>
      <c r="F10" s="121"/>
      <c r="G10" s="121"/>
      <c r="H10" s="121"/>
      <c r="I10" s="121"/>
      <c r="J10" s="120"/>
    </row>
    <row r="11" spans="1:10" ht="15.75" customHeight="1" x14ac:dyDescent="0.3">
      <c r="A11" s="119" t="s">
        <v>388</v>
      </c>
      <c r="B11" s="34">
        <v>1199</v>
      </c>
      <c r="C11" s="34"/>
      <c r="D11" s="34"/>
      <c r="E11" s="34"/>
      <c r="F11" s="34"/>
      <c r="G11" s="34"/>
      <c r="H11" s="34"/>
      <c r="I11" s="34"/>
      <c r="J11" s="114">
        <f>SUM(B11:I11)</f>
        <v>1199</v>
      </c>
    </row>
    <row r="12" spans="1:10" ht="15.75" customHeight="1" x14ac:dyDescent="0.3">
      <c r="A12" s="118"/>
      <c r="B12" s="112"/>
      <c r="C12" s="112"/>
      <c r="D12" s="112"/>
      <c r="E12" s="112"/>
      <c r="F12" s="112"/>
      <c r="G12" s="112"/>
      <c r="H12" s="112"/>
      <c r="I12" s="112"/>
      <c r="J12" s="111"/>
    </row>
    <row r="13" spans="1:10" ht="22.5" customHeight="1" x14ac:dyDescent="0.3">
      <c r="A13" s="115" t="s">
        <v>432</v>
      </c>
      <c r="B13" s="34"/>
      <c r="C13" s="34"/>
      <c r="D13" s="34">
        <v>20080</v>
      </c>
      <c r="E13" s="34"/>
      <c r="F13" s="34"/>
      <c r="G13" s="34"/>
      <c r="H13" s="34"/>
      <c r="I13" s="34"/>
      <c r="J13" s="114">
        <f>SUM(D13:I13)</f>
        <v>20080</v>
      </c>
    </row>
    <row r="14" spans="1:10" ht="15.75" customHeight="1" x14ac:dyDescent="0.3">
      <c r="A14" s="115"/>
      <c r="B14" s="34"/>
      <c r="C14" s="34"/>
      <c r="D14" s="34"/>
      <c r="E14" s="34"/>
      <c r="F14" s="34"/>
      <c r="G14" s="34"/>
      <c r="H14" s="34"/>
      <c r="I14" s="34"/>
      <c r="J14" s="114"/>
    </row>
    <row r="15" spans="1:10" ht="15.75" customHeight="1" x14ac:dyDescent="0.3">
      <c r="A15" s="115"/>
      <c r="B15" s="34"/>
      <c r="C15" s="34"/>
      <c r="D15" s="34"/>
      <c r="E15" s="34"/>
      <c r="F15" s="34"/>
      <c r="G15" s="34"/>
      <c r="H15" s="34"/>
      <c r="I15" s="34"/>
      <c r="J15" s="114"/>
    </row>
    <row r="16" spans="1:10" ht="23" x14ac:dyDescent="0.3">
      <c r="A16" s="117" t="s">
        <v>261</v>
      </c>
      <c r="B16" s="35">
        <f>SUM(B9:B15)</f>
        <v>184565</v>
      </c>
      <c r="C16" s="35">
        <f t="shared" ref="C16:I16" si="0">SUM(C9:C15)</f>
        <v>78750</v>
      </c>
      <c r="D16" s="35">
        <f t="shared" si="0"/>
        <v>21880</v>
      </c>
      <c r="E16" s="35">
        <f t="shared" si="0"/>
        <v>0</v>
      </c>
      <c r="F16" s="35">
        <f t="shared" si="0"/>
        <v>7101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114">
        <f t="shared" ref="J16" si="1">SUM(J9:J15)</f>
        <v>292296</v>
      </c>
    </row>
    <row r="17" spans="1:10" ht="15.75" customHeight="1" x14ac:dyDescent="0.3">
      <c r="A17" s="115"/>
      <c r="B17" s="34"/>
      <c r="C17" s="34"/>
      <c r="D17" s="34"/>
      <c r="E17" s="34"/>
      <c r="F17" s="34"/>
      <c r="G17" s="34"/>
      <c r="H17" s="34"/>
      <c r="I17" s="34"/>
      <c r="J17" s="114"/>
    </row>
    <row r="18" spans="1:10" ht="20" x14ac:dyDescent="0.3">
      <c r="A18" s="116" t="s">
        <v>260</v>
      </c>
      <c r="B18" s="34"/>
      <c r="C18" s="34"/>
      <c r="D18" s="34"/>
      <c r="E18" s="34"/>
      <c r="F18" s="34"/>
      <c r="G18" s="34"/>
      <c r="H18" s="3"/>
      <c r="I18" s="34">
        <v>82175</v>
      </c>
      <c r="J18" s="114">
        <f>SUM(B18:I18)</f>
        <v>82175</v>
      </c>
    </row>
    <row r="19" spans="1:10" ht="20" x14ac:dyDescent="0.3">
      <c r="A19" s="116" t="s">
        <v>259</v>
      </c>
      <c r="B19" s="34"/>
      <c r="C19" s="34"/>
      <c r="D19" s="34"/>
      <c r="E19" s="34"/>
      <c r="F19" s="34"/>
      <c r="G19" s="34"/>
      <c r="H19" s="3"/>
      <c r="I19" s="34">
        <v>80762</v>
      </c>
      <c r="J19" s="114">
        <f>SUM(B19:I19)</f>
        <v>80762</v>
      </c>
    </row>
    <row r="20" spans="1:10" ht="15.75" customHeight="1" x14ac:dyDescent="0.3">
      <c r="A20" s="115"/>
      <c r="B20" s="34"/>
      <c r="C20" s="34"/>
      <c r="D20" s="34"/>
      <c r="E20" s="34"/>
      <c r="F20" s="34"/>
      <c r="G20" s="34"/>
      <c r="H20" s="34"/>
      <c r="I20" s="34"/>
      <c r="J20" s="114"/>
    </row>
    <row r="21" spans="1:10" ht="21" x14ac:dyDescent="0.3">
      <c r="A21" s="115" t="s">
        <v>258</v>
      </c>
      <c r="B21" s="34"/>
      <c r="C21" s="34"/>
      <c r="D21" s="34"/>
      <c r="E21" s="34"/>
      <c r="F21" s="34"/>
      <c r="G21" s="34"/>
      <c r="H21" s="34"/>
      <c r="I21" s="35">
        <f>SUM(I18:I20)</f>
        <v>162937</v>
      </c>
      <c r="J21" s="114">
        <f>SUM(J18:J20)</f>
        <v>162937</v>
      </c>
    </row>
    <row r="22" spans="1:10" ht="15.75" customHeight="1" thickBot="1" x14ac:dyDescent="0.35">
      <c r="A22" s="113"/>
      <c r="B22" s="112"/>
      <c r="C22" s="112"/>
      <c r="D22" s="112"/>
      <c r="E22" s="112"/>
      <c r="F22" s="112"/>
      <c r="G22" s="112"/>
      <c r="H22" s="112"/>
      <c r="I22" s="112"/>
      <c r="J22" s="111"/>
    </row>
    <row r="23" spans="1:10" ht="19.5" customHeight="1" thickBot="1" x14ac:dyDescent="0.35">
      <c r="A23" s="110" t="s">
        <v>257</v>
      </c>
      <c r="B23" s="109">
        <f>SUM(B9:B13)</f>
        <v>184565</v>
      </c>
      <c r="C23" s="109">
        <f>SUM(C9:C13)</f>
        <v>78750</v>
      </c>
      <c r="D23" s="109">
        <f>SUM(D9:D13)</f>
        <v>21880</v>
      </c>
      <c r="E23" s="109">
        <f>SUM(E9:E13)</f>
        <v>0</v>
      </c>
      <c r="F23" s="109">
        <f>SUM(F16)</f>
        <v>7101</v>
      </c>
      <c r="G23" s="109">
        <f>SUM(G9:G13)</f>
        <v>0</v>
      </c>
      <c r="H23" s="109">
        <f>SUM(H17:H22)</f>
        <v>0</v>
      </c>
      <c r="I23" s="109">
        <f>SUM(I21)</f>
        <v>162937</v>
      </c>
      <c r="J23" s="108">
        <f>J16+J21</f>
        <v>455233</v>
      </c>
    </row>
  </sheetData>
  <mergeCells count="8">
    <mergeCell ref="A4:J4"/>
    <mergeCell ref="I2:J2"/>
    <mergeCell ref="I6:J6"/>
    <mergeCell ref="A7:A8"/>
    <mergeCell ref="F7:H7"/>
    <mergeCell ref="I7:I8"/>
    <mergeCell ref="J7:J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2:K23"/>
  <sheetViews>
    <sheetView topLeftCell="A7" workbookViewId="0">
      <selection activeCell="K11" sqref="K11"/>
    </sheetView>
  </sheetViews>
  <sheetFormatPr defaultRowHeight="12.5" x14ac:dyDescent="0.25"/>
  <cols>
    <col min="1" max="1" width="13.54296875" customWidth="1"/>
    <col min="2" max="2" width="32.81640625" customWidth="1"/>
    <col min="3" max="3" width="12.81640625" bestFit="1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83" t="s">
        <v>279</v>
      </c>
      <c r="K2" s="583"/>
    </row>
    <row r="3" spans="1:11" x14ac:dyDescent="0.25">
      <c r="J3" s="474"/>
      <c r="K3" s="474"/>
    </row>
    <row r="4" spans="1:11" ht="13" x14ac:dyDescent="0.25">
      <c r="A4" s="582" t="s">
        <v>490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</row>
    <row r="5" spans="1:11" ht="11.25" customHeight="1" x14ac:dyDescent="0.25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" thickBot="1" x14ac:dyDescent="0.3">
      <c r="J6" s="540" t="s">
        <v>118</v>
      </c>
      <c r="K6" s="540"/>
    </row>
    <row r="7" spans="1:11" ht="15.75" customHeight="1" x14ac:dyDescent="0.3">
      <c r="A7" s="593" t="s">
        <v>466</v>
      </c>
      <c r="B7" s="595" t="s">
        <v>269</v>
      </c>
      <c r="C7" s="591" t="s">
        <v>265</v>
      </c>
      <c r="D7" s="592"/>
      <c r="E7" s="592"/>
      <c r="F7" s="592"/>
      <c r="G7" s="586" t="s">
        <v>262</v>
      </c>
      <c r="H7" s="586"/>
      <c r="I7" s="586"/>
      <c r="J7" s="587" t="s">
        <v>268</v>
      </c>
      <c r="K7" s="589" t="s">
        <v>147</v>
      </c>
    </row>
    <row r="8" spans="1:11" ht="28.5" customHeight="1" thickBot="1" x14ac:dyDescent="0.3">
      <c r="A8" s="594"/>
      <c r="B8" s="596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8"/>
      <c r="K8" s="590"/>
    </row>
    <row r="9" spans="1:11" ht="15.75" customHeight="1" x14ac:dyDescent="0.3">
      <c r="A9" s="421"/>
      <c r="B9" s="422"/>
      <c r="C9" s="90"/>
      <c r="D9" s="87"/>
      <c r="E9" s="423"/>
      <c r="F9" s="121"/>
      <c r="G9" s="121"/>
      <c r="H9" s="422"/>
      <c r="J9" s="121"/>
      <c r="K9" s="120"/>
    </row>
    <row r="10" spans="1:11" ht="15.75" customHeight="1" x14ac:dyDescent="0.3">
      <c r="A10" s="129"/>
      <c r="B10" s="133" t="s">
        <v>120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3">
      <c r="A11" s="132" t="s">
        <v>278</v>
      </c>
      <c r="B11" s="2" t="s">
        <v>277</v>
      </c>
      <c r="C11" s="34">
        <f>172176-489</f>
        <v>171687</v>
      </c>
      <c r="D11" s="34">
        <v>78750</v>
      </c>
      <c r="E11" s="34"/>
      <c r="F11" s="34"/>
      <c r="G11" s="34"/>
      <c r="H11" s="34"/>
      <c r="I11" s="34"/>
      <c r="J11" s="34"/>
      <c r="K11" s="114">
        <f>SUM(C11:J11)</f>
        <v>250437</v>
      </c>
    </row>
    <row r="12" spans="1:11" ht="15.75" customHeight="1" x14ac:dyDescent="0.3">
      <c r="A12" s="132" t="s">
        <v>393</v>
      </c>
      <c r="B12" s="128" t="s">
        <v>539</v>
      </c>
      <c r="C12" s="34">
        <f>2803+1034</f>
        <v>3837</v>
      </c>
      <c r="D12" s="34"/>
      <c r="E12" s="34"/>
      <c r="F12" s="34"/>
      <c r="G12" s="34">
        <v>101</v>
      </c>
      <c r="H12" s="34"/>
      <c r="I12" s="34"/>
      <c r="J12" s="34"/>
      <c r="K12" s="114">
        <f>SUM(C12:J12)</f>
        <v>3938</v>
      </c>
    </row>
    <row r="13" spans="1:11" ht="15.75" customHeight="1" x14ac:dyDescent="0.3">
      <c r="A13" s="132" t="s">
        <v>276</v>
      </c>
      <c r="B13" s="128" t="s">
        <v>275</v>
      </c>
      <c r="C13" s="364">
        <v>2393</v>
      </c>
      <c r="D13" s="34"/>
      <c r="E13" s="34">
        <v>1600</v>
      </c>
      <c r="F13" s="34"/>
      <c r="G13" s="34">
        <v>7000</v>
      </c>
      <c r="H13" s="3"/>
      <c r="I13" s="34"/>
      <c r="J13" s="34"/>
      <c r="K13" s="114">
        <f>SUM(C13:J13)</f>
        <v>10993</v>
      </c>
    </row>
    <row r="14" spans="1:11" ht="15.75" customHeight="1" x14ac:dyDescent="0.3">
      <c r="A14" s="132" t="s">
        <v>274</v>
      </c>
      <c r="B14" s="2" t="s">
        <v>273</v>
      </c>
      <c r="C14" s="34">
        <v>5449</v>
      </c>
      <c r="D14" s="34"/>
      <c r="E14" s="34"/>
      <c r="F14" s="34"/>
      <c r="G14" s="34"/>
      <c r="H14" s="34"/>
      <c r="I14" s="34"/>
      <c r="J14" s="34"/>
      <c r="K14" s="114">
        <f t="shared" ref="K14:K15" si="0">SUM(C14:J14)</f>
        <v>5449</v>
      </c>
    </row>
    <row r="15" spans="1:11" ht="15.75" customHeight="1" x14ac:dyDescent="0.3">
      <c r="A15" s="132" t="s">
        <v>272</v>
      </c>
      <c r="B15" s="128" t="s">
        <v>271</v>
      </c>
      <c r="C15" s="34"/>
      <c r="D15" s="34"/>
      <c r="E15" s="34">
        <v>200</v>
      </c>
      <c r="F15" s="34"/>
      <c r="G15" s="34"/>
      <c r="H15" s="34"/>
      <c r="I15" s="34"/>
      <c r="J15" s="34"/>
      <c r="K15" s="114">
        <f t="shared" si="0"/>
        <v>200</v>
      </c>
    </row>
    <row r="16" spans="1:11" ht="13" x14ac:dyDescent="0.3">
      <c r="A16" s="129"/>
      <c r="B16" s="131" t="s">
        <v>261</v>
      </c>
      <c r="C16" s="35">
        <f>SUM(C11:C15)</f>
        <v>183366</v>
      </c>
      <c r="D16" s="35">
        <f>SUM(D11:D15)</f>
        <v>78750</v>
      </c>
      <c r="E16" s="35">
        <f>SUM(E10:E15)</f>
        <v>1800</v>
      </c>
      <c r="F16" s="35"/>
      <c r="G16" s="35">
        <f>SUM(G12:G15)</f>
        <v>7101</v>
      </c>
      <c r="H16" s="35"/>
      <c r="I16" s="35"/>
      <c r="J16" s="35"/>
      <c r="K16" s="114">
        <f>SUM(K11:K15)</f>
        <v>271017</v>
      </c>
    </row>
    <row r="17" spans="1:11" ht="20" x14ac:dyDescent="0.3">
      <c r="A17" s="129"/>
      <c r="B17" s="130" t="s">
        <v>260</v>
      </c>
      <c r="C17" s="34"/>
      <c r="D17" s="34"/>
      <c r="E17" s="34"/>
      <c r="F17" s="34"/>
      <c r="G17" s="34"/>
      <c r="H17" s="34"/>
      <c r="I17" s="34"/>
      <c r="J17" s="420">
        <v>79938</v>
      </c>
      <c r="K17" s="114">
        <f>SUM(C17:J17)</f>
        <v>79938</v>
      </c>
    </row>
    <row r="18" spans="1:11" ht="20" x14ac:dyDescent="0.3">
      <c r="A18" s="129"/>
      <c r="B18" s="130" t="s">
        <v>259</v>
      </c>
      <c r="C18" s="34"/>
      <c r="D18" s="34"/>
      <c r="E18" s="34"/>
      <c r="F18" s="34"/>
      <c r="G18" s="34"/>
      <c r="H18" s="34"/>
      <c r="I18" s="34"/>
      <c r="J18" s="34">
        <v>80762</v>
      </c>
      <c r="K18" s="114">
        <f>SUM(C18:J18)</f>
        <v>80762</v>
      </c>
    </row>
    <row r="19" spans="1:11" ht="13" x14ac:dyDescent="0.3">
      <c r="A19" s="129"/>
      <c r="B19" s="128" t="s">
        <v>258</v>
      </c>
      <c r="C19" s="34"/>
      <c r="D19" s="34"/>
      <c r="E19" s="34"/>
      <c r="F19" s="34"/>
      <c r="G19" s="34"/>
      <c r="H19" s="34"/>
      <c r="I19" s="34"/>
      <c r="J19" s="35">
        <f>SUM(J17:J18)</f>
        <v>160700</v>
      </c>
      <c r="K19" s="114">
        <f>SUM(C19:J19)</f>
        <v>160700</v>
      </c>
    </row>
    <row r="20" spans="1:11" ht="13" x14ac:dyDescent="0.3">
      <c r="A20" s="138"/>
      <c r="B20" s="126"/>
      <c r="C20" s="112"/>
      <c r="D20" s="112"/>
      <c r="E20" s="112"/>
      <c r="F20" s="112"/>
      <c r="G20" s="112"/>
      <c r="H20" s="112"/>
      <c r="I20" s="112"/>
      <c r="J20" s="350"/>
      <c r="K20" s="111"/>
    </row>
    <row r="21" spans="1:11" ht="13" x14ac:dyDescent="0.3">
      <c r="A21" s="138"/>
      <c r="B21" s="126"/>
      <c r="C21" s="112"/>
      <c r="D21" s="112"/>
      <c r="E21" s="112"/>
      <c r="F21" s="112"/>
      <c r="G21" s="112"/>
      <c r="H21" s="112"/>
      <c r="I21" s="112"/>
      <c r="J21" s="350"/>
      <c r="K21" s="111"/>
    </row>
    <row r="22" spans="1:11" ht="15.75" customHeight="1" thickBot="1" x14ac:dyDescent="0.35">
      <c r="A22" s="127"/>
      <c r="B22" s="126"/>
      <c r="C22" s="112"/>
      <c r="D22" s="112"/>
      <c r="E22" s="112"/>
      <c r="F22" s="112"/>
      <c r="G22" s="112"/>
      <c r="H22" s="112"/>
      <c r="I22" s="112"/>
      <c r="J22" s="112"/>
      <c r="K22" s="111"/>
    </row>
    <row r="23" spans="1:11" ht="19.5" customHeight="1" thickBot="1" x14ac:dyDescent="0.35">
      <c r="A23" s="125"/>
      <c r="B23" s="124" t="s">
        <v>257</v>
      </c>
      <c r="C23" s="109">
        <f>SUM(C10:C15)</f>
        <v>183366</v>
      </c>
      <c r="D23" s="109">
        <f>SUM(D10:D14)</f>
        <v>78750</v>
      </c>
      <c r="E23" s="109">
        <f>SUM(E16)</f>
        <v>1800</v>
      </c>
      <c r="F23" s="109">
        <f>SUM(F9:F14)</f>
        <v>0</v>
      </c>
      <c r="G23" s="109">
        <f>SUM(G16)</f>
        <v>7101</v>
      </c>
      <c r="H23" s="109">
        <f>SUM(H10:H14)</f>
        <v>0</v>
      </c>
      <c r="I23" s="109">
        <f>SUM(I10:I14)</f>
        <v>0</v>
      </c>
      <c r="J23" s="109">
        <f>J16+J19</f>
        <v>160700</v>
      </c>
      <c r="K23" s="108">
        <f>K16+K19</f>
        <v>431717</v>
      </c>
    </row>
  </sheetData>
  <mergeCells count="9">
    <mergeCell ref="A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2:K28"/>
  <sheetViews>
    <sheetView topLeftCell="A13" workbookViewId="0">
      <selection activeCell="H23" sqref="H23"/>
    </sheetView>
  </sheetViews>
  <sheetFormatPr defaultRowHeight="12.5" x14ac:dyDescent="0.25"/>
  <cols>
    <col min="1" max="1" width="12.453125" customWidth="1"/>
    <col min="2" max="2" width="31" customWidth="1"/>
    <col min="3" max="3" width="10.26953125" bestFit="1" customWidth="1"/>
    <col min="4" max="4" width="10" bestFit="1" customWidth="1"/>
    <col min="5" max="5" width="10.1796875" bestFit="1" customWidth="1"/>
    <col min="6" max="6" width="11.453125" customWidth="1"/>
    <col min="7" max="7" width="10.1796875" bestFit="1" customWidth="1"/>
    <col min="8" max="8" width="12.453125" customWidth="1"/>
    <col min="9" max="9" width="13.1796875" customWidth="1"/>
    <col min="10" max="10" width="11.1796875" customWidth="1"/>
  </cols>
  <sheetData>
    <row r="2" spans="1:11" x14ac:dyDescent="0.25">
      <c r="J2" s="583" t="s">
        <v>473</v>
      </c>
      <c r="K2" s="583"/>
    </row>
    <row r="3" spans="1:11" x14ac:dyDescent="0.25">
      <c r="J3" s="474"/>
      <c r="K3" s="474"/>
    </row>
    <row r="4" spans="1:11" ht="13" x14ac:dyDescent="0.25">
      <c r="B4" s="582" t="s">
        <v>490</v>
      </c>
      <c r="C4" s="582"/>
      <c r="D4" s="582"/>
      <c r="E4" s="582"/>
      <c r="F4" s="582"/>
      <c r="G4" s="582"/>
      <c r="H4" s="582"/>
      <c r="I4" s="582"/>
      <c r="J4" s="582"/>
      <c r="K4" s="582"/>
    </row>
    <row r="5" spans="1:11" ht="12.75" customHeight="1" x14ac:dyDescent="0.25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" thickBot="1" x14ac:dyDescent="0.3">
      <c r="J6" s="540" t="s">
        <v>118</v>
      </c>
      <c r="K6" s="540"/>
    </row>
    <row r="7" spans="1:11" ht="15.75" customHeight="1" x14ac:dyDescent="0.3">
      <c r="A7" s="593" t="s">
        <v>466</v>
      </c>
      <c r="B7" s="595" t="s">
        <v>269</v>
      </c>
      <c r="C7" s="591" t="s">
        <v>265</v>
      </c>
      <c r="D7" s="592"/>
      <c r="E7" s="592"/>
      <c r="F7" s="592"/>
      <c r="G7" s="586" t="s">
        <v>262</v>
      </c>
      <c r="H7" s="586"/>
      <c r="I7" s="586"/>
      <c r="J7" s="587" t="s">
        <v>268</v>
      </c>
      <c r="K7" s="589" t="s">
        <v>147</v>
      </c>
    </row>
    <row r="8" spans="1:11" ht="40.5" customHeight="1" thickBot="1" x14ac:dyDescent="0.3">
      <c r="A8" s="594"/>
      <c r="B8" s="596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8"/>
      <c r="K8" s="590"/>
    </row>
    <row r="9" spans="1:11" ht="15.75" customHeight="1" x14ac:dyDescent="0.3">
      <c r="A9" s="143"/>
      <c r="B9" s="134"/>
      <c r="C9" s="137"/>
      <c r="D9" s="136"/>
      <c r="E9" s="135"/>
      <c r="F9" s="121"/>
      <c r="G9" s="121"/>
      <c r="H9" s="134"/>
      <c r="J9" s="121"/>
      <c r="K9" s="120"/>
    </row>
    <row r="10" spans="1:11" ht="15.75" customHeight="1" x14ac:dyDescent="0.3">
      <c r="A10" s="138"/>
      <c r="B10" s="133" t="s">
        <v>431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3">
      <c r="A11" s="132" t="s">
        <v>285</v>
      </c>
      <c r="B11" s="2" t="s">
        <v>284</v>
      </c>
      <c r="C11" s="121"/>
      <c r="D11" s="34"/>
      <c r="E11" s="121"/>
      <c r="F11" s="34"/>
      <c r="G11" s="34"/>
      <c r="H11" s="34"/>
      <c r="I11" s="121"/>
      <c r="J11" s="34"/>
      <c r="K11" s="114"/>
    </row>
    <row r="12" spans="1:11" ht="15.75" customHeight="1" x14ac:dyDescent="0.3">
      <c r="A12" s="142" t="s">
        <v>283</v>
      </c>
      <c r="B12" s="2" t="s">
        <v>282</v>
      </c>
      <c r="C12" s="112"/>
      <c r="D12" s="34"/>
      <c r="E12" s="112"/>
      <c r="F12" s="112"/>
      <c r="G12" s="112"/>
      <c r="H12" s="3"/>
      <c r="I12" s="112"/>
      <c r="J12" s="112"/>
      <c r="K12" s="111"/>
    </row>
    <row r="13" spans="1:11" ht="15.75" customHeight="1" x14ac:dyDescent="0.3">
      <c r="A13" s="132" t="s">
        <v>412</v>
      </c>
      <c r="B13" s="128" t="s">
        <v>413</v>
      </c>
      <c r="C13" s="34"/>
      <c r="D13" s="121"/>
      <c r="E13" s="34"/>
      <c r="F13" s="34"/>
      <c r="G13" s="34"/>
      <c r="H13" s="121"/>
      <c r="I13" s="34"/>
      <c r="J13" s="34"/>
      <c r="K13" s="114"/>
    </row>
    <row r="14" spans="1:11" ht="15.75" customHeight="1" x14ac:dyDescent="0.3">
      <c r="A14" s="132" t="s">
        <v>409</v>
      </c>
      <c r="B14" s="128" t="s">
        <v>410</v>
      </c>
      <c r="C14" s="34"/>
      <c r="D14" s="121"/>
      <c r="E14" s="112">
        <v>9000</v>
      </c>
      <c r="F14" s="34"/>
      <c r="G14" s="34"/>
      <c r="H14" s="121"/>
      <c r="I14" s="34"/>
      <c r="J14" s="34"/>
      <c r="K14" s="114">
        <f t="shared" ref="K14:K17" si="0">SUM(C14:J14)</f>
        <v>9000</v>
      </c>
    </row>
    <row r="15" spans="1:11" ht="15.75" customHeight="1" x14ac:dyDescent="0.3">
      <c r="A15" s="132" t="s">
        <v>411</v>
      </c>
      <c r="B15" s="128" t="s">
        <v>429</v>
      </c>
      <c r="C15" s="34"/>
      <c r="D15" s="34"/>
      <c r="E15" s="34">
        <v>405</v>
      </c>
      <c r="F15" s="34"/>
      <c r="G15" s="34"/>
      <c r="H15" s="34"/>
      <c r="I15" s="34"/>
      <c r="J15" s="34"/>
      <c r="K15" s="114">
        <f t="shared" si="0"/>
        <v>405</v>
      </c>
    </row>
    <row r="16" spans="1:11" ht="15.75" customHeight="1" x14ac:dyDescent="0.3">
      <c r="A16" s="132" t="s">
        <v>270</v>
      </c>
      <c r="B16" s="128" t="s">
        <v>319</v>
      </c>
      <c r="C16" s="140"/>
      <c r="D16" s="140"/>
      <c r="E16" s="140">
        <v>3175</v>
      </c>
      <c r="F16" s="140"/>
      <c r="G16" s="140"/>
      <c r="H16" s="140"/>
      <c r="I16" s="140"/>
      <c r="J16" s="140"/>
      <c r="K16" s="114">
        <f t="shared" si="0"/>
        <v>3175</v>
      </c>
    </row>
    <row r="17" spans="1:11" ht="15.75" customHeight="1" x14ac:dyDescent="0.3">
      <c r="A17" s="132" t="s">
        <v>416</v>
      </c>
      <c r="B17" s="128" t="s">
        <v>430</v>
      </c>
      <c r="C17" s="140"/>
      <c r="D17" s="140"/>
      <c r="E17" s="140">
        <v>7500</v>
      </c>
      <c r="F17" s="140"/>
      <c r="G17" s="140"/>
      <c r="H17" s="140"/>
      <c r="I17" s="140"/>
      <c r="J17" s="140"/>
      <c r="K17" s="114">
        <f t="shared" si="0"/>
        <v>7500</v>
      </c>
    </row>
    <row r="18" spans="1:11" ht="18" customHeight="1" x14ac:dyDescent="0.3">
      <c r="A18" s="141"/>
      <c r="B18" s="131" t="s">
        <v>147</v>
      </c>
      <c r="C18" s="35"/>
      <c r="D18" s="35"/>
      <c r="E18" s="35">
        <f>SUM(E10:E17)</f>
        <v>20080</v>
      </c>
      <c r="F18" s="35"/>
      <c r="G18" s="35"/>
      <c r="H18" s="35"/>
      <c r="I18" s="35"/>
      <c r="J18" s="35"/>
      <c r="K18" s="114">
        <f>SUM(K10:K17)</f>
        <v>20080</v>
      </c>
    </row>
    <row r="19" spans="1:11" ht="15.75" customHeight="1" x14ac:dyDescent="0.3">
      <c r="A19" s="129"/>
      <c r="B19" s="128" t="s">
        <v>281</v>
      </c>
      <c r="C19" s="34"/>
      <c r="D19" s="34"/>
      <c r="E19" s="34"/>
      <c r="F19" s="34"/>
      <c r="G19" s="34"/>
      <c r="H19" s="34"/>
      <c r="I19" s="34"/>
      <c r="J19" s="34"/>
      <c r="K19" s="114"/>
    </row>
    <row r="20" spans="1:11" ht="15.75" customHeight="1" x14ac:dyDescent="0.3">
      <c r="A20" s="138"/>
      <c r="B20" s="128"/>
      <c r="C20" s="34"/>
      <c r="D20" s="34"/>
      <c r="E20" s="34"/>
      <c r="F20" s="34"/>
      <c r="G20" s="34"/>
      <c r="H20" s="34"/>
      <c r="I20" s="34"/>
      <c r="J20" s="34"/>
      <c r="K20" s="114"/>
    </row>
    <row r="21" spans="1:11" ht="13" x14ac:dyDescent="0.3">
      <c r="A21" s="138"/>
      <c r="B21" s="131" t="s">
        <v>280</v>
      </c>
      <c r="C21" s="35"/>
      <c r="D21" s="35"/>
      <c r="E21" s="35"/>
      <c r="F21" s="35"/>
      <c r="G21" s="35"/>
      <c r="H21" s="35"/>
      <c r="I21" s="35"/>
      <c r="J21" s="35"/>
      <c r="K21" s="114"/>
    </row>
    <row r="22" spans="1:11" ht="15.75" customHeight="1" x14ac:dyDescent="0.3">
      <c r="A22" s="138"/>
      <c r="B22" s="128"/>
      <c r="C22" s="34"/>
      <c r="D22" s="34"/>
      <c r="E22" s="34"/>
      <c r="F22" s="34"/>
      <c r="G22" s="34"/>
      <c r="H22" s="34"/>
      <c r="I22" s="34"/>
      <c r="J22" s="34"/>
      <c r="K22" s="114"/>
    </row>
    <row r="23" spans="1:11" ht="20" x14ac:dyDescent="0.3">
      <c r="A23" s="129"/>
      <c r="B23" s="130" t="s">
        <v>260</v>
      </c>
      <c r="C23" s="34"/>
      <c r="D23" s="34"/>
      <c r="E23" s="34"/>
      <c r="F23" s="34"/>
      <c r="G23" s="34"/>
      <c r="H23" s="34"/>
      <c r="I23" s="34"/>
      <c r="J23" s="34">
        <v>806</v>
      </c>
      <c r="K23" s="114">
        <f>SUM(J23)</f>
        <v>806</v>
      </c>
    </row>
    <row r="24" spans="1:11" ht="20" x14ac:dyDescent="0.3">
      <c r="A24" s="139"/>
      <c r="B24" s="130" t="s">
        <v>259</v>
      </c>
      <c r="C24" s="34"/>
      <c r="D24" s="34"/>
      <c r="E24" s="34"/>
      <c r="F24" s="34"/>
      <c r="G24" s="34"/>
      <c r="H24" s="34"/>
      <c r="I24" s="34"/>
      <c r="J24" s="34"/>
      <c r="K24" s="114"/>
    </row>
    <row r="25" spans="1:11" ht="15.75" customHeight="1" x14ac:dyDescent="0.3">
      <c r="A25" s="138"/>
      <c r="B25" s="128"/>
      <c r="C25" s="34"/>
      <c r="D25" s="34"/>
      <c r="E25" s="34"/>
      <c r="F25" s="34"/>
      <c r="G25" s="34"/>
      <c r="H25" s="34"/>
      <c r="I25" s="34"/>
      <c r="J25" s="34"/>
      <c r="K25" s="114"/>
    </row>
    <row r="26" spans="1:11" ht="13" x14ac:dyDescent="0.3">
      <c r="A26" s="138"/>
      <c r="B26" s="128" t="s">
        <v>258</v>
      </c>
      <c r="C26" s="34"/>
      <c r="D26" s="34"/>
      <c r="E26" s="34"/>
      <c r="F26" s="34"/>
      <c r="G26" s="34"/>
      <c r="H26" s="34"/>
      <c r="I26" s="34"/>
      <c r="J26" s="35"/>
      <c r="K26" s="114"/>
    </row>
    <row r="27" spans="1:11" ht="15.75" customHeight="1" thickBot="1" x14ac:dyDescent="0.35">
      <c r="A27" s="127"/>
      <c r="B27" s="126"/>
      <c r="C27" s="112"/>
      <c r="D27" s="112"/>
      <c r="E27" s="112"/>
      <c r="F27" s="112"/>
      <c r="G27" s="112"/>
      <c r="H27" s="112"/>
      <c r="I27" s="112"/>
      <c r="J27" s="112"/>
      <c r="K27" s="111"/>
    </row>
    <row r="28" spans="1:11" ht="19.5" customHeight="1" thickBot="1" x14ac:dyDescent="0.35">
      <c r="A28" s="125"/>
      <c r="B28" s="124" t="s">
        <v>257</v>
      </c>
      <c r="C28" s="109"/>
      <c r="D28" s="109"/>
      <c r="E28" s="109">
        <f>SUM(E18:E27)</f>
        <v>20080</v>
      </c>
      <c r="F28" s="109"/>
      <c r="G28" s="109"/>
      <c r="H28" s="109"/>
      <c r="I28" s="109"/>
      <c r="J28" s="109">
        <f>SUM(J23:J27)</f>
        <v>806</v>
      </c>
      <c r="K28" s="108">
        <f>SUM(K18:K27)</f>
        <v>20886</v>
      </c>
    </row>
  </sheetData>
  <mergeCells count="9">
    <mergeCell ref="B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26</vt:i4>
      </vt:variant>
    </vt:vector>
  </HeadingPairs>
  <TitlesOfParts>
    <vt:vector size="26" baseType="lpstr">
      <vt:lpstr>1. mell</vt:lpstr>
      <vt:lpstr>2.1. mell</vt:lpstr>
      <vt:lpstr>2.2 mell</vt:lpstr>
      <vt:lpstr>2.1.1 mell</vt:lpstr>
      <vt:lpstr>2.1.2 mell</vt:lpstr>
      <vt:lpstr>2.2.1 mell</vt:lpstr>
      <vt:lpstr>2.3 mell</vt:lpstr>
      <vt:lpstr>2.3.1 mell </vt:lpstr>
      <vt:lpstr>2.3.2 mell</vt:lpstr>
      <vt:lpstr>2.3.3 mell</vt:lpstr>
      <vt:lpstr>2.3.4 mell</vt:lpstr>
      <vt:lpstr>3. mell</vt:lpstr>
      <vt:lpstr>3.1.-3.2. mell.</vt:lpstr>
      <vt:lpstr>3.3 mell</vt:lpstr>
      <vt:lpstr>3.3.1 mell</vt:lpstr>
      <vt:lpstr>3.3.2 mell</vt:lpstr>
      <vt:lpstr>3.1.3 mell</vt:lpstr>
      <vt:lpstr>3.3.4 mell</vt:lpstr>
      <vt:lpstr>4.-5. mell.</vt:lpstr>
      <vt:lpstr>6.-7. mell.</vt:lpstr>
      <vt:lpstr>6.1. mell</vt:lpstr>
      <vt:lpstr>6.2 mell</vt:lpstr>
      <vt:lpstr>8. mell</vt:lpstr>
      <vt:lpstr>9. mell.</vt:lpstr>
      <vt:lpstr>10.mell.</vt:lpstr>
      <vt:lpstr>11. mell.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ado</cp:lastModifiedBy>
  <cp:lastPrinted>2019-09-24T14:35:17Z</cp:lastPrinted>
  <dcterms:created xsi:type="dcterms:W3CDTF">2014-02-10T13:53:58Z</dcterms:created>
  <dcterms:modified xsi:type="dcterms:W3CDTF">2019-09-25T11:30:48Z</dcterms:modified>
</cp:coreProperties>
</file>