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firstSheet="25" activeTab="29"/>
  </bookViews>
  <sheets>
    <sheet name="1. melléklet" sheetId="1" r:id="rId1"/>
    <sheet name="1.1 Önkormányzat" sheetId="2" r:id="rId2"/>
    <sheet name="1.2 Polgárm." sheetId="3" r:id="rId3"/>
    <sheet name="1.3 Óvoda" sheetId="4" r:id="rId4"/>
    <sheet name="1.4 Gondozási" sheetId="5" r:id="rId5"/>
    <sheet name="1.5 Műv. ház" sheetId="6" r:id="rId6"/>
    <sheet name="1.1-1.5 Bevétel összesen" sheetId="7" r:id="rId7"/>
    <sheet name="2. melléklet" sheetId="8" r:id="rId8"/>
    <sheet name="2.1-2.5. melléklet" sheetId="9" r:id="rId9"/>
    <sheet name="3. melléklet" sheetId="10" r:id="rId10"/>
    <sheet name="4. melléklet" sheetId="11" r:id="rId11"/>
    <sheet name="5. melléklet" sheetId="12" r:id="rId12"/>
    <sheet name="6.1. melléklet" sheetId="13" r:id="rId13"/>
    <sheet name="6.2. melléklet" sheetId="14" r:id="rId14"/>
    <sheet name="7. melléklet" sheetId="15" r:id="rId15"/>
    <sheet name="8. melléklet" sheetId="16" r:id="rId16"/>
    <sheet name="9.melléklet" sheetId="17" r:id="rId17"/>
    <sheet name="10. melléklet" sheetId="18" r:id="rId18"/>
    <sheet name="11.melléklet" sheetId="19" r:id="rId19"/>
    <sheet name="12. melléklet" sheetId="20" r:id="rId20"/>
    <sheet name="13. melléklet" sheetId="21" r:id="rId21"/>
    <sheet name="14. pénzkészl." sheetId="22" r:id="rId22"/>
    <sheet name="15.melléklet" sheetId="23" r:id="rId23"/>
    <sheet name="16.melléklet" sheetId="24" r:id="rId24"/>
    <sheet name="17. mérleg  " sheetId="25" r:id="rId25"/>
    <sheet name="18. melléklet" sheetId="26" r:id="rId26"/>
    <sheet name="19. melléklet" sheetId="27" r:id="rId27"/>
    <sheet name="20.melléklet" sheetId="28" r:id="rId28"/>
    <sheet name="21. pénzm." sheetId="29" r:id="rId29"/>
    <sheet name="Munka1" sheetId="30" r:id="rId30"/>
  </sheets>
  <definedNames>
    <definedName name="_xlnm.Print_Titles" localSheetId="25">'18. melléklet'!$5:$5</definedName>
    <definedName name="_xlnm.Print_Titles" localSheetId="7">'2. melléklet'!$4:$5</definedName>
    <definedName name="_xlnm.Print_Area" localSheetId="17">'10. melléklet'!$A$1:$J$9</definedName>
    <definedName name="_xlnm.Print_Area" localSheetId="22">'15.melléklet'!$A$1:$K$13</definedName>
    <definedName name="_xlnm.Print_Area" localSheetId="24">'17. mérleg  '!$A$1:$D$32</definedName>
    <definedName name="_xlnm.Print_Area" localSheetId="8">'2.1-2.5. melléklet'!$A$1:$DW$22</definedName>
    <definedName name="_xlnm.Print_Area" localSheetId="27">'20.melléklet'!$A$1:$D$36</definedName>
    <definedName name="_xlnm.Print_Area" localSheetId="15">'8. melléklet'!$A$1:$E$67</definedName>
  </definedNames>
  <calcPr fullCalcOnLoad="1"/>
</workbook>
</file>

<file path=xl/comments16.xml><?xml version="1.0" encoding="utf-8"?>
<comments xmlns="http://schemas.openxmlformats.org/spreadsheetml/2006/main">
  <authors>
    <author>x</author>
  </authors>
  <commentList>
    <comment ref="C43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Fejlesztési kamat mitt csökkentve</t>
        </r>
      </text>
    </comment>
  </commentList>
</comments>
</file>

<file path=xl/sharedStrings.xml><?xml version="1.0" encoding="utf-8"?>
<sst xmlns="http://schemas.openxmlformats.org/spreadsheetml/2006/main" count="1415" uniqueCount="727">
  <si>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</si>
  <si>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</si>
  <si>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</si>
  <si>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</si>
  <si>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</si>
  <si>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</si>
  <si>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</si>
  <si>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</si>
  <si>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</si>
  <si>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2.1 Működési célú támogatás értékű bevételek</t>
  </si>
  <si>
    <t>– ebből: TB-től átvett működési célú támogatás</t>
  </si>
  <si>
    <t>– Magánszemélyek Kommunális adója</t>
  </si>
  <si>
    <t>– Iparűzési adó</t>
  </si>
  <si>
    <t>– Gépjárműadó</t>
  </si>
  <si>
    <t>Adatok ezer Ft-ban</t>
  </si>
  <si>
    <t>Önkormányzat összesen</t>
  </si>
  <si>
    <t>– Pótlékok, bírságok</t>
  </si>
  <si>
    <t>– Egyéb adó (behajtás)</t>
  </si>
  <si>
    <t>III. Felhalmozási és tőke jellegű bevételek</t>
  </si>
  <si>
    <t>IV. Támogatási kölcsönök visszatérülése</t>
  </si>
  <si>
    <t>V. Külső finanszírozás bevételei</t>
  </si>
  <si>
    <t>– Fejlesztési hitel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</si>
  <si>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</si>
  <si>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</si>
  <si>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</si>
  <si>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</si>
  <si>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</si>
  <si>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</si>
  <si>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</si>
  <si>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</si>
  <si>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</si>
  <si>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</si>
  <si>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</si>
  <si>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– Működési célú pénzeszköz átadás ÁHT-n kívülre</t>
  </si>
  <si>
    <t>– Szoc. pol. juttatások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</si>
  <si>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</si>
  <si>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</si>
  <si>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</si>
  <si>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</si>
  <si>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</si>
  <si>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</si>
  <si>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</si>
  <si>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</si>
  <si>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</si>
  <si>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</si>
  <si>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</si>
  <si>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</si>
  <si>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</si>
  <si>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</si>
  <si>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</si>
  <si>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Tartalékok</t>
  </si>
  <si>
    <t>1. Felújítási kiadások ÁFÁ-valok</t>
  </si>
  <si>
    <t>2. Beruházási kiadások ÁFÁ-val</t>
  </si>
  <si>
    <t>– Hitel visszafizetés</t>
  </si>
  <si>
    <t>1. Felhalmozási és tőke jellegű bevétel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</si>
  <si>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</si>
  <si>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</si>
  <si>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</si>
  <si>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</si>
  <si>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</si>
  <si>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</si>
  <si>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</si>
  <si>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</si>
  <si>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</si>
  <si>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</si>
  <si>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</si>
  <si>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</si>
  <si>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</si>
  <si>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</si>
  <si>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</si>
  <si>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Rendszeres személyi juttatások</t>
  </si>
  <si>
    <t>Nem rendszeres személyi juttatások</t>
  </si>
  <si>
    <t>Külső személyi juttatások</t>
  </si>
  <si>
    <t>Társadalombiztosítási járulék</t>
  </si>
  <si>
    <t>Egészségbiztosítási járulék természetbeni</t>
  </si>
  <si>
    <t>Egészségbiztosítási járulékpénzbeni</t>
  </si>
  <si>
    <t>Munkerőpiaci fogl. Járulék</t>
  </si>
  <si>
    <t xml:space="preserve">Táppénz hozzájárulás </t>
  </si>
  <si>
    <t>Munkaadókat terhelő járulékok áht-n kívülre</t>
  </si>
  <si>
    <t xml:space="preserve">Munkaadókat terhelő egyéb járulékok </t>
  </si>
  <si>
    <t>Készletbeszerzések</t>
  </si>
  <si>
    <t>Szolgáltatások</t>
  </si>
  <si>
    <t>Általános forgalmi adó kiadása</t>
  </si>
  <si>
    <t>kiküldetés, reprezentáció, reklám kiadások</t>
  </si>
  <si>
    <t>Egyéb folyó kiadások</t>
  </si>
  <si>
    <t>IV.</t>
  </si>
  <si>
    <t xml:space="preserve"> Egyéb folyó kiadások összesen:</t>
  </si>
  <si>
    <t>V.</t>
  </si>
  <si>
    <t>VI.</t>
  </si>
  <si>
    <t>Ellátottak pénzbeli juttatásai összesen: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</si>
  <si>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</si>
  <si>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</si>
  <si>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kívülre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</si>
  <si>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</si>
  <si>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</si>
  <si>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</si>
  <si>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</si>
  <si>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</si>
  <si>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</si>
  <si>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</si>
  <si>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</si>
  <si>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</si>
  <si>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</si>
  <si>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</si>
  <si>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</si>
  <si>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</si>
  <si>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</si>
  <si>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</si>
  <si>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</si>
  <si>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</si>
  <si>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</si>
  <si>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</si>
  <si>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</si>
  <si>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</si>
  <si>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</si>
  <si>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</si>
  <si>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</si>
  <si>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</si>
  <si>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</si>
  <si>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</si>
  <si>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</si>
  <si>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</si>
  <si>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</si>
  <si>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</si>
  <si>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</si>
  <si>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</si>
  <si>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</si>
  <si>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Céltatalék</t>
  </si>
  <si>
    <t>Tartalék</t>
  </si>
  <si>
    <t>Kiegyenlítő, függő, átfutó kiadások</t>
  </si>
  <si>
    <t>Az I. – XII. pontba nem tartozó kiadások összesen:</t>
  </si>
  <si>
    <t>XIII.</t>
  </si>
  <si>
    <t>Kiadások összesen (I – XIII-ig):</t>
  </si>
  <si>
    <t>3. Fejlesztési tartalék</t>
  </si>
  <si>
    <t>– Fejlesztési hitel kamata</t>
  </si>
  <si>
    <t>5. Tartalékok</t>
  </si>
  <si>
    <t>– Céltartalék</t>
  </si>
  <si>
    <t>– Általános tartalék</t>
  </si>
  <si>
    <t xml:space="preserve">III.Finanszírozási kiadások </t>
  </si>
  <si>
    <t>– Nyújtott kölcsön</t>
  </si>
  <si>
    <t>Teljesítés</t>
  </si>
  <si>
    <t>Teljesítés a mód.kv %-ban</t>
  </si>
  <si>
    <t>Cím</t>
  </si>
  <si>
    <t>Cél</t>
  </si>
  <si>
    <t>Sor-szám</t>
  </si>
  <si>
    <t>Alcím</t>
  </si>
  <si>
    <t>Igazgatás</t>
  </si>
  <si>
    <t>Szennyvízberuházás</t>
  </si>
  <si>
    <t>Összesen:</t>
  </si>
  <si>
    <t>Ingatlanokhoz kapcsolódó vagyonértékű jog</t>
  </si>
  <si>
    <t>Ezer forintban</t>
  </si>
  <si>
    <t>Civil szervezetek:</t>
  </si>
  <si>
    <t>Gádoros SE</t>
  </si>
  <si>
    <t>Kézilabda Klub</t>
  </si>
  <si>
    <t>SILVER Tánccsoport Egyesület</t>
  </si>
  <si>
    <t>Bírkózó SE</t>
  </si>
  <si>
    <t>Egyebek</t>
  </si>
  <si>
    <t>Rendezvények</t>
  </si>
  <si>
    <t>Kötelező hozzájárulások (tagdíjak)</t>
  </si>
  <si>
    <t>Keresztszülő program</t>
  </si>
  <si>
    <t>Összesen</t>
  </si>
  <si>
    <t>Adatok ezer forintban</t>
  </si>
  <si>
    <t>Szakfeladat száma</t>
  </si>
  <si>
    <t>Szakfeladat megnevezése</t>
  </si>
  <si>
    <t>Redszeres gyermekvédelmi támogatás</t>
  </si>
  <si>
    <t>Rendszeres szociális segély</t>
  </si>
  <si>
    <t>Időskorúak járadéka</t>
  </si>
  <si>
    <t>Lakásfenntartási támogatás</t>
  </si>
  <si>
    <t>Átmeneti segély</t>
  </si>
  <si>
    <t>Temetési segély</t>
  </si>
  <si>
    <t>Köztemetés</t>
  </si>
  <si>
    <t>Közgyógyellátás</t>
  </si>
  <si>
    <t>Természetben nyújtott átmeneti segély</t>
  </si>
  <si>
    <t>ÖSSZESEN:</t>
  </si>
  <si>
    <t>Egyes szociális feladatok kiegészítő támogatása</t>
  </si>
  <si>
    <t>- Gyermekvédelmi támogatás</t>
  </si>
  <si>
    <t>- Időskorúak járadéka</t>
  </si>
  <si>
    <t>- Ápolási díj alanyi jogon</t>
  </si>
  <si>
    <t>- Rendszeres szociális segély</t>
  </si>
  <si>
    <t>Európai Uniós forrásból megvalósuló felhalmozási kiadás</t>
  </si>
  <si>
    <t>Polgármesteri Hivatal</t>
  </si>
  <si>
    <t>Gádoros Nagyközség szennyvíz-csatornázási és szenyvíztisztítási beruházás a KEOP-7.1.2.0-2008-0222 tárgyú beruházás előkészítéséhez kapcsolódó feladatok kifizetési terv szerinti összege</t>
  </si>
  <si>
    <t>Európai Uniós forrásból megvalósulóberuházás összesen:</t>
  </si>
  <si>
    <t>Szakfeladat</t>
  </si>
  <si>
    <t>Közalkalmazott</t>
  </si>
  <si>
    <t>Köztisztviselő</t>
  </si>
  <si>
    <t>Képviselő</t>
  </si>
  <si>
    <t>Egyéb bérrendszer</t>
  </si>
  <si>
    <t>Terv</t>
  </si>
  <si>
    <t>Tény</t>
  </si>
  <si>
    <t>adatok: fő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</si>
  <si>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</si>
  <si>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</si>
  <si>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</si>
  <si>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</si>
  <si>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</si>
  <si>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</si>
  <si>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</si>
  <si>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</si>
  <si>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</si>
  <si>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</si>
  <si>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</si>
  <si>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</si>
  <si>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0"/>
      </rPr>
      <t>:</t>
    </r>
  </si>
  <si>
    <t>890441 Közfoglalkoztatás</t>
  </si>
  <si>
    <t>841112 Önkormányzati jogalkotás</t>
  </si>
  <si>
    <t>Pénzmaradvány</t>
  </si>
  <si>
    <t>Bevétel megnevezése</t>
  </si>
  <si>
    <t>873011-1 Szállásbiztosítás Idősek Otthona</t>
  </si>
  <si>
    <t>881011-1 Idősek nappali ellátása</t>
  </si>
  <si>
    <t xml:space="preserve">889921-1 Szociális étkeztetés </t>
  </si>
  <si>
    <t>889922-1 Házi segítségnyújtás</t>
  </si>
  <si>
    <t>889041-1 Védőnői szolgálat</t>
  </si>
  <si>
    <t>Intézményi működéshez kapcsolódó egyéb bevétel</t>
  </si>
  <si>
    <t>Intézmények egyéb sajátos bevételei</t>
  </si>
  <si>
    <t>ÁFA bevételek</t>
  </si>
  <si>
    <t>Támogatás értékű bevételek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</si>
  <si>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</si>
  <si>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</si>
  <si>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</si>
  <si>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</si>
  <si>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562912-1 Óvodai intézményi étkeztetés</t>
  </si>
  <si>
    <t>910502-1 Művelődési Ház</t>
  </si>
  <si>
    <t>910123-1      Könyvtár</t>
  </si>
  <si>
    <t>889943-1 Önkorm. által nyújt. lakás tám.</t>
  </si>
  <si>
    <t>889943-1 Munk. által nyújt. lakástám.</t>
  </si>
  <si>
    <t>869042-1    Ifjuság eü.-i gondozás</t>
  </si>
  <si>
    <t>841901-1 Önkormányzatok elszámolásai</t>
  </si>
  <si>
    <t>Polgármesteri Hivatal Összesen</t>
  </si>
  <si>
    <t>Mind Összesen</t>
  </si>
  <si>
    <t>Közvilágítás</t>
  </si>
  <si>
    <t>Lakás támogatás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</si>
  <si>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</si>
  <si>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</si>
  <si>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</si>
  <si>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</si>
  <si>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</si>
  <si>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</si>
  <si>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</si>
  <si>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</si>
  <si>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</si>
  <si>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</si>
  <si>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Kiadások jogcímenként</t>
  </si>
  <si>
    <t>Háziorvosi szolg.</t>
  </si>
  <si>
    <t>Ált. tartalék</t>
  </si>
  <si>
    <t>Céltartalék</t>
  </si>
  <si>
    <t>Int. étkeztetés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</si>
  <si>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</si>
  <si>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</si>
  <si>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</si>
  <si>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</si>
  <si>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</si>
  <si>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</si>
  <si>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</si>
  <si>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</si>
  <si>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Justh Zsigmond Művelődési Ház és Könyvtár</t>
  </si>
  <si>
    <t>Műv. Ház</t>
  </si>
  <si>
    <t>Közösségi Ház</t>
  </si>
  <si>
    <t>Könyvtár</t>
  </si>
  <si>
    <t>Műv. Ház összesen</t>
  </si>
  <si>
    <t>Foglalkoztatottak + Képviselők együtt</t>
  </si>
  <si>
    <t>Egészségügyi hozzájárulás</t>
  </si>
  <si>
    <t xml:space="preserve">Testvértelepülés </t>
  </si>
  <si>
    <t>851011-1 Óvoda</t>
  </si>
  <si>
    <t>910502-1 01 Közösségi ház</t>
  </si>
  <si>
    <t>862101-1 Háziorvosi alapellátás</t>
  </si>
  <si>
    <t>882203-1 Köztemetés</t>
  </si>
  <si>
    <t>Gondozási K. Összesen</t>
  </si>
  <si>
    <t>.Kiegyenlítő,függő,átfutó bevételek</t>
  </si>
  <si>
    <t>MINDÖSSZESEN:</t>
  </si>
  <si>
    <t>Létszám (fő):</t>
  </si>
  <si>
    <t>Belföldi fin.kiadásai, felhalmozási kamat</t>
  </si>
  <si>
    <t>G Á D O R O S</t>
  </si>
  <si>
    <t>GÁDOROS ÖSSZESEN</t>
  </si>
  <si>
    <t>ÖNKORMÁNYZAT ÖSSZESEN</t>
  </si>
  <si>
    <t xml:space="preserve">Justh Zsigmond Művelődési ház és Könyvtár </t>
  </si>
  <si>
    <t>Önkormányzat</t>
  </si>
  <si>
    <t>680001-1 Lakóingatlan bérbeadás</t>
  </si>
  <si>
    <t>680001-1 Nem Lakóingatlan bérbeadás</t>
  </si>
  <si>
    <t>841402-1 Város és községgazdálkodás</t>
  </si>
  <si>
    <t>890442-1   Hosszabb időtartamú közfog</t>
  </si>
  <si>
    <t>841126-1 Igazgatási tevékenység</t>
  </si>
  <si>
    <t>Rendszeres gyvs</t>
  </si>
  <si>
    <t xml:space="preserve">Időskor. járadéka </t>
  </si>
  <si>
    <t>Lakásfenntart. Tám.</t>
  </si>
  <si>
    <t>Ápolási díj al. j.</t>
  </si>
  <si>
    <t>Ált. tart</t>
  </si>
  <si>
    <t>Város- és Községg</t>
  </si>
  <si>
    <t>Iskola eü</t>
  </si>
  <si>
    <t>Tel. Hulladék</t>
  </si>
  <si>
    <t>Civil szerv tám</t>
  </si>
  <si>
    <t xml:space="preserve">Adatok ezer Ft-ban </t>
  </si>
  <si>
    <t>Mozgáskorlátozott tám</t>
  </si>
  <si>
    <t>Közgyógy ellátás</t>
  </si>
  <si>
    <t>Belf-i fin. kiad.(felh. kamat)</t>
  </si>
  <si>
    <t xml:space="preserve">9. </t>
  </si>
  <si>
    <t>Jogalkotás</t>
  </si>
  <si>
    <t>Fogorvosi alapellátás 862301</t>
  </si>
  <si>
    <t>Teljes.</t>
  </si>
  <si>
    <t>Város- és községgazdálkodás</t>
  </si>
  <si>
    <t>Dr. Hajdú Ilona fogorvosnő támogatása</t>
  </si>
  <si>
    <t>Foglalkoztatást helyettesítő támogatás</t>
  </si>
  <si>
    <t>Egészségkárosultak rendszeres szociális segélye</t>
  </si>
  <si>
    <t>Ápolási díj alanyi jogon</t>
  </si>
  <si>
    <t>- Foglalkoztatást helyettesítő tám</t>
  </si>
  <si>
    <t xml:space="preserve">1. Belső finanszírozás </t>
  </si>
  <si>
    <t>2013. év</t>
  </si>
  <si>
    <t>ÖSSZESEN</t>
  </si>
  <si>
    <t>ezer Ft.</t>
  </si>
  <si>
    <t>Belföldi finanszírozási kiadás (felhalmozott kamat)</t>
  </si>
  <si>
    <t>10.</t>
  </si>
  <si>
    <t>Gondozási Központ Családsegítő és Védőnői Szolgálat</t>
  </si>
  <si>
    <t>– Beruházás célú támog.értékű bev.fejl.EU-s progr</t>
  </si>
  <si>
    <t>– Beruházás c.támog.értékű bev.ÁHT-n kívülről</t>
  </si>
  <si>
    <t>3. Támogatás értékű felhalm. bevétel</t>
  </si>
  <si>
    <t>4. Beruházások Áfa visszatérülése</t>
  </si>
  <si>
    <t>Módosít.</t>
  </si>
  <si>
    <t>882125 Mozgáskorl.tám.</t>
  </si>
  <si>
    <t>Teljesít.</t>
  </si>
  <si>
    <t>890443 Egyéb Közfoglalk.</t>
  </si>
  <si>
    <t>680002 Nem lakóingatlan bérbeadása</t>
  </si>
  <si>
    <t>Működési célú kamat kiadások</t>
  </si>
  <si>
    <t>Munkáltatói kölcsön</t>
  </si>
  <si>
    <t xml:space="preserve">    </t>
  </si>
  <si>
    <t xml:space="preserve"> </t>
  </si>
  <si>
    <t>-Működési hitel (folyószámla)</t>
  </si>
  <si>
    <t>B E V É T E L E K</t>
  </si>
  <si>
    <t>K I A D Á S O K</t>
  </si>
  <si>
    <t>Módos.</t>
  </si>
  <si>
    <t>7.Külső finanszírozás</t>
  </si>
  <si>
    <t xml:space="preserve"> -Bérleti díj bevételek </t>
  </si>
  <si>
    <t xml:space="preserve"> -Alkalmazottak térítése</t>
  </si>
  <si>
    <t xml:space="preserve"> -Továbbszámlázott belföldi szolgáltatás</t>
  </si>
  <si>
    <t xml:space="preserve"> -Működési célú kamat bevételek</t>
  </si>
  <si>
    <t>2.2 Önkormányzatok működési támogatása</t>
  </si>
  <si>
    <t xml:space="preserve"> - Igazgatási szolgáltatási díj</t>
  </si>
  <si>
    <t>2. Működési célú támogatások államházt.belül.</t>
  </si>
  <si>
    <t>3. Működési célú átvett pénzeszköz államh.kív.</t>
  </si>
  <si>
    <t>4. Közhatalmi bevételek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</si>
  <si>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</si>
  <si>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</si>
  <si>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</si>
  <si>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</si>
  <si>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4. Felhalm.célú visszatér.támog.kölcsönök visszatér.</t>
  </si>
  <si>
    <t>III. Belső finanszírozás bevételei</t>
  </si>
  <si>
    <t>– Pénzmaradvány működési célú igénybev.</t>
  </si>
  <si>
    <t xml:space="preserve"> Pénzmaradvány felhalmozási célú igénybev.</t>
  </si>
  <si>
    <t>– Hitel és kölcsön felvétel államháztartáson kívülről</t>
  </si>
  <si>
    <t>IV. Külső finanszírozás bevételei</t>
  </si>
  <si>
    <t>V.Kiegyenlítő, függő, átfutó bevételek</t>
  </si>
  <si>
    <t>2013. ÉVI BEVÉTELEK ÖSSZESEN:</t>
  </si>
  <si>
    <t>Bérleti díjak</t>
  </si>
  <si>
    <t>Működ.célú tám.ÁHT.belülről</t>
  </si>
  <si>
    <t>Működ.célú tám.ÁHT.kivülről</t>
  </si>
  <si>
    <t>Közhatalmi bevételek</t>
  </si>
  <si>
    <t>II/4. Támog.kölcsönök visszatérülése</t>
  </si>
  <si>
    <t>III. Belső finanszírozás bev.</t>
  </si>
  <si>
    <t>Bérleti díj</t>
  </si>
  <si>
    <t>Működ.célú tám ÁHT.belülről</t>
  </si>
  <si>
    <t>Működ.célú tám ÁHT.kívülről</t>
  </si>
  <si>
    <t>III. Belső finanszírozás bevétele</t>
  </si>
  <si>
    <t>IV.Külső finanszírozás bevétele</t>
  </si>
  <si>
    <t>960302-1 Köztemető fennt</t>
  </si>
  <si>
    <t xml:space="preserve">Működ.célú tám.ÁHT.belülről </t>
  </si>
  <si>
    <t xml:space="preserve">Működ.célú tám.ÁHT.kívülről </t>
  </si>
  <si>
    <t>Köhatalmi bevételek</t>
  </si>
  <si>
    <t>II/4. Támogatási kölcsönök visszatérülése</t>
  </si>
  <si>
    <t>Működ.célú tám.ÁHT.kívülről</t>
  </si>
  <si>
    <t>Működ.célú tám.ÁHT belülről</t>
  </si>
  <si>
    <t>II.Felhalmozási és tőke jellegű bevételek</t>
  </si>
  <si>
    <t>III.Belső finanszírozás bevétele</t>
  </si>
  <si>
    <t>Működ.célú támog.ÁHT.belülről</t>
  </si>
  <si>
    <t>Működ.célú támog.ÁHT.kívülről</t>
  </si>
  <si>
    <t xml:space="preserve">III.Belső finanszírozás bevétele </t>
  </si>
  <si>
    <t>IV. Külső finanszírozás bevétele</t>
  </si>
  <si>
    <t>GÁDOROS ÖSSZESEN:</t>
  </si>
  <si>
    <t>Aktív korúak ellátás</t>
  </si>
  <si>
    <t>Közutak üzemelt</t>
  </si>
  <si>
    <t>Módosít</t>
  </si>
  <si>
    <t xml:space="preserve">3. </t>
  </si>
  <si>
    <t>Köztemető fent</t>
  </si>
  <si>
    <t>Teljesít</t>
  </si>
  <si>
    <t>Megbízási díjak, ÁFA önrész pályázatokhoz</t>
  </si>
  <si>
    <t>Rendszámfelismerő kamera rendszer</t>
  </si>
  <si>
    <t>START munkaprogram keretében vásárolt gépek,berendezések, járművek</t>
  </si>
  <si>
    <t>Egyéb közfoglalkoztatás</t>
  </si>
  <si>
    <t>76/2013.(VII.3.) KT.számú hat.Ravatalozó felújítása 2013. évre eső ÁFA rész</t>
  </si>
  <si>
    <t>Tehetséges Gádorosi Tanulókért Alapítv.</t>
  </si>
  <si>
    <t>Iskola kirándulás támogatása</t>
  </si>
  <si>
    <t>Árvízkárosultak támogatása</t>
  </si>
  <si>
    <t>Kóródi István részvételi díj támog.</t>
  </si>
  <si>
    <t>Szállást biztosító idősek otthona</t>
  </si>
  <si>
    <t xml:space="preserve">Gondozási központ </t>
  </si>
  <si>
    <t>Munkaadókat terhelő járulékok össz:</t>
  </si>
  <si>
    <t>Pénzeszközátadás egyéb támogatás össz:</t>
  </si>
  <si>
    <t>Gépek berendezések és felsz. felújítása</t>
  </si>
  <si>
    <t>- ebböl Önkormányzat működési támog.</t>
  </si>
  <si>
    <t>3. Közhatalmi bevételek</t>
  </si>
  <si>
    <t>4. Működés belső finanszírozás bevételei</t>
  </si>
  <si>
    <t>- Pénzmaradvány</t>
  </si>
  <si>
    <t>Óvodáztat támog.</t>
  </si>
  <si>
    <t>Zöldterület k</t>
  </si>
  <si>
    <t>START Közf.</t>
  </si>
  <si>
    <t>#</t>
  </si>
  <si>
    <t>2011. év adata- Többségi helyi önkormányzati/társulási/térségi fejlesztési tanácsi tulajdonú gazdasági társaságok</t>
  </si>
  <si>
    <t>2012. év adata- Többségi helyi önkormányzati/társulási/térségi fejlesztési tanácsi tulajdonú gazdasági társaságok</t>
  </si>
  <si>
    <t>Gazdasági társaságok száma (db)</t>
  </si>
  <si>
    <t>Befektetett eszközök</t>
  </si>
  <si>
    <t>Befektetett eszk.-ből-Immateriális javak</t>
  </si>
  <si>
    <t>Befektetett eszk.-ből-Tárgyi eszközök</t>
  </si>
  <si>
    <t>Befektetett eszk.-ből:-Befektetett pénzgyi eszközök</t>
  </si>
  <si>
    <t>Befektetett eszk.-ből:-Vagyonkezelésbe átvett eszközök</t>
  </si>
  <si>
    <t>Forgóeszközök</t>
  </si>
  <si>
    <t>Forgóeszközökből:-Készletek</t>
  </si>
  <si>
    <t>Forgóeszközökból:-Követelések</t>
  </si>
  <si>
    <t>Forgóeszközökből:-Értékpapírok</t>
  </si>
  <si>
    <t>Forgóeszközökből:-Pénzeszközök</t>
  </si>
  <si>
    <t>Saját tőke</t>
  </si>
  <si>
    <t>Saját tőkéből:-Jegyzett tőke</t>
  </si>
  <si>
    <t>Saját tőkéből:-Tőketartalék</t>
  </si>
  <si>
    <t>Saját tőkéből:-Eredménytartalék</t>
  </si>
  <si>
    <t>Kötelezettségek összesen:</t>
  </si>
  <si>
    <t>Kötelezettségekből:-Hosszú lejáratú kötelezettségek</t>
  </si>
  <si>
    <t>hosszú lejáratúból:- Tartozások kötvénykibocsátásból</t>
  </si>
  <si>
    <t>hosszú lejáratúból:- Beruházási és fejlesztési hitelek</t>
  </si>
  <si>
    <t>hosszú lejáratúból:- Egyéb hosszú lejáratú hitelek és kötelezettségek</t>
  </si>
  <si>
    <t>hosszú lejáratúból:- Tartós kötelezettségek kapcsolt, vagy egyéb részesedési viszonyban lévő vállalkozással szemben</t>
  </si>
  <si>
    <t>hosszú lejáratúból:- Egyéb hosszú lejáratú kötelezettségek</t>
  </si>
  <si>
    <t>Kötelezettségekből:- Rövid lejáratú kötelezettségek</t>
  </si>
  <si>
    <t>rövid lejáratúból-Rövid lejáratú kölcsönök és hitelek</t>
  </si>
  <si>
    <t>rövid lejáratúból- Vevőktől kapott előlegek</t>
  </si>
  <si>
    <t>rövid lejáratúból- Egyéb rövid lejáratú kötelezettségek</t>
  </si>
  <si>
    <t>Mérlegfőösszeg</t>
  </si>
  <si>
    <t>Értékesítés nettó árbevétale</t>
  </si>
  <si>
    <t xml:space="preserve">Üzemi (üzleti) tevékenység eredménye </t>
  </si>
  <si>
    <t>Kifizetett osztalék és részesedés</t>
  </si>
  <si>
    <t>Mérleg szerinti eredmény</t>
  </si>
  <si>
    <t xml:space="preserve">rövid lejáratúból- Kötelezettségek áruszállításból és szolgáltatásból </t>
  </si>
  <si>
    <t>rövid lejáratúból- rovid lejárató kötelezettségek kapcsolt, vagy egyéb részesedési viszonyban lévő vállalkozssal szemben</t>
  </si>
  <si>
    <t>2013. évi bevételek</t>
  </si>
  <si>
    <t xml:space="preserve"> 2013. évi bevételek</t>
  </si>
  <si>
    <t>2013. I. évi bevételek</t>
  </si>
  <si>
    <t>2013. ÉVI BEVÉTELEK</t>
  </si>
  <si>
    <t xml:space="preserve"> 2013. évi kiadások</t>
  </si>
  <si>
    <t>2013. évi kiadások</t>
  </si>
  <si>
    <t>2013.évi kiadások</t>
  </si>
  <si>
    <t>2013.  évi kiadások</t>
  </si>
  <si>
    <t>2013. évi felhalmozási kiadások</t>
  </si>
  <si>
    <t>2013.évi felújítási kiadások</t>
  </si>
  <si>
    <t>Önkormányzat által nyújtott 2013. évi támogatási kiadások</t>
  </si>
  <si>
    <t>Társadalom és szociálpolitikai juttatások 2013.évi kiadásai</t>
  </si>
  <si>
    <t>GÁDOROS   2013.  évi kiadások</t>
  </si>
  <si>
    <t>Felhasználási kötöttséggel járó állami hozzájárulások 2013. év</t>
  </si>
  <si>
    <t>2013. évi  működési és felhalmozási célú bevételek és kiadások mérlegszerű bemutatása</t>
  </si>
  <si>
    <t>Szennyvíz beruházás bevételei és kiadásai  2013.  év</t>
  </si>
  <si>
    <t>Európai Uniós forrással megvalósuló beruházásai</t>
  </si>
  <si>
    <t>Gádoros Nagyközség Önkormányzata  2013.  évben</t>
  </si>
  <si>
    <t>Gádoros Nagyközség Önkormányzata és intézményei dolgozói létszámának alakulása 2013.évben</t>
  </si>
  <si>
    <t>Költségvetési kiadások összesen</t>
  </si>
  <si>
    <t>5. Felhalmozási kamatbevétel</t>
  </si>
  <si>
    <t>890444-1 Téli közfoglalkoztatás</t>
  </si>
  <si>
    <t>Költségvetési bevételek összesen:</t>
  </si>
  <si>
    <t>2/4. melléklet a ………/2014. (………..) önkormányzati rendelethez</t>
  </si>
  <si>
    <t>2/5. melléklet a …../2014. (….) önkormányzati rendelethez</t>
  </si>
  <si>
    <t>Fogl. H. tám</t>
  </si>
  <si>
    <t>Egyéb közfogl.</t>
  </si>
  <si>
    <t>2/2. melléklet a …./2014. (…….) önkormányzati rendelethez</t>
  </si>
  <si>
    <t>2/3. melléklet a …../2014. (…....) önkormányzati rendelethez</t>
  </si>
  <si>
    <t>862101 Háziorvosi alapellátás</t>
  </si>
  <si>
    <t>Mód.Terv</t>
  </si>
  <si>
    <t>Határtalan program</t>
  </si>
  <si>
    <t>Iskolai étkezés támogatása</t>
  </si>
  <si>
    <t>Mentő alapítvány</t>
  </si>
  <si>
    <t>Kerti kisgép felújítás</t>
  </si>
  <si>
    <t>DAEWO felújítás</t>
  </si>
  <si>
    <t>MTZ felújítás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</si>
  <si>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</si>
  <si>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</si>
  <si>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</si>
  <si>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</si>
  <si>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</si>
  <si>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</si>
  <si>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Békés megyei Mezőgazdasági Szakigazgatási Hivatal bérleti díj</t>
  </si>
  <si>
    <t>Térítési díjak:</t>
  </si>
  <si>
    <t>– Szociális étkezés</t>
  </si>
  <si>
    <t>– Bentlakásos ellátás</t>
  </si>
  <si>
    <t>Véradás</t>
  </si>
  <si>
    <t>Kisebbségi Önkormányzat</t>
  </si>
  <si>
    <t>Nyugdíjas Klub</t>
  </si>
  <si>
    <t>Mozgáskorlátozottak Egyesülete</t>
  </si>
  <si>
    <t>Konditerem</t>
  </si>
  <si>
    <t>Eszközök</t>
  </si>
  <si>
    <t>Források</t>
  </si>
  <si>
    <t>Előző év</t>
  </si>
  <si>
    <t>Tárgyév</t>
  </si>
  <si>
    <t xml:space="preserve">Eszközök összesen: </t>
  </si>
  <si>
    <t>Források összesen</t>
  </si>
  <si>
    <t>Ingyenes használat</t>
  </si>
  <si>
    <t>Sport egyesületek:</t>
  </si>
  <si>
    <t>– SILVER Tánccsoport Egyesület</t>
  </si>
  <si>
    <t xml:space="preserve">2013. évi közvetett támogatások </t>
  </si>
  <si>
    <t>01</t>
  </si>
  <si>
    <t>A) Befektetett eszközök összesen</t>
  </si>
  <si>
    <t>I. Immateriális javak</t>
  </si>
  <si>
    <t>II. Tárgyi eszközök</t>
  </si>
  <si>
    <t>III. Befektetett pénzügyi eszközök össszesen</t>
  </si>
  <si>
    <t>IV. Üzemeltetésre, kezelésre átadott eszközök</t>
  </si>
  <si>
    <t>03</t>
  </si>
  <si>
    <t>04</t>
  </si>
  <si>
    <t>05</t>
  </si>
  <si>
    <t>06</t>
  </si>
  <si>
    <t>08</t>
  </si>
  <si>
    <t>09</t>
  </si>
  <si>
    <t>10</t>
  </si>
  <si>
    <t>11</t>
  </si>
  <si>
    <t>12</t>
  </si>
  <si>
    <t>02</t>
  </si>
  <si>
    <t>B) Forgóeszközök összesen</t>
  </si>
  <si>
    <t>I. Készletek</t>
  </si>
  <si>
    <t>II. Követelések</t>
  </si>
  <si>
    <t>III. Értékpapírok</t>
  </si>
  <si>
    <t>IV. Pénzeszközök</t>
  </si>
  <si>
    <t>V.. Egyéb aktív pü-i elszámolás</t>
  </si>
  <si>
    <t>D) Saját tőke összesen:</t>
  </si>
  <si>
    <t>1. Tartós tőke</t>
  </si>
  <si>
    <t>Gádoros önkormányzat egyszerűsített mérlege</t>
  </si>
  <si>
    <t>ezer Ft</t>
  </si>
  <si>
    <t>2. Tőke változások</t>
  </si>
  <si>
    <t>3. Értékelési tartalék</t>
  </si>
  <si>
    <t>E) Tartalékok összesen</t>
  </si>
  <si>
    <t>I. Költségvetési tartalékok</t>
  </si>
  <si>
    <t>II. Vállalkozási tartalék</t>
  </si>
  <si>
    <t>F) Kötelezettségek összesen</t>
  </si>
  <si>
    <t>I. Hosszú lejáratú kötelezettségek</t>
  </si>
  <si>
    <t>II. Rövid lejáratú kötelezettségek</t>
  </si>
  <si>
    <t>III. Egyéb passzív pü-i elszám.</t>
  </si>
  <si>
    <t>- Normatív lakásfenntartási támogatás</t>
  </si>
  <si>
    <t>A helyi önkorm., társulás, térségi fejl. tanács tulajdonában álló gt. tárgyévet megelőző, lezárt két üzleti évének számviteli beszámoló szerinti adatai</t>
  </si>
  <si>
    <t>Ravatalozó felújítási terv</t>
  </si>
  <si>
    <t>Piactér felújításhoz anyagok</t>
  </si>
  <si>
    <t>Garázssor felújítási anyagok</t>
  </si>
  <si>
    <t>Hivatali épülethez anyagok (festék)</t>
  </si>
  <si>
    <t>Talajmaró, eke (Start önerő)</t>
  </si>
  <si>
    <t>Nissan gépjármű</t>
  </si>
  <si>
    <t>Szennyvíz szippantó autó önrész</t>
  </si>
  <si>
    <t>Gépjármű adó</t>
  </si>
  <si>
    <t>Pénzeszközök változása</t>
  </si>
  <si>
    <t>2013 évben</t>
  </si>
  <si>
    <t>Több éves kihatással járó döntések</t>
  </si>
  <si>
    <t>Sorszám</t>
  </si>
  <si>
    <t>Döntés megnevezése</t>
  </si>
  <si>
    <t>2016 után</t>
  </si>
  <si>
    <t>Közműfejlesztési hozzájárulás</t>
  </si>
  <si>
    <t>Nyugdíjbiztosítási Igazgatóság kártérítés</t>
  </si>
  <si>
    <t>A többéves kihatással járó döntések indokolása:</t>
  </si>
  <si>
    <t>1./</t>
  </si>
  <si>
    <t>Az önkormányzati ingatlanok után fizetendő közműfejlesztési hozzájárulás összege (340 ezer Ft/ingatlan)</t>
  </si>
  <si>
    <t>2./</t>
  </si>
  <si>
    <t>Nyugdíjbiztosítási Igazgatóság Dél-alföldi Regionális Igazgatóság részére volt dolgozó balesetéből adódóan fizetendő összeg.</t>
  </si>
  <si>
    <t>ezer forintban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</si>
  <si>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</si>
  <si>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</si>
  <si>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</si>
  <si>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</si>
  <si>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</si>
  <si>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</si>
  <si>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</si>
  <si>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</si>
  <si>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Szociális ellátás kiadásai</t>
  </si>
  <si>
    <t>Kiadások összesen</t>
  </si>
  <si>
    <t>Justh Zsigmond Művelődési Ház</t>
  </si>
  <si>
    <t>ÖSSZESEN (1+…...+5)</t>
  </si>
  <si>
    <t>KÖTELEZŐ, ÖNKÉNT VÁLLALT ÉS ÁLLAMIGAZGATÁSI FELADATOK SZERINT</t>
  </si>
  <si>
    <t xml:space="preserve">Bevételek </t>
  </si>
  <si>
    <t>Kötelező feladathoz kapcsolódó</t>
  </si>
  <si>
    <t>Önként vállalt feladathoz kapcsolódó</t>
  </si>
  <si>
    <t>államigazgatási feladathoz kapcsolódó</t>
  </si>
  <si>
    <t>államigaz-gatási feladathoz kapcsolódó</t>
  </si>
  <si>
    <t>Önkormányzat által finanszírozott</t>
  </si>
  <si>
    <t>Napközi Othonos Óvoda</t>
  </si>
  <si>
    <t>Művelődési Ház</t>
  </si>
  <si>
    <t>Ezer Ft</t>
  </si>
  <si>
    <t>Pénzkészlet tárgyidőszak elején</t>
  </si>
  <si>
    <t>- Forintban vezetett költségvetési pénzforgalmi számlák egyenlege</t>
  </si>
  <si>
    <t>07</t>
  </si>
  <si>
    <t>- Deviza számlák egyenlege</t>
  </si>
  <si>
    <t>- Forintpénztárak és betétkönyvek egyenlege</t>
  </si>
  <si>
    <t>- Valutapénztárak egyenlege</t>
  </si>
  <si>
    <t>Pénzkészlet összesen:</t>
  </si>
  <si>
    <t>Bevételek  (+)</t>
  </si>
  <si>
    <t>Kiadások   (-)</t>
  </si>
  <si>
    <t>Pénzkészlet tárgyidőszak végén</t>
  </si>
  <si>
    <t>Gádoros Nagyközség Önkormányzata 2013. évi összesített (teljesítés) adatai intézmény finanszírozáshoz</t>
  </si>
  <si>
    <t>GÁDOROS NAGYKÖZSÉG ÖNKORMÁNYZATA BEVÉTEL ÉS KIADÁS TELJESÍTÉSÉNEK MEGOSZLÁSA</t>
  </si>
  <si>
    <t>Előző évi költségvetési beszámoló adatai</t>
  </si>
  <si>
    <t>Tárgyévi költségvetési beszámoló záró adatai</t>
  </si>
  <si>
    <t>1. Záró pénzkészlet</t>
  </si>
  <si>
    <t>2. Forgatási célú pénzügyi műveletek egyenlege</t>
  </si>
  <si>
    <t>3.Egyéb aktív és passzív pénzügyi elszámolások összevont záróegyenlege (+-)</t>
  </si>
  <si>
    <t>4. Előző években képzett tartalékok maradványa (-)</t>
  </si>
  <si>
    <t>5. Vállalkozási tevékenység pénzforgalmi vállalkozási maradvány (-)</t>
  </si>
  <si>
    <t>6. Tárgyévi helyesbített pénzmaradvány (1+2+-3-4-5)</t>
  </si>
  <si>
    <t>7. Finanszírozásból származó korrekciók (+)</t>
  </si>
  <si>
    <t>8. Pénzmaradvány terhelő elvonások (+-)</t>
  </si>
  <si>
    <t>9. Költségvetési pénzmaradvány (6+-7+-8)</t>
  </si>
  <si>
    <t>10. Válalkozási maradványból az alaptevékenység ellátására felhasznált összeg</t>
  </si>
  <si>
    <t>11. Költségvetési pénzmaradványt külön jogszabály alapján módosító  tétel (+-)</t>
  </si>
  <si>
    <t>12. Módosított pénzmaradvány (9+-10+-11)</t>
  </si>
  <si>
    <t>13. A 12. sorból - az egészségbiztosítási alapból folyósított pénzmaradvány</t>
  </si>
  <si>
    <t>e Ft-ban</t>
  </si>
  <si>
    <t>Eredeti előirányzat</t>
  </si>
  <si>
    <t>Módosított előirányzat</t>
  </si>
  <si>
    <t>Tárgyévi teljesítés</t>
  </si>
  <si>
    <t>Munkaadókat terhelő járulékok</t>
  </si>
  <si>
    <t>Működési célú támogatásértékű kiadások, egyéb támogatások</t>
  </si>
  <si>
    <t>Államháztartáson kívülre végleges működési pénzeszközátadások</t>
  </si>
  <si>
    <t>Ellátottak pénzbeli juttatásai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</si>
  <si>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</si>
  <si>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</si>
  <si>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</si>
  <si>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</si>
  <si>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11.</t>
  </si>
  <si>
    <t>Hosszú lejáratú kölcsönök nyújtása</t>
  </si>
  <si>
    <t>12.</t>
  </si>
  <si>
    <t>Rövid lejáratú kölcsönök nyújtása</t>
  </si>
  <si>
    <t>13.</t>
  </si>
  <si>
    <t>Költségvetési pénzforgalmi kiadások összesen</t>
  </si>
  <si>
    <t>14.</t>
  </si>
  <si>
    <t>Hosszú lejáratú hitelek</t>
  </si>
  <si>
    <t>15.</t>
  </si>
  <si>
    <t>Rövid lejáratú hitelek törlesztése</t>
  </si>
  <si>
    <t>16.</t>
  </si>
  <si>
    <t>Tartós hitelviszonyt megtestesítő értékpapírok kiadásai</t>
  </si>
  <si>
    <t>17.</t>
  </si>
  <si>
    <t>Forgatási célú hitelviszonyt megtestesítő értékpapírok kiadásai</t>
  </si>
  <si>
    <t>18.</t>
  </si>
  <si>
    <t>Finanszírozási kiadások összesen</t>
  </si>
  <si>
    <t>19.</t>
  </si>
  <si>
    <t>Pénzforgalmi kiadások</t>
  </si>
  <si>
    <t>20.</t>
  </si>
  <si>
    <t>Pénzforgalom nélküli kiadások</t>
  </si>
  <si>
    <t>21.</t>
  </si>
  <si>
    <t>22.</t>
  </si>
  <si>
    <t>23.</t>
  </si>
  <si>
    <t>24.</t>
  </si>
  <si>
    <t>25.</t>
  </si>
  <si>
    <t>26.</t>
  </si>
  <si>
    <t>Működési célú támogatásértékű bevételek, egyéb támogatások</t>
  </si>
  <si>
    <t>27.</t>
  </si>
  <si>
    <t>Államháztartáson kívülről végleges működési pénzeszköz átvételek</t>
  </si>
  <si>
    <t>28.</t>
  </si>
  <si>
    <t>Felhalmozási és tőke jellegű bevételek</t>
  </si>
  <si>
    <t>29.</t>
  </si>
  <si>
    <t>28-ból önkormányzatok sajátos felhalmozási és tőkebevételei</t>
  </si>
  <si>
    <t>30.</t>
  </si>
  <si>
    <t>Felhalmozási célú támogatásértékű bevételek, egyéb támogatások</t>
  </si>
  <si>
    <t>31.</t>
  </si>
  <si>
    <t>Államháztartáson kívülről végleges felhalmozási pénzeszközátvételek</t>
  </si>
  <si>
    <t>32.</t>
  </si>
  <si>
    <t>Támogatások, kiegészítések</t>
  </si>
  <si>
    <t>33.</t>
  </si>
  <si>
    <t>32-ből önkormányzatok költségvetési támogatása</t>
  </si>
  <si>
    <t>34.</t>
  </si>
  <si>
    <t>Hosszú lejáratú kölcsönök visszatérülése</t>
  </si>
  <si>
    <t>35.</t>
  </si>
  <si>
    <t>Rövid lejáratú kölcsönök visszatérülése</t>
  </si>
  <si>
    <t>36.</t>
  </si>
  <si>
    <t>Költségvetési pénzforgalmi bevételek összesen</t>
  </si>
  <si>
    <t>37.</t>
  </si>
  <si>
    <t>Hosszú lejáratú hitelek felvétele</t>
  </si>
  <si>
    <t>38.</t>
  </si>
  <si>
    <t>Rövid lejáratú heitelek felvétele</t>
  </si>
  <si>
    <t>39.</t>
  </si>
  <si>
    <t>Tartós hitelviszonyt megtestesítő értékpapírok bevételei</t>
  </si>
  <si>
    <t>40.</t>
  </si>
  <si>
    <t>Forgatási célú hitelviszonyt megtestesítő értékpapírok bevételei</t>
  </si>
  <si>
    <t>41.</t>
  </si>
  <si>
    <t>Finanszírozási bevételek összesen</t>
  </si>
  <si>
    <t>42.</t>
  </si>
  <si>
    <t>Pénzforgalmi bevételek</t>
  </si>
  <si>
    <t>43.</t>
  </si>
  <si>
    <t>Pénzforgalom nélküli bevételek</t>
  </si>
  <si>
    <t>44.</t>
  </si>
  <si>
    <t>45.</t>
  </si>
  <si>
    <t>Kiegyenlítő, függő, átfutó bevételek</t>
  </si>
  <si>
    <t>46.</t>
  </si>
  <si>
    <t>47.</t>
  </si>
  <si>
    <t>Költségvetési bevételek és kiadások különbsége</t>
  </si>
  <si>
    <t>48.</t>
  </si>
  <si>
    <t>Finanszírozási műveletek eredménye</t>
  </si>
  <si>
    <t>49.</t>
  </si>
  <si>
    <t>50.</t>
  </si>
  <si>
    <t>Aktív és passzív pénzügyi műveletek egyenlege</t>
  </si>
  <si>
    <t>- 15- ből likvid hitel</t>
  </si>
  <si>
    <t>Pénzügyi lizing</t>
  </si>
  <si>
    <t>Működési bevételek</t>
  </si>
  <si>
    <t>- 38- ból likvid hitel bevétel</t>
  </si>
  <si>
    <t>Tartalékkal korrigált költségvetési bevételek és kiadások különbsége</t>
  </si>
  <si>
    <t>2013. évi egyszerűsített pénzforgalmi jelentés</t>
  </si>
  <si>
    <t>2013. évi egyszerűsített pénzmaradvány kimutatás</t>
  </si>
  <si>
    <t>14. -12 ből kötelezettségvállalással terhelt pénzmaradvány</t>
  </si>
  <si>
    <t>15. - 12-ből szabad pénzmaradvány</t>
  </si>
  <si>
    <t>Intézmény megnevezése</t>
  </si>
  <si>
    <t>Záró pénzkészlet</t>
  </si>
  <si>
    <t>Mérlegszerinti korrekció</t>
  </si>
  <si>
    <t>Egyéb korrekció</t>
  </si>
  <si>
    <t>Intézmények összesen:</t>
  </si>
  <si>
    <t>Önkormányzat mindösszesen</t>
  </si>
  <si>
    <t>Tárgyévi helyesbített pénz-maradvány</t>
  </si>
  <si>
    <t>Önkormányzat finanszírozási korrekció</t>
  </si>
  <si>
    <t>Módosított pénz-maradvány</t>
  </si>
  <si>
    <t>Jóváhagyott pénz-maradvány</t>
  </si>
  <si>
    <t>Intézmény-nek kiutalandó</t>
  </si>
  <si>
    <t>Pénz-maradványt érinlő központi korrekció</t>
  </si>
  <si>
    <t>Önkormányzat és intézményei 2013 évi pénzmaradvány meghatározása</t>
  </si>
  <si>
    <t>2/1 melléklet a …./2014. (…….) önkormányzati rendelethez</t>
  </si>
  <si>
    <t>2/2 melléklet a …./2014. (…….) önkormányzati rendelethez</t>
  </si>
  <si>
    <t>2/1-5. melléklet a …../2014. (….) önkormányzati rendelethez</t>
  </si>
  <si>
    <t>Tájház</t>
  </si>
  <si>
    <t>Tájház kerítés</t>
  </si>
  <si>
    <t>Urnafal</t>
  </si>
  <si>
    <t>Gondozó Központnál járda építés</t>
  </si>
  <si>
    <t>Európai Unió és a Magyarország Vidékfejlesztési program keretében nyújtott támogatás "Tájház" megvalósításhoz</t>
  </si>
  <si>
    <t>Társadalom és szociálpolitikai juttatások 2013. évi kiadásai</t>
  </si>
  <si>
    <t>Ssz</t>
  </si>
  <si>
    <t>2 db notebook és 6 db számítógép vásárlása</t>
  </si>
  <si>
    <t>2/1. melléklet az 5/2014. (IV. 30.) 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</si>
</sst>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\1"/>
    <numFmt numFmtId="166" formatCode="[$-40E]yyyy\.\ mmmm\ d\."/>
    <numFmt numFmtId="167" formatCode="_-* #,##0.000\ _F_t_-;\-* #,##0.000\ _F_t_-;_-* &quot;-&quot;??\ _F_t_-;_-@_-"/>
    <numFmt numFmtId="168" formatCode="_-* #,##0.0\ _F_t_-;\-* #,##0.0\ _F_t_-;_-* &quot;-&quot;??\ _F_t_-;_-@_-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%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7" borderId="7" applyNumberFormat="0" applyFont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10" fontId="0" fillId="0" borderId="10" xfId="0" applyNumberFormat="1" applyBorder="1" applyAlignment="1">
      <alignment/>
    </xf>
    <xf numFmtId="10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Continuous"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20" xfId="0" applyNumberFormat="1" applyBorder="1" applyAlignment="1">
      <alignment/>
    </xf>
    <xf numFmtId="0" fontId="0" fillId="0" borderId="19" xfId="0" applyBorder="1" applyAlignment="1">
      <alignment horizontal="centerContinuous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3" fontId="0" fillId="0" borderId="22" xfId="0" applyNumberForma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3" fontId="0" fillId="0" borderId="21" xfId="0" applyNumberFormat="1" applyBorder="1" applyAlignment="1">
      <alignment/>
    </xf>
    <xf numFmtId="9" fontId="0" fillId="0" borderId="0" xfId="65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wrapText="1"/>
    </xf>
    <xf numFmtId="3" fontId="0" fillId="0" borderId="0" xfId="0" applyNumberFormat="1" applyBorder="1" applyAlignment="1" quotePrefix="1">
      <alignment/>
    </xf>
    <xf numFmtId="0" fontId="10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" fillId="0" borderId="10" xfId="0" applyNumberFormat="1" applyFont="1" applyBorder="1" applyAlignment="1" quotePrefix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 horizontal="right"/>
    </xf>
    <xf numFmtId="0" fontId="2" fillId="0" borderId="23" xfId="0" applyFont="1" applyBorder="1" applyAlignment="1">
      <alignment wrapText="1"/>
    </xf>
    <xf numFmtId="3" fontId="2" fillId="0" borderId="27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0" fontId="0" fillId="0" borderId="10" xfId="0" applyNumberFormat="1" applyFont="1" applyBorder="1" applyAlignment="1">
      <alignment/>
    </xf>
    <xf numFmtId="9" fontId="0" fillId="0" borderId="10" xfId="65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27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10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horizontal="right"/>
    </xf>
    <xf numFmtId="10" fontId="2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34" xfId="0" applyBorder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164" fontId="0" fillId="0" borderId="10" xfId="46" applyNumberFormat="1" applyFont="1" applyBorder="1" applyAlignment="1">
      <alignment horizontal="right" vertical="center" readingOrder="2"/>
    </xf>
    <xf numFmtId="3" fontId="0" fillId="0" borderId="10" xfId="0" applyNumberFormat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4" fillId="0" borderId="0" xfId="56">
      <alignment/>
      <protection/>
    </xf>
    <xf numFmtId="0" fontId="14" fillId="0" borderId="10" xfId="56" applyBorder="1">
      <alignment/>
      <protection/>
    </xf>
    <xf numFmtId="0" fontId="15" fillId="0" borderId="10" xfId="56" applyFont="1" applyBorder="1" applyAlignment="1">
      <alignment horizontal="center"/>
      <protection/>
    </xf>
    <xf numFmtId="164" fontId="14" fillId="0" borderId="10" xfId="46" applyNumberFormat="1" applyFont="1" applyBorder="1" applyAlignment="1">
      <alignment/>
    </xf>
    <xf numFmtId="164" fontId="14" fillId="0" borderId="0" xfId="56" applyNumberFormat="1">
      <alignment/>
      <protection/>
    </xf>
    <xf numFmtId="0" fontId="14" fillId="0" borderId="10" xfId="56" applyFont="1" applyBorder="1" applyAlignment="1">
      <alignment vertical="center" wrapText="1"/>
      <protection/>
    </xf>
    <xf numFmtId="0" fontId="15" fillId="0" borderId="10" xfId="56" applyFont="1" applyBorder="1">
      <alignment/>
      <protection/>
    </xf>
    <xf numFmtId="164" fontId="15" fillId="0" borderId="10" xfId="46" applyNumberFormat="1" applyFont="1" applyBorder="1" applyAlignment="1">
      <alignment/>
    </xf>
    <xf numFmtId="0" fontId="14" fillId="0" borderId="10" xfId="56" applyFont="1" applyBorder="1">
      <alignment/>
      <protection/>
    </xf>
    <xf numFmtId="164" fontId="14" fillId="0" borderId="10" xfId="46" applyNumberFormat="1" applyFont="1" applyBorder="1" applyAlignment="1">
      <alignment/>
    </xf>
    <xf numFmtId="164" fontId="15" fillId="0" borderId="10" xfId="46" applyNumberFormat="1" applyFont="1" applyBorder="1" applyAlignment="1">
      <alignment/>
    </xf>
    <xf numFmtId="0" fontId="14" fillId="0" borderId="10" xfId="56" applyFont="1" applyBorder="1" applyAlignment="1">
      <alignment wrapText="1"/>
      <protection/>
    </xf>
    <xf numFmtId="0" fontId="15" fillId="0" borderId="0" xfId="56" applyFont="1" applyBorder="1" applyAlignment="1">
      <alignment horizontal="center"/>
      <protection/>
    </xf>
    <xf numFmtId="0" fontId="14" fillId="0" borderId="0" xfId="56" applyBorder="1">
      <alignment/>
      <protection/>
    </xf>
    <xf numFmtId="164" fontId="14" fillId="0" borderId="0" xfId="46" applyNumberFormat="1" applyFont="1" applyBorder="1" applyAlignment="1">
      <alignment/>
    </xf>
    <xf numFmtId="0" fontId="14" fillId="0" borderId="0" xfId="56" applyBorder="1" applyAlignment="1">
      <alignment vertical="center" wrapText="1"/>
      <protection/>
    </xf>
    <xf numFmtId="0" fontId="14" fillId="0" borderId="0" xfId="56" applyFont="1" applyBorder="1" applyAlignment="1">
      <alignment vertical="center" wrapText="1"/>
      <protection/>
    </xf>
    <xf numFmtId="0" fontId="15" fillId="0" borderId="0" xfId="56" applyFont="1" applyBorder="1">
      <alignment/>
      <protection/>
    </xf>
    <xf numFmtId="164" fontId="15" fillId="0" borderId="0" xfId="46" applyNumberFormat="1" applyFont="1" applyBorder="1" applyAlignment="1">
      <alignment/>
    </xf>
    <xf numFmtId="0" fontId="14" fillId="0" borderId="10" xfId="56" applyFont="1" applyBorder="1" applyAlignment="1">
      <alignment horizontal="center"/>
      <protection/>
    </xf>
    <xf numFmtId="0" fontId="15" fillId="0" borderId="10" xfId="56" applyFont="1" applyBorder="1" applyAlignment="1">
      <alignment wrapText="1"/>
      <protection/>
    </xf>
    <xf numFmtId="49" fontId="14" fillId="0" borderId="10" xfId="56" applyNumberFormat="1" applyFont="1" applyBorder="1" applyAlignment="1">
      <alignment horizontal="right"/>
      <protection/>
    </xf>
    <xf numFmtId="0" fontId="15" fillId="0" borderId="13" xfId="56" applyFont="1" applyBorder="1" applyAlignment="1">
      <alignment horizontal="left"/>
      <protection/>
    </xf>
    <xf numFmtId="0" fontId="15" fillId="0" borderId="10" xfId="56" applyFont="1" applyBorder="1" applyAlignment="1">
      <alignment horizontal="left"/>
      <protection/>
    </xf>
    <xf numFmtId="0" fontId="14" fillId="0" borderId="0" xfId="56" applyAlignment="1">
      <alignment horizontal="centerContinuous"/>
      <protection/>
    </xf>
    <xf numFmtId="0" fontId="15" fillId="0" borderId="0" xfId="56" applyFont="1" applyAlignment="1">
      <alignment horizontal="centerContinuous"/>
      <protection/>
    </xf>
    <xf numFmtId="0" fontId="14" fillId="0" borderId="0" xfId="56" applyFont="1" applyAlignment="1">
      <alignment horizontal="right"/>
      <protection/>
    </xf>
    <xf numFmtId="0" fontId="15" fillId="0" borderId="13" xfId="56" applyFont="1" applyBorder="1" applyAlignment="1">
      <alignment/>
      <protection/>
    </xf>
    <xf numFmtId="0" fontId="15" fillId="0" borderId="10" xfId="56" applyFont="1" applyBorder="1" applyAlignment="1">
      <alignment/>
      <protection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" vertical="justify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top" wrapText="1" shrinkToFit="1"/>
    </xf>
    <xf numFmtId="164" fontId="4" fillId="0" borderId="10" xfId="46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0" fillId="0" borderId="10" xfId="46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14" fillId="0" borderId="0" xfId="58">
      <alignment/>
      <protection/>
    </xf>
    <xf numFmtId="0" fontId="14" fillId="0" borderId="10" xfId="58" applyBorder="1" applyAlignment="1">
      <alignment horizontal="center" vertical="center" wrapText="1"/>
      <protection/>
    </xf>
    <xf numFmtId="2" fontId="14" fillId="0" borderId="10" xfId="58" applyNumberFormat="1" applyBorder="1" applyAlignment="1">
      <alignment horizontal="center" vertical="center" wrapText="1"/>
      <protection/>
    </xf>
    <xf numFmtId="0" fontId="14" fillId="0" borderId="10" xfId="58" applyBorder="1">
      <alignment/>
      <protection/>
    </xf>
    <xf numFmtId="0" fontId="14" fillId="0" borderId="10" xfId="58" applyBorder="1" applyAlignment="1">
      <alignment vertical="center" wrapText="1"/>
      <protection/>
    </xf>
    <xf numFmtId="0" fontId="14" fillId="0" borderId="10" xfId="58" applyBorder="1" applyAlignment="1">
      <alignment vertical="center" wrapText="1" shrinkToFit="1"/>
      <protection/>
    </xf>
    <xf numFmtId="0" fontId="14" fillId="0" borderId="0" xfId="57">
      <alignment/>
      <protection/>
    </xf>
    <xf numFmtId="0" fontId="14" fillId="0" borderId="10" xfId="57" applyBorder="1">
      <alignment/>
      <protection/>
    </xf>
    <xf numFmtId="0" fontId="14" fillId="0" borderId="10" xfId="57" applyBorder="1" applyAlignment="1">
      <alignment horizontal="center" vertical="center" wrapText="1"/>
      <protection/>
    </xf>
    <xf numFmtId="0" fontId="14" fillId="0" borderId="0" xfId="57" applyBorder="1">
      <alignment/>
      <protection/>
    </xf>
    <xf numFmtId="0" fontId="14" fillId="0" borderId="10" xfId="57" applyBorder="1" applyAlignment="1">
      <alignment wrapText="1"/>
      <protection/>
    </xf>
    <xf numFmtId="164" fontId="17" fillId="0" borderId="10" xfId="46" applyNumberFormat="1" applyFont="1" applyBorder="1" applyAlignment="1">
      <alignment/>
    </xf>
    <xf numFmtId="0" fontId="14" fillId="0" borderId="10" xfId="57" applyBorder="1" applyAlignment="1">
      <alignment vertical="center" wrapText="1"/>
      <protection/>
    </xf>
    <xf numFmtId="0" fontId="14" fillId="0" borderId="10" xfId="57" applyFont="1" applyBorder="1">
      <alignment/>
      <protection/>
    </xf>
    <xf numFmtId="0" fontId="15" fillId="0" borderId="10" xfId="57" applyFont="1" applyBorder="1" applyAlignment="1">
      <alignment vertical="center" wrapText="1"/>
      <protection/>
    </xf>
    <xf numFmtId="164" fontId="18" fillId="0" borderId="10" xfId="46" applyNumberFormat="1" applyFont="1" applyBorder="1" applyAlignment="1">
      <alignment/>
    </xf>
    <xf numFmtId="0" fontId="15" fillId="0" borderId="10" xfId="57" applyFont="1" applyBorder="1">
      <alignment/>
      <protection/>
    </xf>
    <xf numFmtId="49" fontId="14" fillId="0" borderId="10" xfId="57" applyNumberFormat="1" applyFont="1" applyBorder="1">
      <alignment/>
      <protection/>
    </xf>
    <xf numFmtId="0" fontId="14" fillId="0" borderId="10" xfId="57" applyFont="1" applyBorder="1" applyAlignment="1">
      <alignment vertical="center" wrapText="1"/>
      <protection/>
    </xf>
    <xf numFmtId="0" fontId="14" fillId="0" borderId="0" xfId="58" applyFont="1" applyAlignment="1">
      <alignment horizontal="right"/>
      <protection/>
    </xf>
    <xf numFmtId="0" fontId="14" fillId="0" borderId="10" xfId="58" applyFont="1" applyBorder="1" applyAlignment="1">
      <alignment vertical="center" wrapText="1"/>
      <protection/>
    </xf>
    <xf numFmtId="0" fontId="14" fillId="0" borderId="10" xfId="58" applyFont="1" applyBorder="1">
      <alignment/>
      <protection/>
    </xf>
    <xf numFmtId="0" fontId="0" fillId="0" borderId="10" xfId="0" applyBorder="1" applyAlignment="1">
      <alignment horizontal="center" textRotation="9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Border="1" applyAlignment="1">
      <alignment/>
    </xf>
    <xf numFmtId="3" fontId="2" fillId="0" borderId="35" xfId="0" applyNumberFormat="1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10" fontId="0" fillId="0" borderId="17" xfId="0" applyNumberFormat="1" applyFont="1" applyFill="1" applyBorder="1" applyAlignment="1">
      <alignment horizontal="right" vertical="center" wrapText="1"/>
    </xf>
    <xf numFmtId="10" fontId="0" fillId="0" borderId="11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0" fillId="0" borderId="17" xfId="46" applyNumberFormat="1" applyFont="1" applyBorder="1" applyAlignment="1">
      <alignment horizontal="right" vertical="center" readingOrder="2"/>
    </xf>
    <xf numFmtId="164" fontId="0" fillId="0" borderId="11" xfId="46" applyNumberFormat="1" applyFont="1" applyBorder="1" applyAlignment="1">
      <alignment horizontal="right" vertical="center" readingOrder="2"/>
    </xf>
    <xf numFmtId="0" fontId="10" fillId="0" borderId="1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3" fontId="2" fillId="0" borderId="46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5" fillId="0" borderId="0" xfId="56" applyFont="1" applyBorder="1" applyAlignment="1">
      <alignment horizontal="center"/>
      <protection/>
    </xf>
    <xf numFmtId="0" fontId="14" fillId="0" borderId="0" xfId="57" applyAlignment="1">
      <alignment horizontal="center" vertical="center" wrapText="1"/>
      <protection/>
    </xf>
    <xf numFmtId="0" fontId="16" fillId="0" borderId="0" xfId="57" applyFont="1" applyAlignment="1">
      <alignment horizontal="center"/>
      <protection/>
    </xf>
    <xf numFmtId="0" fontId="15" fillId="0" borderId="0" xfId="58" applyFont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0. melléklet" xfId="56"/>
    <cellStyle name="Normál_17. melléklet" xfId="57"/>
    <cellStyle name="Normál_18. mellékle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view="pageLayout" workbookViewId="0" topLeftCell="A1">
      <selection activeCell="C22" sqref="C22"/>
    </sheetView>
  </sheetViews>
  <sheetFormatPr defaultColWidth="9.140625" defaultRowHeight="12.75"/>
  <cols>
    <col min="1" max="1" width="43.7109375" style="0" customWidth="1"/>
    <col min="2" max="4" width="10.7109375" style="0" customWidth="1"/>
  </cols>
  <sheetData>
    <row r="1" spans="1:5" ht="15">
      <c r="A1" s="5" t="s">
        <v>272</v>
      </c>
      <c r="B1" s="5"/>
      <c r="C1" s="5"/>
      <c r="D1" s="5"/>
      <c r="E1" s="32"/>
    </row>
    <row r="2" spans="1:5" ht="15">
      <c r="A2" s="5" t="s">
        <v>439</v>
      </c>
      <c r="B2" s="5"/>
      <c r="C2" s="5"/>
      <c r="D2" s="5"/>
      <c r="E2" s="32"/>
    </row>
    <row r="3" spans="1:4" ht="15">
      <c r="A3" s="5"/>
      <c r="B3" s="5"/>
      <c r="C3" s="5"/>
      <c r="D3" s="5"/>
    </row>
    <row r="4" spans="4:5" ht="12.75">
      <c r="D4" s="4"/>
      <c r="E4" s="4" t="s">
        <v>14</v>
      </c>
    </row>
    <row r="5" spans="1:5" ht="12.75">
      <c r="A5" s="240" t="s">
        <v>2</v>
      </c>
      <c r="B5" s="242" t="s">
        <v>1</v>
      </c>
      <c r="C5" s="243"/>
      <c r="D5" s="244"/>
      <c r="E5" s="245"/>
    </row>
    <row r="6" spans="1:5" ht="30.75">
      <c r="A6" s="241"/>
      <c r="B6" s="30" t="s">
        <v>0</v>
      </c>
      <c r="C6" s="30" t="s">
        <v>5</v>
      </c>
      <c r="D6" s="30" t="s">
        <v>140</v>
      </c>
      <c r="E6" s="31" t="s">
        <v>141</v>
      </c>
    </row>
    <row r="7" spans="1:6" ht="18" customHeight="1">
      <c r="A7" s="139" t="s">
        <v>3</v>
      </c>
      <c r="B7" s="121">
        <f>SUM(B8+B16+B21)</f>
        <v>343812</v>
      </c>
      <c r="C7" s="121">
        <f>SUM(C8+C16+C21+C20)</f>
        <v>487621</v>
      </c>
      <c r="D7" s="121">
        <f>SUM(D8+D16+D21+D20)</f>
        <v>693886</v>
      </c>
      <c r="E7" s="34">
        <f>(D7/C7)</f>
        <v>1.4230027008680923</v>
      </c>
      <c r="F7" s="3"/>
    </row>
    <row r="8" spans="1:6" ht="18" customHeight="1">
      <c r="A8" s="6" t="s">
        <v>4</v>
      </c>
      <c r="B8" s="8">
        <f>SUM(B9:B12)</f>
        <v>46033</v>
      </c>
      <c r="C8" s="8">
        <f>SUM(C9:C12)</f>
        <v>46701</v>
      </c>
      <c r="D8" s="8">
        <f>SUM(D9:D15)</f>
        <v>244233</v>
      </c>
      <c r="E8" s="128">
        <f aca="true" t="shared" si="0" ref="E8:E43">(D8/C8)</f>
        <v>5.229716708421662</v>
      </c>
      <c r="F8" s="3"/>
    </row>
    <row r="9" spans="1:5" ht="18" customHeight="1">
      <c r="A9" s="9" t="s">
        <v>6</v>
      </c>
      <c r="B9" s="8">
        <v>2154</v>
      </c>
      <c r="C9" s="8">
        <v>2719</v>
      </c>
      <c r="D9" s="8">
        <v>4266</v>
      </c>
      <c r="E9" s="128">
        <f t="shared" si="0"/>
        <v>1.5689591761677086</v>
      </c>
    </row>
    <row r="10" spans="1:5" ht="18" customHeight="1">
      <c r="A10" s="2" t="s">
        <v>7</v>
      </c>
      <c r="B10" s="8">
        <v>34784</v>
      </c>
      <c r="C10" s="8">
        <v>34784</v>
      </c>
      <c r="D10" s="8">
        <v>31927</v>
      </c>
      <c r="E10" s="128">
        <f t="shared" si="0"/>
        <v>0.9178645354185833</v>
      </c>
    </row>
    <row r="11" spans="1:5" ht="18" customHeight="1">
      <c r="A11" s="2" t="s">
        <v>8</v>
      </c>
      <c r="B11" s="8">
        <v>3795</v>
      </c>
      <c r="C11" s="8">
        <v>3816</v>
      </c>
      <c r="D11" s="8">
        <v>195511</v>
      </c>
      <c r="E11" s="128">
        <f t="shared" si="0"/>
        <v>51.234538784067084</v>
      </c>
    </row>
    <row r="12" spans="1:5" ht="18" customHeight="1">
      <c r="A12" s="2" t="s">
        <v>330</v>
      </c>
      <c r="B12" s="114">
        <v>5300</v>
      </c>
      <c r="C12" s="114">
        <v>5382</v>
      </c>
      <c r="D12" s="114">
        <v>12095</v>
      </c>
      <c r="E12" s="128">
        <f t="shared" si="0"/>
        <v>2.247305834262356</v>
      </c>
    </row>
    <row r="13" spans="1:5" ht="18" customHeight="1">
      <c r="A13" s="2" t="s">
        <v>331</v>
      </c>
      <c r="B13" s="10"/>
      <c r="C13" s="10"/>
      <c r="D13" s="114">
        <v>8</v>
      </c>
      <c r="E13" s="34"/>
    </row>
    <row r="14" spans="1:5" ht="18" customHeight="1">
      <c r="A14" s="2" t="s">
        <v>332</v>
      </c>
      <c r="B14" s="10"/>
      <c r="C14" s="10"/>
      <c r="D14" s="114">
        <v>222</v>
      </c>
      <c r="E14" s="34"/>
    </row>
    <row r="15" spans="1:5" ht="18" customHeight="1">
      <c r="A15" s="2" t="s">
        <v>333</v>
      </c>
      <c r="B15" s="10"/>
      <c r="C15" s="10"/>
      <c r="D15" s="114">
        <v>204</v>
      </c>
      <c r="E15" s="34"/>
    </row>
    <row r="16" spans="1:5" ht="18" customHeight="1">
      <c r="A16" s="6" t="s">
        <v>336</v>
      </c>
      <c r="B16" s="8">
        <f>SUM(B19+B17)</f>
        <v>251830</v>
      </c>
      <c r="C16" s="8">
        <f>SUM(C17+C19)</f>
        <v>394871</v>
      </c>
      <c r="D16" s="8">
        <f>SUM(D17+D19)</f>
        <v>394213</v>
      </c>
      <c r="E16" s="128">
        <f t="shared" si="0"/>
        <v>0.9983336330092613</v>
      </c>
    </row>
    <row r="17" spans="1:5" ht="18" customHeight="1">
      <c r="A17" s="2" t="s">
        <v>9</v>
      </c>
      <c r="B17" s="8">
        <v>8335</v>
      </c>
      <c r="C17" s="8">
        <v>120824</v>
      </c>
      <c r="D17" s="8">
        <v>120166</v>
      </c>
      <c r="E17" s="128">
        <f t="shared" si="0"/>
        <v>0.9945540621068661</v>
      </c>
    </row>
    <row r="18" spans="1:5" ht="18" customHeight="1">
      <c r="A18" s="2" t="s">
        <v>10</v>
      </c>
      <c r="B18" s="8">
        <v>6781</v>
      </c>
      <c r="C18" s="8">
        <v>7028</v>
      </c>
      <c r="D18" s="8">
        <v>7028</v>
      </c>
      <c r="E18" s="128">
        <f t="shared" si="0"/>
        <v>1</v>
      </c>
    </row>
    <row r="19" spans="1:6" ht="18" customHeight="1">
      <c r="A19" s="2" t="s">
        <v>334</v>
      </c>
      <c r="B19" s="8">
        <v>243495</v>
      </c>
      <c r="C19" s="8">
        <v>274047</v>
      </c>
      <c r="D19" s="8">
        <v>274047</v>
      </c>
      <c r="E19" s="128">
        <f t="shared" si="0"/>
        <v>1</v>
      </c>
      <c r="F19" s="3"/>
    </row>
    <row r="20" spans="1:6" ht="18" customHeight="1">
      <c r="A20" s="6" t="s">
        <v>337</v>
      </c>
      <c r="B20" s="7"/>
      <c r="C20" s="7">
        <v>100</v>
      </c>
      <c r="D20" s="7">
        <v>100</v>
      </c>
      <c r="E20" s="34">
        <f t="shared" si="0"/>
        <v>1</v>
      </c>
      <c r="F20" s="3"/>
    </row>
    <row r="21" spans="1:6" ht="18" customHeight="1">
      <c r="A21" s="6" t="s">
        <v>338</v>
      </c>
      <c r="B21" s="7">
        <f>SUM(B22:B27)</f>
        <v>45949</v>
      </c>
      <c r="C21" s="7">
        <f>SUM(C22:C27)</f>
        <v>45949</v>
      </c>
      <c r="D21" s="7">
        <f>SUM(D22:D27)</f>
        <v>55340</v>
      </c>
      <c r="E21" s="34">
        <f t="shared" si="0"/>
        <v>1.2043787677642603</v>
      </c>
      <c r="F21" s="3"/>
    </row>
    <row r="22" spans="1:5" ht="18" customHeight="1">
      <c r="A22" s="2" t="s">
        <v>11</v>
      </c>
      <c r="B22" s="8">
        <v>9000</v>
      </c>
      <c r="C22" s="8">
        <v>9000</v>
      </c>
      <c r="D22" s="8">
        <v>9397</v>
      </c>
      <c r="E22" s="128">
        <f t="shared" si="0"/>
        <v>1.0441111111111112</v>
      </c>
    </row>
    <row r="23" spans="1:5" ht="18" customHeight="1">
      <c r="A23" s="2" t="s">
        <v>12</v>
      </c>
      <c r="B23" s="8">
        <v>29749</v>
      </c>
      <c r="C23" s="8">
        <v>29749</v>
      </c>
      <c r="D23" s="8">
        <v>39810</v>
      </c>
      <c r="E23" s="128">
        <f t="shared" si="0"/>
        <v>1.3381962418904838</v>
      </c>
    </row>
    <row r="24" spans="1:6" ht="18" customHeight="1">
      <c r="A24" s="2" t="s">
        <v>13</v>
      </c>
      <c r="B24" s="8">
        <v>5200</v>
      </c>
      <c r="C24" s="8">
        <v>5200</v>
      </c>
      <c r="D24" s="8">
        <v>4579</v>
      </c>
      <c r="E24" s="128">
        <f t="shared" si="0"/>
        <v>0.880576923076923</v>
      </c>
      <c r="F24" s="3"/>
    </row>
    <row r="25" spans="1:5" ht="18" customHeight="1">
      <c r="A25" s="2" t="s">
        <v>16</v>
      </c>
      <c r="B25" s="8">
        <v>1000</v>
      </c>
      <c r="C25" s="8">
        <v>1000</v>
      </c>
      <c r="D25" s="8">
        <v>1066</v>
      </c>
      <c r="E25" s="128">
        <f t="shared" si="0"/>
        <v>1.066</v>
      </c>
    </row>
    <row r="26" spans="1:5" ht="18" customHeight="1">
      <c r="A26" s="2" t="s">
        <v>17</v>
      </c>
      <c r="B26" s="8">
        <v>1000</v>
      </c>
      <c r="C26" s="8">
        <v>1000</v>
      </c>
      <c r="D26" s="8">
        <v>293</v>
      </c>
      <c r="E26" s="128">
        <f t="shared" si="0"/>
        <v>0.293</v>
      </c>
    </row>
    <row r="27" spans="1:5" ht="18" customHeight="1">
      <c r="A27" s="2" t="s">
        <v>335</v>
      </c>
      <c r="B27" s="10"/>
      <c r="C27" s="10"/>
      <c r="D27" s="114">
        <v>195</v>
      </c>
      <c r="E27" s="34"/>
    </row>
    <row r="28" spans="1:5" ht="18" customHeight="1">
      <c r="A28" s="139" t="s">
        <v>339</v>
      </c>
      <c r="B28" s="7">
        <f>SUM(B29+B30+B31+B34)</f>
        <v>798144</v>
      </c>
      <c r="C28" s="7">
        <f>SUM(C29+C30+C31+C34)</f>
        <v>798144</v>
      </c>
      <c r="D28" s="7">
        <f>SUM(D29+D30+D31+D35+D34)</f>
        <v>1045287</v>
      </c>
      <c r="E28" s="34">
        <f t="shared" si="0"/>
        <v>1.3096471313447198</v>
      </c>
    </row>
    <row r="29" spans="1:5" ht="18" customHeight="1">
      <c r="A29" s="11" t="s">
        <v>340</v>
      </c>
      <c r="B29" s="8"/>
      <c r="C29" s="8"/>
      <c r="D29" s="8">
        <v>100</v>
      </c>
      <c r="E29" s="34"/>
    </row>
    <row r="30" spans="1:5" ht="18" customHeight="1">
      <c r="A30" s="11" t="s">
        <v>341</v>
      </c>
      <c r="B30" s="8">
        <v>16875</v>
      </c>
      <c r="C30" s="8">
        <v>16875</v>
      </c>
      <c r="D30" s="8">
        <v>34401</v>
      </c>
      <c r="E30" s="128">
        <f>SUM(D30/C30)</f>
        <v>2.038577777777778</v>
      </c>
    </row>
    <row r="31" spans="1:5" ht="18" customHeight="1">
      <c r="A31" s="2" t="s">
        <v>342</v>
      </c>
      <c r="B31" s="8">
        <v>780042</v>
      </c>
      <c r="C31" s="8">
        <v>780042</v>
      </c>
      <c r="D31" s="8">
        <v>1009098</v>
      </c>
      <c r="E31" s="128">
        <f t="shared" si="0"/>
        <v>1.2936457267685586</v>
      </c>
    </row>
    <row r="32" spans="1:5" ht="18" customHeight="1">
      <c r="A32" s="2" t="s">
        <v>312</v>
      </c>
      <c r="B32" s="8">
        <v>614206</v>
      </c>
      <c r="C32" s="8">
        <v>614206</v>
      </c>
      <c r="D32" s="8">
        <v>1009098</v>
      </c>
      <c r="E32" s="128">
        <f t="shared" si="0"/>
        <v>1.6429308733551935</v>
      </c>
    </row>
    <row r="33" spans="1:5" ht="18" customHeight="1">
      <c r="A33" s="2" t="s">
        <v>313</v>
      </c>
      <c r="B33" s="8">
        <v>165836</v>
      </c>
      <c r="C33" s="8">
        <v>165836</v>
      </c>
      <c r="D33" s="8"/>
      <c r="E33" s="128">
        <f t="shared" si="0"/>
        <v>0</v>
      </c>
    </row>
    <row r="34" spans="1:5" ht="18" customHeight="1">
      <c r="A34" s="23" t="s">
        <v>343</v>
      </c>
      <c r="B34" s="120">
        <v>1227</v>
      </c>
      <c r="C34" s="120">
        <v>1227</v>
      </c>
      <c r="D34" s="120">
        <v>1686</v>
      </c>
      <c r="E34" s="128">
        <f t="shared" si="0"/>
        <v>1.374083129584352</v>
      </c>
    </row>
    <row r="35" spans="1:5" ht="18" customHeight="1">
      <c r="A35" s="23" t="s">
        <v>459</v>
      </c>
      <c r="B35" s="120"/>
      <c r="C35" s="120"/>
      <c r="D35" s="120">
        <v>2</v>
      </c>
      <c r="E35" s="128"/>
    </row>
    <row r="36" spans="1:5" ht="18" customHeight="1">
      <c r="A36" s="139" t="s">
        <v>344</v>
      </c>
      <c r="B36" s="7">
        <v>0</v>
      </c>
      <c r="C36" s="7">
        <f>SUM(C37:C38)</f>
        <v>34771</v>
      </c>
      <c r="D36" s="7">
        <f>SUM(D37)</f>
        <v>29432</v>
      </c>
      <c r="E36" s="128">
        <f t="shared" si="0"/>
        <v>0.8464525035230508</v>
      </c>
    </row>
    <row r="37" spans="1:5" ht="18" customHeight="1">
      <c r="A37" s="2" t="s">
        <v>345</v>
      </c>
      <c r="B37" s="120"/>
      <c r="C37" s="120">
        <v>30041</v>
      </c>
      <c r="D37" s="120">
        <v>29432</v>
      </c>
      <c r="E37" s="128">
        <f t="shared" si="0"/>
        <v>0.9797277054691921</v>
      </c>
    </row>
    <row r="38" spans="1:5" ht="18" customHeight="1">
      <c r="A38" s="2" t="s">
        <v>346</v>
      </c>
      <c r="B38" s="120"/>
      <c r="C38" s="120">
        <v>4730</v>
      </c>
      <c r="D38" s="7"/>
      <c r="E38" s="128">
        <f t="shared" si="0"/>
        <v>0</v>
      </c>
    </row>
    <row r="39" spans="1:5" ht="18" customHeight="1">
      <c r="A39" s="139" t="s">
        <v>348</v>
      </c>
      <c r="B39" s="7">
        <f>SUM(B40)</f>
        <v>0</v>
      </c>
      <c r="C39" s="7">
        <f>SUM(C40)</f>
        <v>0</v>
      </c>
      <c r="D39" s="7">
        <f>SUM(D40)</f>
        <v>880</v>
      </c>
      <c r="E39" s="34"/>
    </row>
    <row r="40" spans="1:5" ht="18" customHeight="1">
      <c r="A40" s="2" t="s">
        <v>347</v>
      </c>
      <c r="B40" s="8"/>
      <c r="C40" s="8"/>
      <c r="D40" s="8">
        <v>880</v>
      </c>
      <c r="E40" s="34"/>
    </row>
    <row r="41" spans="1:5" ht="18" customHeight="1">
      <c r="A41" s="139" t="s">
        <v>461</v>
      </c>
      <c r="B41" s="7">
        <v>1141956</v>
      </c>
      <c r="C41" s="7">
        <v>1320536</v>
      </c>
      <c r="D41" s="7">
        <v>1769485</v>
      </c>
      <c r="E41" s="34">
        <f t="shared" si="0"/>
        <v>1.3399748284030122</v>
      </c>
    </row>
    <row r="42" spans="1:5" ht="18" customHeight="1">
      <c r="A42" s="139" t="s">
        <v>349</v>
      </c>
      <c r="B42" s="8"/>
      <c r="C42" s="8"/>
      <c r="D42" s="7">
        <v>-10303</v>
      </c>
      <c r="E42" s="34"/>
    </row>
    <row r="43" spans="1:6" ht="18" customHeight="1">
      <c r="A43" s="141" t="s">
        <v>350</v>
      </c>
      <c r="B43" s="7">
        <f>SUM(B7+B28+B36+B39+B42)</f>
        <v>1141956</v>
      </c>
      <c r="C43" s="7">
        <f>SUM(C7+C28+C36+C39+C42)</f>
        <v>1320536</v>
      </c>
      <c r="D43" s="7">
        <f>SUM(D7+D28+D36+D39+D42)</f>
        <v>1759182</v>
      </c>
      <c r="E43" s="34">
        <f t="shared" si="0"/>
        <v>1.3321726935123313</v>
      </c>
      <c r="F43" s="3"/>
    </row>
    <row r="44" ht="12.75">
      <c r="B44" s="3"/>
    </row>
    <row r="45" ht="12.75">
      <c r="B45" s="3"/>
    </row>
    <row r="46" spans="1:2" ht="15">
      <c r="A46" s="140"/>
      <c r="B46" s="3"/>
    </row>
    <row r="47" ht="12.75">
      <c r="B47" s="3"/>
    </row>
    <row r="48" ht="12.75">
      <c r="B48" s="3"/>
    </row>
    <row r="49" spans="1:2" ht="15">
      <c r="A49" s="140"/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</sheetData>
  <sheetProtection/>
  <mergeCells count="2">
    <mergeCell ref="A5:A6"/>
    <mergeCell ref="B5:E5"/>
  </mergeCells>
  <printOptions horizontalCentered="1"/>
  <pageMargins left="0.7874015748031497" right="0.7874015748031497" top="0.68" bottom="0.56" header="0.34" footer="0.29"/>
  <pageSetup horizontalDpi="600" verticalDpi="600" orientation="portrait" paperSize="9" r:id="rId1"/>
  <headerFooter alignWithMargins="0">
    <oddHeader>&amp;C1. melléklet az 5/2014. (IV. 30.) önkormányzati rendelethez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view="pageLayout" workbookViewId="0" topLeftCell="A1">
      <selection activeCell="G11" sqref="G11"/>
    </sheetView>
  </sheetViews>
  <sheetFormatPr defaultColWidth="9.140625" defaultRowHeight="12.75"/>
  <cols>
    <col min="1" max="1" width="4.140625" style="0" customWidth="1"/>
    <col min="2" max="2" width="20.140625" style="0" customWidth="1"/>
    <col min="4" max="4" width="10.57421875" style="0" customWidth="1"/>
    <col min="7" max="7" width="21.7109375" style="0" customWidth="1"/>
  </cols>
  <sheetData>
    <row r="1" spans="1:7" ht="15">
      <c r="A1" s="37"/>
      <c r="B1" s="37" t="s">
        <v>324</v>
      </c>
      <c r="C1" s="37" t="s">
        <v>323</v>
      </c>
      <c r="D1" s="25"/>
      <c r="E1" s="37"/>
      <c r="F1" s="37"/>
      <c r="G1" s="37"/>
    </row>
    <row r="2" spans="1:7" ht="15">
      <c r="A2" s="272" t="s">
        <v>447</v>
      </c>
      <c r="B2" s="272"/>
      <c r="C2" s="272"/>
      <c r="D2" s="272"/>
      <c r="E2" s="272"/>
      <c r="F2" s="272"/>
      <c r="G2" s="272"/>
    </row>
    <row r="3" spans="1:7" ht="12.75">
      <c r="A3" s="37"/>
      <c r="B3" s="37"/>
      <c r="C3" s="37"/>
      <c r="D3" s="37"/>
      <c r="E3" s="37"/>
      <c r="F3" s="37"/>
      <c r="G3" s="37"/>
    </row>
    <row r="4" spans="1:7" ht="12.75">
      <c r="A4" s="37"/>
      <c r="B4" s="37"/>
      <c r="C4" s="37"/>
      <c r="D4" s="37"/>
      <c r="E4" s="37"/>
      <c r="F4" s="37"/>
      <c r="G4" s="37"/>
    </row>
    <row r="5" ht="12.75">
      <c r="G5" s="4" t="s">
        <v>150</v>
      </c>
    </row>
    <row r="6" spans="1:7" ht="12.75">
      <c r="A6" s="274" t="s">
        <v>724</v>
      </c>
      <c r="B6" s="311" t="s">
        <v>145</v>
      </c>
      <c r="C6" s="311" t="s">
        <v>142</v>
      </c>
      <c r="D6" s="254" t="s">
        <v>1</v>
      </c>
      <c r="E6" s="254"/>
      <c r="F6" s="254"/>
      <c r="G6" s="311" t="s">
        <v>143</v>
      </c>
    </row>
    <row r="7" spans="1:7" ht="12.75">
      <c r="A7" s="274"/>
      <c r="B7" s="311"/>
      <c r="C7" s="311"/>
      <c r="D7" s="6" t="s">
        <v>0</v>
      </c>
      <c r="E7" s="6" t="s">
        <v>22</v>
      </c>
      <c r="F7" s="6" t="s">
        <v>140</v>
      </c>
      <c r="G7" s="311"/>
    </row>
    <row r="8" spans="1:7" ht="25.5" customHeight="1">
      <c r="A8" s="1" t="s">
        <v>58</v>
      </c>
      <c r="B8" s="11" t="s">
        <v>299</v>
      </c>
      <c r="C8" s="2"/>
      <c r="D8" s="8">
        <v>780042</v>
      </c>
      <c r="E8" s="8">
        <v>798235</v>
      </c>
      <c r="F8" s="8">
        <v>1085475</v>
      </c>
      <c r="G8" s="2" t="s">
        <v>147</v>
      </c>
    </row>
    <row r="9" spans="1:7" ht="37.5" customHeight="1">
      <c r="A9" s="1" t="s">
        <v>59</v>
      </c>
      <c r="B9" s="11" t="s">
        <v>299</v>
      </c>
      <c r="C9" s="2"/>
      <c r="D9" s="8">
        <v>3000</v>
      </c>
      <c r="E9" s="8">
        <v>3000</v>
      </c>
      <c r="F9" s="8">
        <v>3000</v>
      </c>
      <c r="G9" s="11" t="s">
        <v>149</v>
      </c>
    </row>
    <row r="10" spans="1:7" ht="37.5" customHeight="1">
      <c r="A10" s="1" t="s">
        <v>60</v>
      </c>
      <c r="B10" s="11" t="s">
        <v>299</v>
      </c>
      <c r="C10" s="2"/>
      <c r="D10" s="8">
        <v>11500</v>
      </c>
      <c r="E10" s="8">
        <v>11500</v>
      </c>
      <c r="F10" s="8"/>
      <c r="G10" s="11" t="s">
        <v>382</v>
      </c>
    </row>
    <row r="11" spans="1:7" ht="37.5" customHeight="1">
      <c r="A11" s="1" t="s">
        <v>62</v>
      </c>
      <c r="B11" s="11" t="s">
        <v>299</v>
      </c>
      <c r="C11" s="2"/>
      <c r="D11" s="8"/>
      <c r="E11" s="8">
        <v>1631</v>
      </c>
      <c r="F11" s="8">
        <v>1990</v>
      </c>
      <c r="G11" s="11" t="s">
        <v>725</v>
      </c>
    </row>
    <row r="12" spans="1:7" ht="37.5" customHeight="1">
      <c r="A12" s="1" t="s">
        <v>63</v>
      </c>
      <c r="B12" s="11" t="s">
        <v>299</v>
      </c>
      <c r="C12" s="2"/>
      <c r="D12" s="8"/>
      <c r="E12" s="8">
        <v>4730</v>
      </c>
      <c r="F12" s="8">
        <v>5565</v>
      </c>
      <c r="G12" s="11" t="s">
        <v>383</v>
      </c>
    </row>
    <row r="13" spans="1:7" ht="37.5" customHeight="1">
      <c r="A13" s="1" t="s">
        <v>64</v>
      </c>
      <c r="B13" s="11" t="s">
        <v>299</v>
      </c>
      <c r="C13" s="2"/>
      <c r="D13" s="8"/>
      <c r="E13" s="8">
        <v>295</v>
      </c>
      <c r="F13" s="8">
        <v>295</v>
      </c>
      <c r="G13" s="11" t="s">
        <v>542</v>
      </c>
    </row>
    <row r="14" spans="1:7" ht="37.5" customHeight="1">
      <c r="A14" s="1" t="s">
        <v>65</v>
      </c>
      <c r="B14" s="11" t="s">
        <v>299</v>
      </c>
      <c r="C14" s="2"/>
      <c r="D14" s="8"/>
      <c r="E14" s="8">
        <v>2794</v>
      </c>
      <c r="F14" s="8">
        <v>2794</v>
      </c>
      <c r="G14" s="11" t="s">
        <v>543</v>
      </c>
    </row>
    <row r="15" spans="1:7" ht="37.5" customHeight="1">
      <c r="A15" s="1" t="s">
        <v>113</v>
      </c>
      <c r="B15" s="11" t="s">
        <v>385</v>
      </c>
      <c r="C15" s="2"/>
      <c r="D15" s="8"/>
      <c r="E15" s="8">
        <v>5908</v>
      </c>
      <c r="F15" s="8">
        <v>5908</v>
      </c>
      <c r="G15" s="11" t="s">
        <v>384</v>
      </c>
    </row>
    <row r="16" spans="1:7" ht="37.5" customHeight="1">
      <c r="A16" s="1" t="s">
        <v>114</v>
      </c>
      <c r="B16" s="11" t="s">
        <v>299</v>
      </c>
      <c r="C16" s="2"/>
      <c r="D16" s="8"/>
      <c r="E16" s="8">
        <v>789</v>
      </c>
      <c r="F16" s="8"/>
      <c r="G16" s="11" t="s">
        <v>386</v>
      </c>
    </row>
    <row r="17" spans="1:7" ht="37.5" customHeight="1">
      <c r="A17" s="1" t="s">
        <v>310</v>
      </c>
      <c r="B17" s="11" t="s">
        <v>299</v>
      </c>
      <c r="C17" s="2"/>
      <c r="D17" s="8"/>
      <c r="E17" s="8">
        <v>1267</v>
      </c>
      <c r="F17" s="8">
        <v>31648</v>
      </c>
      <c r="G17" s="11" t="s">
        <v>544</v>
      </c>
    </row>
    <row r="18" spans="1:7" ht="37.5" customHeight="1">
      <c r="A18" s="1" t="s">
        <v>621</v>
      </c>
      <c r="B18" s="11" t="s">
        <v>299</v>
      </c>
      <c r="C18" s="2"/>
      <c r="D18" s="8"/>
      <c r="E18" s="8"/>
      <c r="F18" s="8">
        <v>7365</v>
      </c>
      <c r="G18" s="11" t="s">
        <v>718</v>
      </c>
    </row>
    <row r="19" spans="1:7" ht="37.5" customHeight="1">
      <c r="A19" s="1" t="s">
        <v>623</v>
      </c>
      <c r="B19" s="11" t="s">
        <v>299</v>
      </c>
      <c r="C19" s="2"/>
      <c r="D19" s="8"/>
      <c r="E19" s="8"/>
      <c r="F19" s="8">
        <v>229</v>
      </c>
      <c r="G19" s="11" t="s">
        <v>719</v>
      </c>
    </row>
    <row r="20" spans="1:7" ht="37.5" customHeight="1">
      <c r="A20" s="1" t="s">
        <v>625</v>
      </c>
      <c r="B20" s="11" t="s">
        <v>299</v>
      </c>
      <c r="C20" s="2"/>
      <c r="D20" s="8"/>
      <c r="E20" s="8"/>
      <c r="F20" s="8">
        <v>109</v>
      </c>
      <c r="G20" s="11" t="s">
        <v>720</v>
      </c>
    </row>
    <row r="21" spans="1:7" ht="37.5" customHeight="1">
      <c r="A21" s="1" t="s">
        <v>627</v>
      </c>
      <c r="B21" s="11" t="s">
        <v>299</v>
      </c>
      <c r="C21" s="2"/>
      <c r="D21" s="8"/>
      <c r="E21" s="8"/>
      <c r="F21" s="8">
        <v>340</v>
      </c>
      <c r="G21" s="11" t="s">
        <v>721</v>
      </c>
    </row>
    <row r="22" spans="1:7" ht="25.5" customHeight="1">
      <c r="A22" s="1"/>
      <c r="B22" s="148" t="s">
        <v>160</v>
      </c>
      <c r="C22" s="2"/>
      <c r="D22" s="7">
        <f>SUM(D8:D15)</f>
        <v>794542</v>
      </c>
      <c r="E22" s="7">
        <f>SUM(E8:E17)</f>
        <v>830149</v>
      </c>
      <c r="F22" s="7">
        <f>SUM(F8:F21)</f>
        <v>1144718</v>
      </c>
      <c r="G22" s="2"/>
    </row>
    <row r="23" spans="1:6" ht="12.75">
      <c r="A23" s="35"/>
      <c r="B23" s="36"/>
      <c r="D23" s="3"/>
      <c r="E23" s="3"/>
      <c r="F23" s="3"/>
    </row>
    <row r="24" spans="1:6" ht="12.75">
      <c r="A24" s="35"/>
      <c r="B24" s="36"/>
      <c r="D24" s="3"/>
      <c r="E24" s="3"/>
      <c r="F24" s="3"/>
    </row>
    <row r="25" spans="1:6" ht="12.75">
      <c r="A25" s="35"/>
      <c r="B25" s="36"/>
      <c r="D25" s="3"/>
      <c r="E25" s="3"/>
      <c r="F25" s="3"/>
    </row>
    <row r="26" spans="1:6" ht="12.75">
      <c r="A26" s="35"/>
      <c r="B26" s="36"/>
      <c r="D26" s="3"/>
      <c r="E26" s="3"/>
      <c r="F26" s="3"/>
    </row>
    <row r="27" spans="1:6" ht="12.75">
      <c r="A27" s="35"/>
      <c r="B27" s="36"/>
      <c r="D27" s="3"/>
      <c r="E27" s="3"/>
      <c r="F27" s="3"/>
    </row>
    <row r="28" spans="1:6" ht="12.75">
      <c r="A28" s="35"/>
      <c r="D28" s="3"/>
      <c r="E28" s="3"/>
      <c r="F28" s="3"/>
    </row>
    <row r="29" spans="1:6" ht="12.75">
      <c r="A29" s="35"/>
      <c r="D29" s="3"/>
      <c r="E29" s="3"/>
      <c r="F29" s="3"/>
    </row>
    <row r="30" spans="1:6" ht="12.75">
      <c r="A30" s="35"/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</sheetData>
  <sheetProtection/>
  <mergeCells count="6">
    <mergeCell ref="A2:G2"/>
    <mergeCell ref="A6:A7"/>
    <mergeCell ref="B6:B7"/>
    <mergeCell ref="C6:C7"/>
    <mergeCell ref="G6:G7"/>
    <mergeCell ref="D6:F6"/>
  </mergeCells>
  <printOptions horizontalCentered="1"/>
  <pageMargins left="0.7874015748031497" right="0.7874015748031497" top="0.984251968503937" bottom="0.52" header="0.5118110236220472" footer="0.23"/>
  <pageSetup horizontalDpi="600" verticalDpi="600" orientation="portrait" paperSize="9" r:id="rId1"/>
  <headerFooter alignWithMargins="0">
    <oddHeader>&amp;C3. melléklet az 5/2014. (IV. 30.)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5.28125" style="0" customWidth="1"/>
    <col min="2" max="2" width="17.8515625" style="0" customWidth="1"/>
    <col min="3" max="3" width="7.140625" style="0" customWidth="1"/>
    <col min="7" max="7" width="27.140625" style="0" customWidth="1"/>
  </cols>
  <sheetData>
    <row r="1" spans="1:7" ht="15">
      <c r="A1" s="25" t="s">
        <v>448</v>
      </c>
      <c r="B1" s="37"/>
      <c r="C1" s="37"/>
      <c r="D1" s="37"/>
      <c r="E1" s="37"/>
      <c r="F1" s="37"/>
      <c r="G1" s="37"/>
    </row>
    <row r="2" spans="1:7" ht="12.75">
      <c r="A2" s="37"/>
      <c r="B2" s="37"/>
      <c r="C2" s="37"/>
      <c r="E2" s="37"/>
      <c r="F2" s="37"/>
      <c r="G2" s="37"/>
    </row>
    <row r="5" ht="12.75">
      <c r="G5" s="4" t="s">
        <v>150</v>
      </c>
    </row>
    <row r="6" spans="1:7" ht="12.75">
      <c r="A6" s="274" t="s">
        <v>144</v>
      </c>
      <c r="B6" s="311" t="s">
        <v>145</v>
      </c>
      <c r="C6" s="311" t="s">
        <v>142</v>
      </c>
      <c r="D6" s="254" t="s">
        <v>1</v>
      </c>
      <c r="E6" s="254"/>
      <c r="F6" s="254"/>
      <c r="G6" s="311" t="s">
        <v>143</v>
      </c>
    </row>
    <row r="7" spans="1:7" ht="12.75">
      <c r="A7" s="274"/>
      <c r="B7" s="311"/>
      <c r="C7" s="311"/>
      <c r="D7" s="6" t="s">
        <v>0</v>
      </c>
      <c r="E7" s="6" t="s">
        <v>22</v>
      </c>
      <c r="F7" s="6" t="s">
        <v>140</v>
      </c>
      <c r="G7" s="311"/>
    </row>
    <row r="8" spans="1:7" ht="39.75" customHeight="1">
      <c r="A8" s="1" t="s">
        <v>58</v>
      </c>
      <c r="B8" s="11" t="s">
        <v>299</v>
      </c>
      <c r="C8" s="11"/>
      <c r="D8" s="8"/>
      <c r="E8" s="8">
        <v>140</v>
      </c>
      <c r="F8" s="2">
        <v>140</v>
      </c>
      <c r="G8" s="2" t="s">
        <v>473</v>
      </c>
    </row>
    <row r="9" spans="1:7" ht="39.75" customHeight="1">
      <c r="A9" s="1" t="s">
        <v>59</v>
      </c>
      <c r="B9" s="11" t="s">
        <v>299</v>
      </c>
      <c r="C9" s="11"/>
      <c r="D9" s="8"/>
      <c r="E9" s="8">
        <v>486</v>
      </c>
      <c r="F9" s="2">
        <v>486</v>
      </c>
      <c r="G9" s="2" t="s">
        <v>474</v>
      </c>
    </row>
    <row r="10" spans="1:7" ht="39.75" customHeight="1">
      <c r="A10" s="1" t="s">
        <v>60</v>
      </c>
      <c r="B10" s="11" t="s">
        <v>299</v>
      </c>
      <c r="C10" s="11"/>
      <c r="D10" s="8"/>
      <c r="E10" s="8">
        <v>360</v>
      </c>
      <c r="F10" s="2">
        <v>360</v>
      </c>
      <c r="G10" s="2" t="s">
        <v>475</v>
      </c>
    </row>
    <row r="11" spans="1:7" ht="39.75" customHeight="1">
      <c r="A11" s="1" t="s">
        <v>62</v>
      </c>
      <c r="B11" s="11" t="s">
        <v>299</v>
      </c>
      <c r="C11" s="11"/>
      <c r="D11" s="8"/>
      <c r="E11" s="8">
        <v>529</v>
      </c>
      <c r="F11" s="2">
        <v>529</v>
      </c>
      <c r="G11" s="11" t="s">
        <v>538</v>
      </c>
    </row>
    <row r="12" spans="1:7" ht="39.75" customHeight="1">
      <c r="A12" s="1" t="s">
        <v>63</v>
      </c>
      <c r="B12" s="11" t="s">
        <v>299</v>
      </c>
      <c r="C12" s="11"/>
      <c r="D12" s="8"/>
      <c r="E12" s="8">
        <v>1810</v>
      </c>
      <c r="F12" s="2">
        <v>1810</v>
      </c>
      <c r="G12" s="11" t="s">
        <v>539</v>
      </c>
    </row>
    <row r="13" spans="1:7" ht="39.75" customHeight="1">
      <c r="A13" s="1" t="s">
        <v>64</v>
      </c>
      <c r="B13" s="11" t="s">
        <v>299</v>
      </c>
      <c r="C13" s="11"/>
      <c r="D13" s="8"/>
      <c r="E13" s="8">
        <v>2884</v>
      </c>
      <c r="F13" s="2">
        <v>2884</v>
      </c>
      <c r="G13" s="11" t="s">
        <v>540</v>
      </c>
    </row>
    <row r="14" spans="1:7" ht="39.75" customHeight="1">
      <c r="A14" s="1" t="s">
        <v>65</v>
      </c>
      <c r="B14" s="11" t="s">
        <v>299</v>
      </c>
      <c r="C14" s="11"/>
      <c r="D14" s="8"/>
      <c r="E14" s="8">
        <v>520</v>
      </c>
      <c r="F14" s="2">
        <v>520</v>
      </c>
      <c r="G14" s="11" t="s">
        <v>541</v>
      </c>
    </row>
    <row r="15" spans="1:7" ht="25.5" customHeight="1">
      <c r="A15" s="2"/>
      <c r="B15" s="149" t="s">
        <v>148</v>
      </c>
      <c r="C15" s="2"/>
      <c r="D15" s="7">
        <f>SUM(D8)</f>
        <v>0</v>
      </c>
      <c r="E15" s="7">
        <f>SUM(E8:E14)</f>
        <v>6729</v>
      </c>
      <c r="F15" s="7">
        <f>SUM(F8:F14)</f>
        <v>6729</v>
      </c>
      <c r="G15" s="2"/>
    </row>
    <row r="16" spans="4:5" ht="12.75">
      <c r="D16" s="3"/>
      <c r="E16" s="3"/>
    </row>
    <row r="17" spans="4:5" ht="12.75">
      <c r="D17" s="3"/>
      <c r="E17" s="3"/>
    </row>
    <row r="18" spans="4:5" ht="12.75">
      <c r="D18" s="3"/>
      <c r="E18" s="3"/>
    </row>
    <row r="19" spans="4:5" ht="12.75">
      <c r="D19" s="3"/>
      <c r="E19" s="3"/>
    </row>
    <row r="20" spans="4:5" ht="12.75">
      <c r="D20" s="3"/>
      <c r="E20" s="3"/>
    </row>
    <row r="21" spans="4:5" ht="12.75">
      <c r="D21" s="3"/>
      <c r="E21" s="3"/>
    </row>
  </sheetData>
  <sheetProtection/>
  <mergeCells count="5">
    <mergeCell ref="G6:G7"/>
    <mergeCell ref="A6:A7"/>
    <mergeCell ref="B6:B7"/>
    <mergeCell ref="C6:C7"/>
    <mergeCell ref="D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 az 5/2014. (IV. 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11.421875" style="0" customWidth="1"/>
    <col min="2" max="2" width="36.421875" style="0" customWidth="1"/>
    <col min="3" max="3" width="9.00390625" style="0" customWidth="1"/>
  </cols>
  <sheetData>
    <row r="1" spans="1:6" ht="15">
      <c r="A1" s="37"/>
      <c r="B1" s="25" t="s">
        <v>449</v>
      </c>
      <c r="C1" s="37"/>
      <c r="D1" s="37"/>
      <c r="E1" s="37"/>
      <c r="F1" s="37"/>
    </row>
    <row r="2" spans="1:6" ht="12.75">
      <c r="A2" s="37"/>
      <c r="B2" s="37"/>
      <c r="C2" s="37"/>
      <c r="D2" s="37"/>
      <c r="E2" s="37"/>
      <c r="F2" s="37"/>
    </row>
    <row r="3" spans="1:6" ht="12.75">
      <c r="A3" s="37"/>
      <c r="B3" s="37"/>
      <c r="C3" s="37"/>
      <c r="D3" s="37"/>
      <c r="E3" s="37"/>
      <c r="F3" s="37"/>
    </row>
    <row r="4" spans="1:6" ht="12.75">
      <c r="A4" s="37"/>
      <c r="B4" s="37"/>
      <c r="C4" s="37"/>
      <c r="D4" s="37"/>
      <c r="E4" s="37"/>
      <c r="F4" s="37"/>
    </row>
    <row r="5" ht="12.75">
      <c r="F5" s="4" t="s">
        <v>161</v>
      </c>
    </row>
    <row r="6" spans="1:6" ht="12.75">
      <c r="A6" s="311" t="s">
        <v>2</v>
      </c>
      <c r="B6" s="311"/>
      <c r="C6" s="254" t="s">
        <v>1</v>
      </c>
      <c r="D6" s="254"/>
      <c r="E6" s="254"/>
      <c r="F6" s="254"/>
    </row>
    <row r="7" spans="1:6" ht="30.75">
      <c r="A7" s="311"/>
      <c r="B7" s="311"/>
      <c r="C7" s="125" t="s">
        <v>57</v>
      </c>
      <c r="D7" s="125" t="s">
        <v>22</v>
      </c>
      <c r="E7" s="125" t="s">
        <v>140</v>
      </c>
      <c r="F7" s="127" t="s">
        <v>141</v>
      </c>
    </row>
    <row r="8" spans="1:6" ht="18" customHeight="1">
      <c r="A8" s="313" t="s">
        <v>151</v>
      </c>
      <c r="B8" s="314"/>
      <c r="C8" s="7">
        <f>SUM(C9:C13)</f>
        <v>2400</v>
      </c>
      <c r="D8" s="7">
        <f>SUM(D9:D13)</f>
        <v>2650</v>
      </c>
      <c r="E8" s="7">
        <f>SUM(E9:E13)</f>
        <v>2772</v>
      </c>
      <c r="F8" s="34">
        <f aca="true" t="shared" si="0" ref="F8:F18">(E8/D8)</f>
        <v>1.0460377358490567</v>
      </c>
    </row>
    <row r="9" spans="1:6" ht="18" customHeight="1">
      <c r="A9" s="67"/>
      <c r="B9" s="2" t="s">
        <v>152</v>
      </c>
      <c r="C9" s="8">
        <v>1500</v>
      </c>
      <c r="D9" s="8">
        <v>1600</v>
      </c>
      <c r="E9" s="8">
        <v>1872</v>
      </c>
      <c r="F9" s="33">
        <f t="shared" si="0"/>
        <v>1.17</v>
      </c>
    </row>
    <row r="10" spans="1:6" ht="18" customHeight="1">
      <c r="A10" s="67"/>
      <c r="B10" s="2" t="s">
        <v>153</v>
      </c>
      <c r="C10" s="8">
        <v>250</v>
      </c>
      <c r="D10" s="8">
        <v>250</v>
      </c>
      <c r="E10" s="8">
        <v>250</v>
      </c>
      <c r="F10" s="33">
        <f t="shared" si="0"/>
        <v>1</v>
      </c>
    </row>
    <row r="11" spans="1:6" ht="18" customHeight="1">
      <c r="A11" s="67"/>
      <c r="B11" s="2" t="s">
        <v>154</v>
      </c>
      <c r="C11" s="8">
        <v>100</v>
      </c>
      <c r="D11" s="8">
        <v>250</v>
      </c>
      <c r="E11" s="8">
        <v>100</v>
      </c>
      <c r="F11" s="33">
        <f t="shared" si="0"/>
        <v>0.4</v>
      </c>
    </row>
    <row r="12" spans="1:6" ht="18" customHeight="1">
      <c r="A12" s="67"/>
      <c r="B12" s="2" t="s">
        <v>387</v>
      </c>
      <c r="C12" s="8">
        <v>50</v>
      </c>
      <c r="D12" s="8">
        <v>50</v>
      </c>
      <c r="E12" s="8">
        <v>50</v>
      </c>
      <c r="F12" s="33">
        <f t="shared" si="0"/>
        <v>1</v>
      </c>
    </row>
    <row r="13" spans="1:6" ht="18" customHeight="1">
      <c r="A13" s="67"/>
      <c r="B13" s="2" t="s">
        <v>155</v>
      </c>
      <c r="C13" s="8">
        <v>500</v>
      </c>
      <c r="D13" s="8">
        <v>500</v>
      </c>
      <c r="E13" s="8">
        <v>500</v>
      </c>
      <c r="F13" s="33">
        <f t="shared" si="0"/>
        <v>1</v>
      </c>
    </row>
    <row r="14" spans="1:6" ht="18" customHeight="1">
      <c r="A14" s="313" t="s">
        <v>156</v>
      </c>
      <c r="B14" s="314"/>
      <c r="C14" s="7">
        <f>SUM(C15:C20)</f>
        <v>5883</v>
      </c>
      <c r="D14" s="7">
        <f>SUM(D15:D25)</f>
        <v>15608</v>
      </c>
      <c r="E14" s="7">
        <f>SUM(E15:E25)</f>
        <v>11875</v>
      </c>
      <c r="F14" s="34">
        <f t="shared" si="0"/>
        <v>0.7608277806253203</v>
      </c>
    </row>
    <row r="15" spans="1:6" ht="18" customHeight="1">
      <c r="A15" s="66"/>
      <c r="B15" s="2" t="s">
        <v>157</v>
      </c>
      <c r="C15" s="8">
        <v>2000</v>
      </c>
      <c r="D15" s="8">
        <v>2515</v>
      </c>
      <c r="E15" s="8">
        <v>2735</v>
      </c>
      <c r="F15" s="33">
        <f t="shared" si="0"/>
        <v>1.0874751491053678</v>
      </c>
    </row>
    <row r="16" spans="1:6" ht="18" customHeight="1">
      <c r="A16" s="67"/>
      <c r="B16" s="2" t="s">
        <v>158</v>
      </c>
      <c r="C16" s="8">
        <v>2000</v>
      </c>
      <c r="D16" s="8">
        <v>2210</v>
      </c>
      <c r="E16" s="8">
        <v>1386</v>
      </c>
      <c r="F16" s="33">
        <f t="shared" si="0"/>
        <v>0.6271493212669683</v>
      </c>
    </row>
    <row r="17" spans="1:6" ht="18" customHeight="1">
      <c r="A17" s="67"/>
      <c r="B17" s="2" t="s">
        <v>159</v>
      </c>
      <c r="C17" s="8">
        <v>120</v>
      </c>
      <c r="D17" s="8">
        <v>120</v>
      </c>
      <c r="E17" s="8"/>
      <c r="F17" s="33">
        <f t="shared" si="0"/>
        <v>0</v>
      </c>
    </row>
    <row r="18" spans="1:6" ht="18" customHeight="1">
      <c r="A18" s="67"/>
      <c r="B18" s="2" t="s">
        <v>262</v>
      </c>
      <c r="C18" s="8">
        <v>600</v>
      </c>
      <c r="D18" s="8">
        <v>600</v>
      </c>
      <c r="E18" s="8">
        <v>390</v>
      </c>
      <c r="F18" s="33">
        <f t="shared" si="0"/>
        <v>0.65</v>
      </c>
    </row>
    <row r="19" spans="1:6" ht="18" customHeight="1">
      <c r="A19" s="67"/>
      <c r="B19" s="67" t="s">
        <v>388</v>
      </c>
      <c r="C19" s="8">
        <v>100</v>
      </c>
      <c r="D19" s="8"/>
      <c r="E19" s="8"/>
      <c r="F19" s="33"/>
    </row>
    <row r="20" spans="1:6" ht="18" customHeight="1">
      <c r="A20" s="68"/>
      <c r="B20" s="75" t="s">
        <v>300</v>
      </c>
      <c r="C20" s="8">
        <v>1063</v>
      </c>
      <c r="D20" s="8">
        <v>1063</v>
      </c>
      <c r="E20" s="8">
        <v>1063</v>
      </c>
      <c r="F20" s="33">
        <f>SUM(E20/D20)</f>
        <v>1</v>
      </c>
    </row>
    <row r="21" spans="1:6" ht="18" customHeight="1">
      <c r="A21" s="68"/>
      <c r="B21" s="75" t="s">
        <v>389</v>
      </c>
      <c r="C21" s="8"/>
      <c r="D21" s="8"/>
      <c r="E21" s="8">
        <v>100</v>
      </c>
      <c r="F21" s="33"/>
    </row>
    <row r="22" spans="1:6" ht="18" customHeight="1">
      <c r="A22" s="68"/>
      <c r="B22" s="75" t="s">
        <v>470</v>
      </c>
      <c r="C22" s="8"/>
      <c r="D22" s="8">
        <v>100</v>
      </c>
      <c r="E22" s="8">
        <v>100</v>
      </c>
      <c r="F22" s="33">
        <f>SUM(E22/D22)</f>
        <v>1</v>
      </c>
    </row>
    <row r="23" spans="1:6" ht="18" customHeight="1">
      <c r="A23" s="68"/>
      <c r="B23" s="75" t="s">
        <v>471</v>
      </c>
      <c r="C23" s="8"/>
      <c r="D23" s="8">
        <v>9000</v>
      </c>
      <c r="E23" s="8">
        <v>6021</v>
      </c>
      <c r="F23" s="33">
        <f>SUM(E23/D23)</f>
        <v>0.669</v>
      </c>
    </row>
    <row r="24" spans="1:6" ht="18" customHeight="1">
      <c r="A24" s="68"/>
      <c r="B24" s="75" t="s">
        <v>472</v>
      </c>
      <c r="C24" s="8"/>
      <c r="D24" s="8"/>
      <c r="E24" s="8">
        <v>20</v>
      </c>
      <c r="F24" s="33"/>
    </row>
    <row r="25" spans="1:6" ht="18" customHeight="1">
      <c r="A25" s="68"/>
      <c r="B25" s="75" t="s">
        <v>390</v>
      </c>
      <c r="C25" s="8"/>
      <c r="D25" s="8"/>
      <c r="E25" s="8">
        <v>60</v>
      </c>
      <c r="F25" s="33"/>
    </row>
    <row r="26" spans="1:6" ht="18" customHeight="1">
      <c r="A26" s="312" t="s">
        <v>148</v>
      </c>
      <c r="B26" s="312"/>
      <c r="C26" s="7">
        <f>C8+C14</f>
        <v>8283</v>
      </c>
      <c r="D26" s="7">
        <f>D8+D14</f>
        <v>18258</v>
      </c>
      <c r="E26" s="7">
        <f>E8+E14</f>
        <v>14647</v>
      </c>
      <c r="F26" s="34">
        <f>(E26/D26)</f>
        <v>0.8022236827691971</v>
      </c>
    </row>
  </sheetData>
  <sheetProtection/>
  <mergeCells count="5">
    <mergeCell ref="A26:B26"/>
    <mergeCell ref="C6:F6"/>
    <mergeCell ref="A6:B7"/>
    <mergeCell ref="A8:B8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&amp;C5. melléklet az 5/2014. (IV. 30..) 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view="pageLayout" workbookViewId="0" topLeftCell="A1">
      <selection activeCell="C6" sqref="C6:F6"/>
    </sheetView>
  </sheetViews>
  <sheetFormatPr defaultColWidth="9.140625" defaultRowHeight="12.75"/>
  <cols>
    <col min="1" max="1" width="10.421875" style="0" customWidth="1"/>
    <col min="2" max="2" width="33.421875" style="0" customWidth="1"/>
  </cols>
  <sheetData>
    <row r="1" spans="1:6" ht="15">
      <c r="A1" s="272" t="s">
        <v>276</v>
      </c>
      <c r="B1" s="272"/>
      <c r="C1" s="272"/>
      <c r="D1" s="272"/>
      <c r="E1" s="272"/>
      <c r="F1" s="272"/>
    </row>
    <row r="2" spans="1:6" ht="15">
      <c r="A2" s="315" t="s">
        <v>450</v>
      </c>
      <c r="B2" s="316"/>
      <c r="C2" s="316"/>
      <c r="D2" s="316"/>
      <c r="E2" s="316"/>
      <c r="F2" s="316"/>
    </row>
    <row r="5" ht="12.75">
      <c r="F5" s="4" t="s">
        <v>161</v>
      </c>
    </row>
    <row r="6" spans="1:6" ht="12.75">
      <c r="A6" s="317" t="s">
        <v>162</v>
      </c>
      <c r="B6" s="241" t="s">
        <v>163</v>
      </c>
      <c r="C6" s="254" t="s">
        <v>1</v>
      </c>
      <c r="D6" s="254"/>
      <c r="E6" s="254"/>
      <c r="F6" s="254"/>
    </row>
    <row r="7" spans="1:6" ht="30.75">
      <c r="A7" s="292"/>
      <c r="B7" s="241"/>
      <c r="C7" s="125" t="s">
        <v>57</v>
      </c>
      <c r="D7" s="125" t="s">
        <v>22</v>
      </c>
      <c r="E7" s="125" t="s">
        <v>140</v>
      </c>
      <c r="F7" s="127" t="s">
        <v>141</v>
      </c>
    </row>
    <row r="8" spans="1:6" ht="15" customHeight="1">
      <c r="A8" s="1">
        <v>882122</v>
      </c>
      <c r="B8" s="41" t="s">
        <v>168</v>
      </c>
      <c r="C8" s="8">
        <v>2000</v>
      </c>
      <c r="D8" s="8">
        <v>2000</v>
      </c>
      <c r="E8" s="8">
        <v>184</v>
      </c>
      <c r="F8" s="33">
        <f>(E8/D8)</f>
        <v>0.092</v>
      </c>
    </row>
    <row r="9" spans="1:6" ht="15" customHeight="1">
      <c r="A9" s="1">
        <v>882123</v>
      </c>
      <c r="B9" s="41" t="s">
        <v>169</v>
      </c>
      <c r="C9" s="8">
        <v>240</v>
      </c>
      <c r="D9" s="8">
        <v>240</v>
      </c>
      <c r="E9" s="8">
        <v>254</v>
      </c>
      <c r="F9" s="33">
        <f>(E9/D9)</f>
        <v>1.0583333333333333</v>
      </c>
    </row>
    <row r="10" spans="1:6" ht="15" customHeight="1">
      <c r="A10" s="1">
        <v>882203</v>
      </c>
      <c r="B10" s="41" t="s">
        <v>170</v>
      </c>
      <c r="C10" s="8">
        <v>600</v>
      </c>
      <c r="D10" s="8">
        <v>899</v>
      </c>
      <c r="E10" s="8">
        <v>575</v>
      </c>
      <c r="F10" s="33">
        <f>(E10/D10)</f>
        <v>0.639599555061179</v>
      </c>
    </row>
    <row r="11" spans="1:6" ht="15" customHeight="1">
      <c r="A11" s="1">
        <v>882129</v>
      </c>
      <c r="B11" s="41" t="s">
        <v>172</v>
      </c>
      <c r="C11" s="8">
        <v>1000</v>
      </c>
      <c r="D11" s="8">
        <v>1610</v>
      </c>
      <c r="E11" s="8">
        <v>3028</v>
      </c>
      <c r="F11" s="33">
        <f>(E11/D11)</f>
        <v>1.880745341614907</v>
      </c>
    </row>
    <row r="12" spans="1:6" ht="15" customHeight="1">
      <c r="A12" s="21"/>
      <c r="B12" s="150" t="s">
        <v>173</v>
      </c>
      <c r="C12" s="7">
        <f>SUM(C8:C11)</f>
        <v>3840</v>
      </c>
      <c r="D12" s="7">
        <f>SUM(D8:D11)</f>
        <v>4749</v>
      </c>
      <c r="E12" s="7">
        <f>SUM(E8:E11)</f>
        <v>4041</v>
      </c>
      <c r="F12" s="34">
        <f>(E12/D12)</f>
        <v>0.8509159823120657</v>
      </c>
    </row>
    <row r="13" spans="1:5" ht="12.75">
      <c r="A13" s="35"/>
      <c r="B13" s="39"/>
      <c r="C13" s="3"/>
      <c r="D13" s="3"/>
      <c r="E13" s="3"/>
    </row>
    <row r="14" spans="1:5" ht="12.75">
      <c r="A14" s="35"/>
      <c r="B14" s="39"/>
      <c r="C14" s="3"/>
      <c r="D14" s="3"/>
      <c r="E14" s="3"/>
    </row>
    <row r="15" spans="1:5" ht="12.75">
      <c r="A15" s="35"/>
      <c r="B15" s="39"/>
      <c r="C15" s="3"/>
      <c r="D15" s="3"/>
      <c r="E15" s="3"/>
    </row>
    <row r="16" spans="1:5" ht="12.75">
      <c r="A16" s="35"/>
      <c r="B16" s="39"/>
      <c r="C16" s="3"/>
      <c r="D16" s="3"/>
      <c r="E16" s="3"/>
    </row>
    <row r="17" spans="1:5" ht="12.75">
      <c r="A17" s="35"/>
      <c r="B17" s="39"/>
      <c r="C17" s="3"/>
      <c r="D17" s="3"/>
      <c r="E17" s="3"/>
    </row>
    <row r="18" spans="1:5" ht="12.75">
      <c r="A18" s="35"/>
      <c r="B18" s="39"/>
      <c r="C18" s="3"/>
      <c r="D18" s="3"/>
      <c r="E18" s="3"/>
    </row>
    <row r="19" spans="1:5" ht="12.75">
      <c r="A19" s="35"/>
      <c r="B19" s="39"/>
      <c r="C19" s="3"/>
      <c r="D19" s="3"/>
      <c r="E19" s="3"/>
    </row>
    <row r="20" spans="1:5" ht="12.75">
      <c r="A20" s="35"/>
      <c r="B20" s="39"/>
      <c r="C20" s="3"/>
      <c r="D20" s="3"/>
      <c r="E20" s="3"/>
    </row>
    <row r="21" spans="2:5" ht="12.75">
      <c r="B21" s="39"/>
      <c r="C21" s="3"/>
      <c r="D21" s="3"/>
      <c r="E21" s="3"/>
    </row>
    <row r="22" spans="2:5" ht="12.75">
      <c r="B22" s="39"/>
      <c r="C22" s="3"/>
      <c r="D22" s="3"/>
      <c r="E22" s="3"/>
    </row>
    <row r="23" spans="2:5" ht="12.75">
      <c r="B23" s="39"/>
      <c r="C23" s="3"/>
      <c r="D23" s="3"/>
      <c r="E23" s="3"/>
    </row>
    <row r="24" spans="2:5" ht="12.75">
      <c r="B24" s="39"/>
      <c r="C24" s="3"/>
      <c r="D24" s="3"/>
      <c r="E24" s="3"/>
    </row>
    <row r="25" spans="2:5" ht="12.75">
      <c r="B25" s="39"/>
      <c r="C25" s="3"/>
      <c r="D25" s="3"/>
      <c r="E25" s="3"/>
    </row>
    <row r="26" spans="2:5" ht="12.75">
      <c r="B26" s="39"/>
      <c r="C26" s="3"/>
      <c r="D26" s="3"/>
      <c r="E26" s="3"/>
    </row>
    <row r="27" spans="2:5" ht="12.75">
      <c r="B27" s="39"/>
      <c r="C27" s="3"/>
      <c r="D27" s="3"/>
      <c r="E27" s="3"/>
    </row>
    <row r="28" spans="2:5" ht="12.75">
      <c r="B28" s="39"/>
      <c r="C28" s="3"/>
      <c r="D28" s="3"/>
      <c r="E28" s="3"/>
    </row>
    <row r="29" spans="2:5" ht="12.75">
      <c r="B29" s="39"/>
      <c r="C29" s="3"/>
      <c r="D29" s="3"/>
      <c r="E29" s="3"/>
    </row>
    <row r="30" spans="3:5" ht="12.75">
      <c r="C30" s="3"/>
      <c r="D30" s="3"/>
      <c r="E30" s="3"/>
    </row>
    <row r="31" spans="3:5" ht="12.75">
      <c r="C31" s="3"/>
      <c r="D31" s="3"/>
      <c r="E31" s="3"/>
    </row>
    <row r="32" spans="3:5" ht="12.75">
      <c r="C32" s="3"/>
      <c r="D32" s="3"/>
      <c r="E32" s="3"/>
    </row>
    <row r="33" spans="3:5" ht="12.75">
      <c r="C33" s="3"/>
      <c r="D33" s="3"/>
      <c r="E33" s="3"/>
    </row>
    <row r="34" spans="3:5" ht="12.75">
      <c r="C34" s="3"/>
      <c r="D34" s="3"/>
      <c r="E34" s="3"/>
    </row>
    <row r="35" spans="3:5" ht="12.75">
      <c r="C35" s="3"/>
      <c r="D35" s="3"/>
      <c r="E35" s="3"/>
    </row>
    <row r="36" spans="3:5" ht="12.75">
      <c r="C36" s="3"/>
      <c r="D36" s="3"/>
      <c r="E36" s="3"/>
    </row>
    <row r="37" spans="3:5" ht="12.75">
      <c r="C37" s="3"/>
      <c r="D37" s="3"/>
      <c r="E37" s="3"/>
    </row>
    <row r="38" spans="3:5" ht="12.75">
      <c r="C38" s="3"/>
      <c r="D38" s="3"/>
      <c r="E38" s="3"/>
    </row>
    <row r="39" spans="3:5" ht="12.75">
      <c r="C39" s="3"/>
      <c r="D39" s="3"/>
      <c r="E39" s="3"/>
    </row>
    <row r="40" spans="3:5" ht="12.75">
      <c r="C40" s="3"/>
      <c r="D40" s="3"/>
      <c r="E40" s="3"/>
    </row>
  </sheetData>
  <sheetProtection/>
  <mergeCells count="5">
    <mergeCell ref="A2:F2"/>
    <mergeCell ref="A1:F1"/>
    <mergeCell ref="C6:F6"/>
    <mergeCell ref="A6:A7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&amp;C6/1. melléklet az 5/2014. (IV. 30.)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E24" sqref="E24"/>
    </sheetView>
  </sheetViews>
  <sheetFormatPr defaultColWidth="9.140625" defaultRowHeight="12.75"/>
  <cols>
    <col min="1" max="1" width="12.28125" style="0" customWidth="1"/>
    <col min="2" max="2" width="33.57421875" style="0" customWidth="1"/>
    <col min="3" max="3" width="12.140625" style="0" customWidth="1"/>
    <col min="6" max="6" width="10.00390625" style="0" bestFit="1" customWidth="1"/>
  </cols>
  <sheetData>
    <row r="1" spans="1:6" ht="15">
      <c r="A1" s="272" t="s">
        <v>180</v>
      </c>
      <c r="B1" s="272"/>
      <c r="C1" s="272"/>
      <c r="D1" s="272"/>
      <c r="E1" s="272"/>
      <c r="F1" s="272"/>
    </row>
    <row r="2" spans="1:6" ht="15">
      <c r="A2" s="315" t="s">
        <v>723</v>
      </c>
      <c r="B2" s="316"/>
      <c r="C2" s="316"/>
      <c r="D2" s="316"/>
      <c r="E2" s="316"/>
      <c r="F2" s="316"/>
    </row>
    <row r="5" ht="12.75">
      <c r="F5" s="4" t="s">
        <v>161</v>
      </c>
    </row>
    <row r="6" spans="1:6" ht="12.75">
      <c r="A6" s="317" t="s">
        <v>162</v>
      </c>
      <c r="B6" s="241" t="s">
        <v>163</v>
      </c>
      <c r="C6" s="254" t="s">
        <v>1</v>
      </c>
      <c r="D6" s="254"/>
      <c r="E6" s="254"/>
      <c r="F6" s="254"/>
    </row>
    <row r="7" spans="1:6" ht="30.75">
      <c r="A7" s="292"/>
      <c r="B7" s="241"/>
      <c r="C7" s="125" t="s">
        <v>57</v>
      </c>
      <c r="D7" s="125" t="s">
        <v>22</v>
      </c>
      <c r="E7" s="125" t="s">
        <v>140</v>
      </c>
      <c r="F7" s="127" t="s">
        <v>141</v>
      </c>
    </row>
    <row r="8" spans="1:6" ht="12.75">
      <c r="A8" s="283">
        <v>882111</v>
      </c>
      <c r="B8" s="113" t="s">
        <v>165</v>
      </c>
      <c r="C8" s="159">
        <v>2400</v>
      </c>
      <c r="D8" s="160">
        <v>1932</v>
      </c>
      <c r="E8" s="160">
        <v>180</v>
      </c>
      <c r="F8" s="151">
        <f>SUM(E8/D8)</f>
        <v>0.09316770186335403</v>
      </c>
    </row>
    <row r="9" spans="1:6" ht="12.75">
      <c r="A9" s="322"/>
      <c r="B9" s="27" t="s">
        <v>301</v>
      </c>
      <c r="C9" s="159">
        <v>30171</v>
      </c>
      <c r="D9" s="160">
        <v>23421</v>
      </c>
      <c r="E9" s="160">
        <v>23421</v>
      </c>
      <c r="F9" s="151">
        <f>SUM(E9/D9)</f>
        <v>1</v>
      </c>
    </row>
    <row r="10" spans="1:6" ht="12.75">
      <c r="A10" s="322"/>
      <c r="B10" s="323" t="s">
        <v>302</v>
      </c>
      <c r="C10" s="325">
        <v>350</v>
      </c>
      <c r="D10" s="318">
        <v>181</v>
      </c>
      <c r="E10" s="318">
        <v>1932</v>
      </c>
      <c r="F10" s="320">
        <f aca="true" t="shared" si="0" ref="F10:F23">SUM(E10/D10)</f>
        <v>10.67403314917127</v>
      </c>
    </row>
    <row r="11" spans="1:6" ht="12.75">
      <c r="A11" s="284"/>
      <c r="B11" s="324"/>
      <c r="C11" s="326"/>
      <c r="D11" s="319"/>
      <c r="E11" s="319"/>
      <c r="F11" s="321"/>
    </row>
    <row r="12" spans="1:6" ht="12.75">
      <c r="A12" s="1">
        <v>882117</v>
      </c>
      <c r="B12" s="41" t="s">
        <v>164</v>
      </c>
      <c r="C12" s="152">
        <v>5000</v>
      </c>
      <c r="D12" s="8">
        <v>4153</v>
      </c>
      <c r="E12" s="8">
        <v>4153</v>
      </c>
      <c r="F12" s="151">
        <f t="shared" si="0"/>
        <v>1</v>
      </c>
    </row>
    <row r="13" spans="1:6" ht="12.75">
      <c r="A13" s="1">
        <v>882112</v>
      </c>
      <c r="B13" s="41" t="s">
        <v>166</v>
      </c>
      <c r="C13" s="152">
        <v>109</v>
      </c>
      <c r="D13" s="8">
        <v>109</v>
      </c>
      <c r="E13" s="8">
        <v>109</v>
      </c>
      <c r="F13" s="151">
        <f t="shared" si="0"/>
        <v>1</v>
      </c>
    </row>
    <row r="14" spans="1:6" ht="12.75">
      <c r="A14" s="1">
        <v>882113</v>
      </c>
      <c r="B14" s="41" t="s">
        <v>167</v>
      </c>
      <c r="C14" s="152">
        <v>25512</v>
      </c>
      <c r="D14" s="8">
        <v>20984</v>
      </c>
      <c r="E14" s="8">
        <v>20631</v>
      </c>
      <c r="F14" s="151">
        <f t="shared" si="0"/>
        <v>0.9831776591688905</v>
      </c>
    </row>
    <row r="15" spans="1:6" ht="12.75">
      <c r="A15" s="1">
        <v>882115</v>
      </c>
      <c r="B15" s="41" t="s">
        <v>303</v>
      </c>
      <c r="C15" s="152">
        <v>443</v>
      </c>
      <c r="D15" s="8">
        <v>443</v>
      </c>
      <c r="E15" s="8">
        <v>931</v>
      </c>
      <c r="F15" s="151">
        <f t="shared" si="0"/>
        <v>2.1015801354401806</v>
      </c>
    </row>
    <row r="16" spans="1:6" ht="12.75">
      <c r="A16" s="1">
        <v>882202</v>
      </c>
      <c r="B16" s="41" t="s">
        <v>171</v>
      </c>
      <c r="C16" s="152">
        <v>200</v>
      </c>
      <c r="D16" s="8">
        <v>200</v>
      </c>
      <c r="E16" s="8">
        <v>59</v>
      </c>
      <c r="F16" s="151">
        <f t="shared" si="0"/>
        <v>0.295</v>
      </c>
    </row>
    <row r="17" spans="1:6" ht="12.75">
      <c r="A17" s="1"/>
      <c r="B17" s="41"/>
      <c r="C17" s="152"/>
      <c r="D17" s="8"/>
      <c r="E17" s="8"/>
      <c r="F17" s="151"/>
    </row>
    <row r="18" spans="1:6" ht="12.75">
      <c r="A18" s="1"/>
      <c r="B18" s="41"/>
      <c r="C18" s="152"/>
      <c r="D18" s="8"/>
      <c r="E18" s="8"/>
      <c r="F18" s="151"/>
    </row>
    <row r="19" spans="1:6" ht="15">
      <c r="A19" s="1"/>
      <c r="B19" s="150" t="s">
        <v>392</v>
      </c>
      <c r="C19" s="152"/>
      <c r="D19" s="8"/>
      <c r="E19" s="8"/>
      <c r="F19" s="151"/>
    </row>
    <row r="20" spans="1:6" ht="12.75">
      <c r="A20" s="1"/>
      <c r="B20" s="41"/>
      <c r="C20" s="152"/>
      <c r="D20" s="8"/>
      <c r="E20" s="8"/>
      <c r="F20" s="151"/>
    </row>
    <row r="21" spans="1:6" ht="12.75">
      <c r="A21" s="1">
        <v>873011</v>
      </c>
      <c r="B21" s="41" t="s">
        <v>391</v>
      </c>
      <c r="C21" s="152"/>
      <c r="D21" s="8">
        <v>69</v>
      </c>
      <c r="E21" s="8">
        <v>68</v>
      </c>
      <c r="F21" s="154">
        <f t="shared" si="0"/>
        <v>0.9855072463768116</v>
      </c>
    </row>
    <row r="22" spans="1:6" ht="12.75">
      <c r="A22" s="1"/>
      <c r="B22" s="41"/>
      <c r="C22" s="152"/>
      <c r="D22" s="8"/>
      <c r="E22" s="8"/>
      <c r="F22" s="154"/>
    </row>
    <row r="23" spans="1:6" ht="15">
      <c r="A23" s="21"/>
      <c r="B23" s="150" t="s">
        <v>173</v>
      </c>
      <c r="C23" s="153">
        <f>SUM(C8:C16)</f>
        <v>64185</v>
      </c>
      <c r="D23" s="7">
        <f>SUM(D8:D21)</f>
        <v>51492</v>
      </c>
      <c r="E23" s="7">
        <f>SUM(E8:E22)</f>
        <v>51484</v>
      </c>
      <c r="F23" s="154">
        <f t="shared" si="0"/>
        <v>0.9998446360599704</v>
      </c>
    </row>
    <row r="27" spans="2:6" ht="15">
      <c r="B27" s="272"/>
      <c r="C27" s="272"/>
      <c r="D27" s="272"/>
      <c r="E27" s="272"/>
      <c r="F27" s="272"/>
    </row>
    <row r="28" spans="2:6" ht="15">
      <c r="B28" s="272"/>
      <c r="C28" s="272"/>
      <c r="D28" s="272"/>
      <c r="E28" s="272"/>
      <c r="F28" s="272"/>
    </row>
    <row r="31" ht="12.75">
      <c r="A31" s="35"/>
    </row>
  </sheetData>
  <sheetProtection/>
  <mergeCells count="13">
    <mergeCell ref="A1:F1"/>
    <mergeCell ref="A2:F2"/>
    <mergeCell ref="A6:A7"/>
    <mergeCell ref="B6:B7"/>
    <mergeCell ref="C6:F6"/>
    <mergeCell ref="B10:B11"/>
    <mergeCell ref="C10:C11"/>
    <mergeCell ref="B27:F27"/>
    <mergeCell ref="B28:F28"/>
    <mergeCell ref="D10:D11"/>
    <mergeCell ref="E10:E11"/>
    <mergeCell ref="F10:F11"/>
    <mergeCell ref="A8:A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&amp;C6/2. melléklet az 5/2014. (IV. 30.)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">
      <selection activeCell="E12" sqref="E12"/>
    </sheetView>
  </sheetViews>
  <sheetFormatPr defaultColWidth="9.140625" defaultRowHeight="12.75"/>
  <cols>
    <col min="2" max="2" width="34.57421875" style="0" customWidth="1"/>
    <col min="3" max="6" width="9.7109375" style="0" customWidth="1"/>
  </cols>
  <sheetData>
    <row r="1" spans="1:6" ht="15">
      <c r="A1" s="25" t="s">
        <v>452</v>
      </c>
      <c r="B1" s="37"/>
      <c r="C1" s="37"/>
      <c r="D1" s="37"/>
      <c r="E1" s="37"/>
      <c r="F1" s="37"/>
    </row>
    <row r="2" spans="3:6" ht="12.75">
      <c r="C2" s="37"/>
      <c r="D2" s="37"/>
      <c r="E2" s="37"/>
      <c r="F2" s="37"/>
    </row>
    <row r="5" ht="12.75">
      <c r="F5" s="4" t="s">
        <v>161</v>
      </c>
    </row>
    <row r="6" spans="1:6" ht="12.75">
      <c r="A6" s="241" t="s">
        <v>2</v>
      </c>
      <c r="B6" s="241"/>
      <c r="C6" s="254" t="s">
        <v>1</v>
      </c>
      <c r="D6" s="254"/>
      <c r="E6" s="254"/>
      <c r="F6" s="254"/>
    </row>
    <row r="7" spans="1:6" ht="30.75">
      <c r="A7" s="241"/>
      <c r="B7" s="241"/>
      <c r="C7" s="125" t="s">
        <v>57</v>
      </c>
      <c r="D7" s="125" t="s">
        <v>22</v>
      </c>
      <c r="E7" s="125" t="s">
        <v>140</v>
      </c>
      <c r="F7" s="127" t="s">
        <v>141</v>
      </c>
    </row>
    <row r="8" spans="1:6" ht="18" customHeight="1">
      <c r="A8" s="13" t="s">
        <v>174</v>
      </c>
      <c r="B8" s="2"/>
      <c r="C8" s="2"/>
      <c r="D8" s="8"/>
      <c r="E8" s="8"/>
      <c r="F8" s="2"/>
    </row>
    <row r="9" spans="1:6" ht="18" customHeight="1">
      <c r="A9" s="2"/>
      <c r="B9" s="41" t="s">
        <v>175</v>
      </c>
      <c r="C9" s="8">
        <v>5000</v>
      </c>
      <c r="D9" s="8">
        <v>4153</v>
      </c>
      <c r="E9" s="8">
        <v>4153</v>
      </c>
      <c r="F9" s="33">
        <f aca="true" t="shared" si="0" ref="F9:F15">(E9/D9)</f>
        <v>1</v>
      </c>
    </row>
    <row r="10" spans="1:6" ht="18" customHeight="1">
      <c r="A10" s="2"/>
      <c r="B10" s="41" t="s">
        <v>304</v>
      </c>
      <c r="C10" s="8">
        <v>24109</v>
      </c>
      <c r="D10" s="8">
        <v>16835</v>
      </c>
      <c r="E10" s="8">
        <v>16835</v>
      </c>
      <c r="F10" s="33">
        <f t="shared" si="0"/>
        <v>1</v>
      </c>
    </row>
    <row r="11" spans="1:6" ht="18" customHeight="1">
      <c r="A11" s="2"/>
      <c r="B11" s="41" t="s">
        <v>176</v>
      </c>
      <c r="C11" s="8">
        <v>98</v>
      </c>
      <c r="D11" s="8">
        <v>98</v>
      </c>
      <c r="E11" s="8">
        <v>98</v>
      </c>
      <c r="F11" s="33">
        <f t="shared" si="0"/>
        <v>1</v>
      </c>
    </row>
    <row r="12" spans="1:6" ht="18" customHeight="1">
      <c r="A12" s="2"/>
      <c r="B12" s="41" t="s">
        <v>536</v>
      </c>
      <c r="C12" s="8">
        <v>22955</v>
      </c>
      <c r="D12" s="8">
        <v>16992</v>
      </c>
      <c r="E12" s="8">
        <v>16992</v>
      </c>
      <c r="F12" s="33">
        <f t="shared" si="0"/>
        <v>1</v>
      </c>
    </row>
    <row r="13" spans="1:6" ht="18" customHeight="1">
      <c r="A13" s="2"/>
      <c r="B13" s="41" t="s">
        <v>177</v>
      </c>
      <c r="C13" s="8">
        <v>332</v>
      </c>
      <c r="D13" s="8">
        <v>194</v>
      </c>
      <c r="E13" s="8">
        <v>194</v>
      </c>
      <c r="F13" s="33">
        <f t="shared" si="0"/>
        <v>1</v>
      </c>
    </row>
    <row r="14" spans="1:6" ht="18" customHeight="1">
      <c r="A14" s="2"/>
      <c r="B14" s="41" t="s">
        <v>178</v>
      </c>
      <c r="C14" s="8">
        <v>2506</v>
      </c>
      <c r="D14" s="8">
        <v>1751</v>
      </c>
      <c r="E14" s="8">
        <v>1751</v>
      </c>
      <c r="F14" s="33">
        <f t="shared" si="0"/>
        <v>1</v>
      </c>
    </row>
    <row r="15" spans="1:6" ht="18" customHeight="1">
      <c r="A15" s="6" t="s">
        <v>173</v>
      </c>
      <c r="B15" s="41"/>
      <c r="C15" s="7">
        <f>SUM(C9:C14)</f>
        <v>55000</v>
      </c>
      <c r="D15" s="7">
        <f>SUM(D9:D14)</f>
        <v>40023</v>
      </c>
      <c r="E15" s="7">
        <f>SUM(E9:E14)</f>
        <v>40023</v>
      </c>
      <c r="F15" s="34">
        <f t="shared" si="0"/>
        <v>1</v>
      </c>
    </row>
    <row r="16" spans="2:5" ht="12.75">
      <c r="B16" s="39"/>
      <c r="C16" s="3"/>
      <c r="D16" s="3"/>
      <c r="E16" s="3"/>
    </row>
    <row r="17" spans="2:5" ht="12.75">
      <c r="B17" s="39"/>
      <c r="C17" s="3"/>
      <c r="D17" s="3"/>
      <c r="E17" s="3"/>
    </row>
    <row r="18" spans="2:5" ht="12.75">
      <c r="B18" s="39"/>
      <c r="C18" s="3"/>
      <c r="D18" s="3"/>
      <c r="E18" s="3"/>
    </row>
    <row r="19" spans="2:5" ht="12.75">
      <c r="B19" s="39"/>
      <c r="C19" s="3"/>
      <c r="D19" s="3"/>
      <c r="E19" s="3"/>
    </row>
    <row r="20" spans="2:5" ht="12.75">
      <c r="B20" s="39"/>
      <c r="C20" s="3"/>
      <c r="D20" s="3"/>
      <c r="E20" s="3"/>
    </row>
    <row r="21" spans="2:5" ht="12.75">
      <c r="B21" s="39"/>
      <c r="C21" s="3"/>
      <c r="D21" s="3"/>
      <c r="E21" s="3"/>
    </row>
    <row r="22" spans="2:5" ht="12.75">
      <c r="B22" s="39"/>
      <c r="C22" s="3"/>
      <c r="D22" s="3"/>
      <c r="E22" s="3"/>
    </row>
    <row r="23" spans="2:5" ht="12.75">
      <c r="B23" s="39"/>
      <c r="C23" s="3"/>
      <c r="D23" s="3"/>
      <c r="E23" s="3"/>
    </row>
    <row r="24" spans="2:5" ht="12.75">
      <c r="B24" s="39"/>
      <c r="C24" s="3"/>
      <c r="D24" s="3"/>
      <c r="E24" s="3"/>
    </row>
    <row r="25" spans="2:5" ht="12.75">
      <c r="B25" s="39"/>
      <c r="C25" s="3"/>
      <c r="D25" s="3"/>
      <c r="E25" s="3"/>
    </row>
    <row r="26" spans="2:5" ht="12.75">
      <c r="B26" s="39"/>
      <c r="C26" s="3"/>
      <c r="D26" s="3"/>
      <c r="E26" s="3"/>
    </row>
    <row r="27" spans="2:5" ht="12.75">
      <c r="B27" s="39"/>
      <c r="C27" s="3"/>
      <c r="D27" s="3"/>
      <c r="E27" s="3"/>
    </row>
    <row r="28" spans="3:5" ht="12.75">
      <c r="C28" s="3"/>
      <c r="D28" s="3"/>
      <c r="E28" s="3"/>
    </row>
    <row r="29" spans="3:5" ht="12.75">
      <c r="C29" s="3"/>
      <c r="D29" s="3"/>
      <c r="E29" s="3"/>
    </row>
    <row r="30" spans="3:5" ht="12.75">
      <c r="C30" s="3"/>
      <c r="D30" s="3"/>
      <c r="E30" s="3"/>
    </row>
  </sheetData>
  <sheetProtection/>
  <mergeCells count="2">
    <mergeCell ref="A6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melléklet az 5/2014. (IV. 30.)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67"/>
  <sheetViews>
    <sheetView view="pageLayout" workbookViewId="0" topLeftCell="A1">
      <selection activeCell="C25" sqref="C25"/>
    </sheetView>
  </sheetViews>
  <sheetFormatPr defaultColWidth="9.140625" defaultRowHeight="12.75"/>
  <cols>
    <col min="1" max="1" width="35.7109375" style="0" customWidth="1"/>
    <col min="2" max="6" width="12.7109375" style="0" customWidth="1"/>
  </cols>
  <sheetData>
    <row r="1" spans="1:6" ht="12.75">
      <c r="A1" s="246"/>
      <c r="B1" s="246"/>
      <c r="C1" s="246"/>
      <c r="D1" s="246"/>
      <c r="E1" s="246"/>
      <c r="F1" s="246"/>
    </row>
    <row r="2" spans="1:6" ht="12.75">
      <c r="A2" s="246" t="s">
        <v>453</v>
      </c>
      <c r="B2" s="269"/>
      <c r="C2" s="269"/>
      <c r="D2" s="269"/>
      <c r="E2" s="269"/>
      <c r="F2" s="12"/>
    </row>
    <row r="3" spans="1:6" ht="12.75">
      <c r="A3" s="12"/>
      <c r="B3" s="12"/>
      <c r="C3" s="12"/>
      <c r="D3" s="12"/>
      <c r="E3" s="12"/>
      <c r="F3" s="12"/>
    </row>
    <row r="4" ht="12.75">
      <c r="E4" s="4" t="s">
        <v>14</v>
      </c>
    </row>
    <row r="5" spans="1:6" ht="12.75">
      <c r="A5" s="328" t="s">
        <v>23</v>
      </c>
      <c r="B5" s="275" t="s">
        <v>1</v>
      </c>
      <c r="C5" s="252"/>
      <c r="D5" s="311" t="s">
        <v>140</v>
      </c>
      <c r="E5" s="327" t="s">
        <v>141</v>
      </c>
      <c r="F5" s="155"/>
    </row>
    <row r="6" spans="1:5" ht="12.75">
      <c r="A6" s="331"/>
      <c r="B6" s="21" t="s">
        <v>0</v>
      </c>
      <c r="C6" s="126" t="s">
        <v>22</v>
      </c>
      <c r="D6" s="311"/>
      <c r="E6" s="311"/>
    </row>
    <row r="7" spans="1:5" ht="12.75">
      <c r="A7" s="332"/>
      <c r="B7" s="62"/>
      <c r="C7" s="62"/>
      <c r="D7" s="62"/>
      <c r="E7" s="62"/>
    </row>
    <row r="8" spans="1:5" ht="12.75">
      <c r="A8" s="2" t="s">
        <v>3</v>
      </c>
      <c r="B8" s="2"/>
      <c r="C8" s="2"/>
      <c r="D8" s="2"/>
      <c r="E8" s="2"/>
    </row>
    <row r="9" spans="1:5" ht="12.75">
      <c r="A9" s="2" t="s">
        <v>4</v>
      </c>
      <c r="B9" s="8">
        <v>46033</v>
      </c>
      <c r="C9" s="8">
        <v>46701</v>
      </c>
      <c r="D9" s="8">
        <v>244235</v>
      </c>
      <c r="E9" s="33">
        <f>(D9/C9)</f>
        <v>5.229759534057086</v>
      </c>
    </row>
    <row r="10" spans="1:5" ht="12.75">
      <c r="A10" s="13" t="s">
        <v>27</v>
      </c>
      <c r="B10" s="14"/>
      <c r="C10" s="14"/>
      <c r="D10" s="8">
        <v>206</v>
      </c>
      <c r="E10" s="33"/>
    </row>
    <row r="11" spans="1:5" ht="12.75">
      <c r="A11" s="2" t="s">
        <v>29</v>
      </c>
      <c r="B11" s="3">
        <v>251830</v>
      </c>
      <c r="C11" s="8">
        <v>394971</v>
      </c>
      <c r="D11" s="8">
        <v>394313</v>
      </c>
      <c r="E11" s="33">
        <f>(D11/C11)</f>
        <v>0.9983340549052968</v>
      </c>
    </row>
    <row r="12" spans="1:5" ht="12.75">
      <c r="A12" s="13" t="s">
        <v>31</v>
      </c>
      <c r="B12" s="14">
        <v>6781</v>
      </c>
      <c r="C12" s="14">
        <v>7028</v>
      </c>
      <c r="D12" s="8">
        <v>7028</v>
      </c>
      <c r="E12" s="33">
        <f>(D12/C12)</f>
        <v>1</v>
      </c>
    </row>
    <row r="13" spans="1:5" ht="25.5">
      <c r="A13" s="15" t="s">
        <v>396</v>
      </c>
      <c r="B13" s="120">
        <v>243495</v>
      </c>
      <c r="C13" s="8">
        <v>274047</v>
      </c>
      <c r="D13" s="8">
        <v>274047</v>
      </c>
      <c r="E13" s="33">
        <f>(D13/C13)</f>
        <v>1</v>
      </c>
    </row>
    <row r="14" spans="1:5" ht="12.75">
      <c r="A14" s="13" t="s">
        <v>397</v>
      </c>
      <c r="B14" s="120">
        <v>45949</v>
      </c>
      <c r="C14" s="14">
        <v>45949</v>
      </c>
      <c r="D14" s="8">
        <v>55340</v>
      </c>
      <c r="E14" s="33">
        <f>(D14/C14)</f>
        <v>1.2043787677642603</v>
      </c>
    </row>
    <row r="15" spans="1:5" ht="12.75">
      <c r="A15" s="26" t="s">
        <v>398</v>
      </c>
      <c r="B15" s="7"/>
      <c r="C15" s="7"/>
      <c r="D15" s="7"/>
      <c r="E15" s="33"/>
    </row>
    <row r="16" spans="1:5" ht="12.75">
      <c r="A16" s="70" t="s">
        <v>399</v>
      </c>
      <c r="B16" s="14"/>
      <c r="C16" s="14">
        <v>30041</v>
      </c>
      <c r="D16" s="8">
        <v>29432</v>
      </c>
      <c r="E16" s="33">
        <f>(D16/C16)</f>
        <v>0.9797277054691921</v>
      </c>
    </row>
    <row r="17" spans="1:5" ht="12.75">
      <c r="A17" s="70" t="s">
        <v>329</v>
      </c>
      <c r="B17" s="14"/>
      <c r="C17" s="14"/>
      <c r="D17" s="8"/>
      <c r="E17" s="33"/>
    </row>
    <row r="18" spans="1:5" ht="12.75">
      <c r="A18" s="70" t="s">
        <v>325</v>
      </c>
      <c r="B18" s="14"/>
      <c r="C18" s="14"/>
      <c r="D18" s="8"/>
      <c r="E18" s="33"/>
    </row>
    <row r="19" spans="1:7" ht="12.75">
      <c r="A19" s="6" t="s">
        <v>35</v>
      </c>
      <c r="B19" s="7">
        <f>SUM(B9+B11+B14)</f>
        <v>343812</v>
      </c>
      <c r="C19" s="7">
        <f>SUM(C9+C11+C14+C16)</f>
        <v>517662</v>
      </c>
      <c r="D19" s="7">
        <f>SUM(D9+D11+D14+D16)</f>
        <v>723320</v>
      </c>
      <c r="E19" s="34">
        <f>(D19/C19)</f>
        <v>1.3972823966217338</v>
      </c>
      <c r="G19" s="3"/>
    </row>
    <row r="20" spans="1:5" ht="25.5">
      <c r="A20" s="11" t="s">
        <v>37</v>
      </c>
      <c r="B20" s="8"/>
      <c r="C20" s="8"/>
      <c r="D20" s="2"/>
      <c r="E20" s="33"/>
    </row>
    <row r="21" spans="1:5" ht="12.75">
      <c r="A21" s="2" t="s">
        <v>54</v>
      </c>
      <c r="B21" s="8"/>
      <c r="C21" s="8"/>
      <c r="D21" s="2"/>
      <c r="E21" s="33"/>
    </row>
    <row r="22" spans="1:5" ht="12.75">
      <c r="A22" s="2" t="s">
        <v>39</v>
      </c>
      <c r="B22" s="3">
        <v>1227</v>
      </c>
      <c r="C22" s="8">
        <v>1227</v>
      </c>
      <c r="D22" s="8">
        <v>1661</v>
      </c>
      <c r="E22" s="33">
        <f>(D22/C22)</f>
        <v>1.3537082314588427</v>
      </c>
    </row>
    <row r="23" spans="1:5" ht="12.75">
      <c r="A23" s="2" t="s">
        <v>314</v>
      </c>
      <c r="B23" s="8">
        <v>780042</v>
      </c>
      <c r="C23" s="8">
        <v>780042</v>
      </c>
      <c r="D23" s="8">
        <f>1009098+25</f>
        <v>1009123</v>
      </c>
      <c r="E23" s="33">
        <f>SUM(D23/C23)</f>
        <v>1.2936777763248646</v>
      </c>
    </row>
    <row r="24" spans="1:5" ht="12.75">
      <c r="A24" s="2" t="s">
        <v>315</v>
      </c>
      <c r="B24" s="8">
        <v>16875</v>
      </c>
      <c r="C24" s="8">
        <v>16875</v>
      </c>
      <c r="D24" s="8">
        <v>34501</v>
      </c>
      <c r="E24" s="33">
        <f>SUM(D24/C24)</f>
        <v>2.0445037037037035</v>
      </c>
    </row>
    <row r="25" spans="1:5" ht="25.5">
      <c r="A25" s="18" t="s">
        <v>40</v>
      </c>
      <c r="B25" s="7">
        <f>SUM(B21:B24)</f>
        <v>798144</v>
      </c>
      <c r="C25" s="7">
        <f>SUM(C22:C24)</f>
        <v>798144</v>
      </c>
      <c r="D25" s="7">
        <f>SUM(D21:D24)</f>
        <v>1045285</v>
      </c>
      <c r="E25" s="34">
        <f>(D25/C25)</f>
        <v>1.3096446255312324</v>
      </c>
    </row>
    <row r="26" spans="1:5" ht="12.75">
      <c r="A26" s="2" t="s">
        <v>42</v>
      </c>
      <c r="B26" s="8"/>
      <c r="C26" s="8"/>
      <c r="D26" s="2"/>
      <c r="E26" s="33"/>
    </row>
    <row r="27" spans="1:5" ht="12.75">
      <c r="A27" s="2" t="s">
        <v>305</v>
      </c>
      <c r="B27" s="8"/>
      <c r="C27" s="8"/>
      <c r="D27" s="2"/>
      <c r="E27" s="33"/>
    </row>
    <row r="28" spans="1:5" ht="12.75">
      <c r="A28" s="2" t="s">
        <v>206</v>
      </c>
      <c r="B28" s="3"/>
      <c r="C28" s="14">
        <v>4730</v>
      </c>
      <c r="D28" s="2"/>
      <c r="E28" s="33"/>
    </row>
    <row r="29" spans="1:5" ht="12.75">
      <c r="A29" s="2" t="s">
        <v>43</v>
      </c>
      <c r="B29" s="8"/>
      <c r="C29" s="8"/>
      <c r="D29" s="2"/>
      <c r="E29" s="33"/>
    </row>
    <row r="30" spans="1:5" ht="12.75">
      <c r="A30" s="13" t="s">
        <v>21</v>
      </c>
      <c r="B30" s="14"/>
      <c r="C30" s="14"/>
      <c r="D30" s="2">
        <v>880</v>
      </c>
      <c r="E30" s="33"/>
    </row>
    <row r="31" spans="1:5" ht="25.5">
      <c r="A31" s="18" t="s">
        <v>44</v>
      </c>
      <c r="B31" s="7">
        <f>B28+B29</f>
        <v>0</v>
      </c>
      <c r="C31" s="7">
        <f>SUM(C26:C30)</f>
        <v>4730</v>
      </c>
      <c r="D31" s="6">
        <f>SUM(D26:D30)</f>
        <v>880</v>
      </c>
      <c r="E31" s="33"/>
    </row>
    <row r="32" spans="1:5" ht="12.75">
      <c r="A32" s="18" t="s">
        <v>46</v>
      </c>
      <c r="B32" s="7">
        <f>B25+B31</f>
        <v>798144</v>
      </c>
      <c r="C32" s="7">
        <f>C25+C31</f>
        <v>802874</v>
      </c>
      <c r="D32" s="7">
        <f>D25+D31</f>
        <v>1046165</v>
      </c>
      <c r="E32" s="34">
        <f>(D32/C32)</f>
        <v>1.3030251322125266</v>
      </c>
    </row>
    <row r="33" spans="1:5" ht="12.75">
      <c r="A33" s="2" t="s">
        <v>268</v>
      </c>
      <c r="B33" s="8"/>
      <c r="C33" s="8"/>
      <c r="D33" s="8">
        <v>-10303</v>
      </c>
      <c r="E33" s="33"/>
    </row>
    <row r="34" spans="1:5" ht="12.75">
      <c r="A34" s="6" t="s">
        <v>48</v>
      </c>
      <c r="B34" s="7">
        <f>B19+B25+B31</f>
        <v>1141956</v>
      </c>
      <c r="C34" s="7">
        <f>C19+C25+C31</f>
        <v>1320536</v>
      </c>
      <c r="D34" s="7">
        <f>SUM(D19+D25+D31+D33)</f>
        <v>1759182</v>
      </c>
      <c r="E34" s="34">
        <f>(D34/C34)</f>
        <v>1.3321726935123313</v>
      </c>
    </row>
    <row r="35" spans="2:6" ht="12.75">
      <c r="B35" s="3"/>
      <c r="C35" s="3"/>
      <c r="E35" s="3"/>
      <c r="F35" s="3"/>
    </row>
    <row r="36" spans="5:6" ht="12.75">
      <c r="E36" s="4" t="s">
        <v>14</v>
      </c>
      <c r="F36" s="3"/>
    </row>
    <row r="37" spans="1:6" ht="12.75">
      <c r="A37" s="328" t="s">
        <v>24</v>
      </c>
      <c r="B37" s="282" t="s">
        <v>1</v>
      </c>
      <c r="C37" s="282"/>
      <c r="D37" s="241" t="s">
        <v>140</v>
      </c>
      <c r="E37" s="333" t="s">
        <v>141</v>
      </c>
      <c r="F37" s="3"/>
    </row>
    <row r="38" spans="1:6" ht="12.75">
      <c r="A38" s="329"/>
      <c r="B38" s="2" t="s">
        <v>0</v>
      </c>
      <c r="C38" s="2" t="s">
        <v>22</v>
      </c>
      <c r="D38" s="241"/>
      <c r="E38" s="241"/>
      <c r="F38" s="3"/>
    </row>
    <row r="39" spans="1:6" ht="12.75">
      <c r="A39" s="330"/>
      <c r="B39" s="58"/>
      <c r="C39" s="58"/>
      <c r="D39" s="58"/>
      <c r="E39" s="61"/>
      <c r="F39" s="3"/>
    </row>
    <row r="40" spans="1:6" ht="12.75">
      <c r="A40" s="2" t="s">
        <v>25</v>
      </c>
      <c r="B40" s="2"/>
      <c r="C40" s="2"/>
      <c r="D40" s="2"/>
      <c r="E40" s="8"/>
      <c r="F40" s="3"/>
    </row>
    <row r="41" spans="1:6" ht="12.75">
      <c r="A41" s="2" t="s">
        <v>26</v>
      </c>
      <c r="B41" s="8">
        <v>128354</v>
      </c>
      <c r="C41" s="8">
        <v>225134</v>
      </c>
      <c r="D41" s="8">
        <v>211789</v>
      </c>
      <c r="E41" s="33">
        <f aca="true" t="shared" si="0" ref="E41:E46">(D41/C41)</f>
        <v>0.9407241909262928</v>
      </c>
      <c r="F41" s="3"/>
    </row>
    <row r="42" spans="1:6" ht="12.75">
      <c r="A42" s="2" t="s">
        <v>28</v>
      </c>
      <c r="B42" s="8">
        <v>34294</v>
      </c>
      <c r="C42" s="8">
        <v>47153</v>
      </c>
      <c r="D42" s="8">
        <v>44763</v>
      </c>
      <c r="E42" s="33">
        <f t="shared" si="0"/>
        <v>0.9493139354866075</v>
      </c>
      <c r="F42" s="3"/>
    </row>
    <row r="43" spans="1:6" ht="12.75">
      <c r="A43" s="2" t="s">
        <v>30</v>
      </c>
      <c r="B43" s="8">
        <v>102458</v>
      </c>
      <c r="C43" s="8">
        <v>132554</v>
      </c>
      <c r="D43" s="8">
        <v>128074</v>
      </c>
      <c r="E43" s="33">
        <f t="shared" si="0"/>
        <v>0.966202453339771</v>
      </c>
      <c r="F43" s="3"/>
    </row>
    <row r="44" spans="1:6" ht="25.5">
      <c r="A44" s="11" t="s">
        <v>32</v>
      </c>
      <c r="B44" s="8">
        <v>76308</v>
      </c>
      <c r="C44" s="8">
        <f>SUM(C45:C46)</f>
        <v>74499</v>
      </c>
      <c r="D44" s="8">
        <f>SUM(D45:D46)</f>
        <v>70172</v>
      </c>
      <c r="E44" s="33">
        <f t="shared" si="0"/>
        <v>0.9419186834722614</v>
      </c>
      <c r="F44" s="3"/>
    </row>
    <row r="45" spans="1:6" ht="25.5">
      <c r="A45" s="16" t="s">
        <v>33</v>
      </c>
      <c r="B45" s="8">
        <v>8283</v>
      </c>
      <c r="C45" s="8">
        <v>18258</v>
      </c>
      <c r="D45" s="2">
        <v>14647</v>
      </c>
      <c r="E45" s="33">
        <f t="shared" si="0"/>
        <v>0.8022236827691971</v>
      </c>
      <c r="F45" s="3"/>
    </row>
    <row r="46" spans="1:6" ht="12.75">
      <c r="A46" s="13" t="s">
        <v>34</v>
      </c>
      <c r="B46" s="8">
        <v>68025</v>
      </c>
      <c r="C46" s="8">
        <v>56241</v>
      </c>
      <c r="D46" s="2">
        <v>55525</v>
      </c>
      <c r="E46" s="33">
        <f t="shared" si="0"/>
        <v>0.9872690741629772</v>
      </c>
      <c r="F46" s="3"/>
    </row>
    <row r="47" spans="1:6" ht="12.75">
      <c r="A47" s="2"/>
      <c r="B47" s="8"/>
      <c r="C47" s="8"/>
      <c r="D47" s="2"/>
      <c r="E47" s="33"/>
      <c r="F47" s="3"/>
    </row>
    <row r="48" spans="1:6" ht="12.75">
      <c r="A48" s="2"/>
      <c r="B48" s="8"/>
      <c r="C48" s="8"/>
      <c r="D48" s="2"/>
      <c r="E48" s="33"/>
      <c r="F48" s="3"/>
    </row>
    <row r="49" spans="1:6" ht="12.75">
      <c r="A49" s="2" t="s">
        <v>135</v>
      </c>
      <c r="B49" s="8"/>
      <c r="C49" s="8"/>
      <c r="D49" s="2"/>
      <c r="E49" s="33"/>
      <c r="F49" s="3"/>
    </row>
    <row r="50" spans="1:6" ht="12.75">
      <c r="A50" s="2" t="s">
        <v>136</v>
      </c>
      <c r="B50" s="2"/>
      <c r="C50" s="8"/>
      <c r="D50" s="2"/>
      <c r="E50" s="33"/>
      <c r="F50" s="3"/>
    </row>
    <row r="51" spans="1:6" ht="12.75">
      <c r="A51" s="2" t="s">
        <v>137</v>
      </c>
      <c r="B51" s="8">
        <v>4000</v>
      </c>
      <c r="C51" s="8">
        <v>2508</v>
      </c>
      <c r="D51" s="2"/>
      <c r="E51" s="33"/>
      <c r="F51" s="3"/>
    </row>
    <row r="52" spans="1:6" ht="12.75">
      <c r="A52" s="6" t="s">
        <v>50</v>
      </c>
      <c r="B52" s="7">
        <f>SUM(B50:B51)</f>
        <v>4000</v>
      </c>
      <c r="C52" s="7">
        <f>SUM(C50:C51)</f>
        <v>2508</v>
      </c>
      <c r="D52" s="7">
        <f>SUM(D50:D51)</f>
        <v>0</v>
      </c>
      <c r="E52" s="33"/>
      <c r="F52" s="3"/>
    </row>
    <row r="53" spans="1:6" ht="12.75">
      <c r="A53" s="2"/>
      <c r="B53" s="8"/>
      <c r="C53" s="8"/>
      <c r="D53" s="2"/>
      <c r="E53" s="33"/>
      <c r="F53" s="3"/>
    </row>
    <row r="54" spans="1:6" ht="12.75">
      <c r="A54" s="6" t="s">
        <v>36</v>
      </c>
      <c r="B54" s="7">
        <f>B41+B42+B43+B44+B52</f>
        <v>345414</v>
      </c>
      <c r="C54" s="7">
        <f>C41+C42+C43+C44+C52</f>
        <v>481848</v>
      </c>
      <c r="D54" s="7">
        <f>D41+D42+D43+D44+D52</f>
        <v>454798</v>
      </c>
      <c r="E54" s="34">
        <f>(D54/C54)</f>
        <v>0.9438619647689728</v>
      </c>
      <c r="F54" s="3"/>
    </row>
    <row r="55" spans="1:6" ht="12.75">
      <c r="A55" s="11" t="s">
        <v>38</v>
      </c>
      <c r="B55" s="8"/>
      <c r="C55" s="8"/>
      <c r="D55" s="2"/>
      <c r="E55" s="33"/>
      <c r="F55" s="3"/>
    </row>
    <row r="56" spans="1:6" ht="12.75">
      <c r="A56" s="2" t="s">
        <v>51</v>
      </c>
      <c r="B56" s="8"/>
      <c r="C56" s="8">
        <v>6729</v>
      </c>
      <c r="D56" s="8">
        <v>6729</v>
      </c>
      <c r="E56" s="33"/>
      <c r="F56" s="3"/>
    </row>
    <row r="57" spans="1:6" ht="12.75">
      <c r="A57" s="2" t="s">
        <v>52</v>
      </c>
      <c r="B57" s="8">
        <v>794542</v>
      </c>
      <c r="C57" s="8">
        <v>830149</v>
      </c>
      <c r="D57" s="8">
        <v>1144718</v>
      </c>
      <c r="E57" s="33">
        <f>(D57/C57)</f>
        <v>1.378930770259315</v>
      </c>
      <c r="F57" s="3"/>
    </row>
    <row r="58" spans="1:6" ht="12.75">
      <c r="A58" s="2" t="s">
        <v>133</v>
      </c>
      <c r="B58" s="8">
        <v>1000</v>
      </c>
      <c r="C58" s="2">
        <v>210</v>
      </c>
      <c r="D58" s="8"/>
      <c r="E58" s="33"/>
      <c r="F58" s="3"/>
    </row>
    <row r="59" spans="1:6" ht="26.25">
      <c r="A59" s="18" t="s">
        <v>41</v>
      </c>
      <c r="B59" s="7">
        <f>SUM(B56:B58)</f>
        <v>795542</v>
      </c>
      <c r="C59" s="7">
        <f>SUM(C56:C58)</f>
        <v>837088</v>
      </c>
      <c r="D59" s="7">
        <f>SUM(D56:D58)</f>
        <v>1151447</v>
      </c>
      <c r="E59" s="34">
        <f>(D59/C59)</f>
        <v>1.3755387725065944</v>
      </c>
      <c r="F59" s="3"/>
    </row>
    <row r="60" spans="1:6" ht="12.75">
      <c r="A60" s="2" t="s">
        <v>138</v>
      </c>
      <c r="B60" s="8"/>
      <c r="C60" s="8"/>
      <c r="D60" s="2"/>
      <c r="E60" s="33"/>
      <c r="F60" s="3"/>
    </row>
    <row r="61" spans="1:6" ht="12.75">
      <c r="A61" s="2" t="s">
        <v>53</v>
      </c>
      <c r="B61" s="8"/>
      <c r="C61" s="8"/>
      <c r="D61" s="2"/>
      <c r="E61" s="33"/>
      <c r="F61" s="3"/>
    </row>
    <row r="62" spans="1:5" ht="12.75">
      <c r="A62" s="2" t="s">
        <v>134</v>
      </c>
      <c r="B62" s="8"/>
      <c r="C62" s="8"/>
      <c r="D62" s="2"/>
      <c r="E62" s="33"/>
    </row>
    <row r="63" spans="1:5" ht="12.75">
      <c r="A63" s="2" t="s">
        <v>139</v>
      </c>
      <c r="B63" s="8">
        <v>1000</v>
      </c>
      <c r="C63" s="8">
        <v>1600</v>
      </c>
      <c r="D63" s="2">
        <v>734</v>
      </c>
      <c r="E63" s="33">
        <f>(D63/C63)</f>
        <v>0.45875</v>
      </c>
    </row>
    <row r="64" spans="1:5" ht="12.75">
      <c r="A64" s="18" t="s">
        <v>45</v>
      </c>
      <c r="B64" s="7">
        <f>SUM(B61:B63)</f>
        <v>1000</v>
      </c>
      <c r="C64" s="7">
        <f>SUM(C61:C63)</f>
        <v>1600</v>
      </c>
      <c r="D64" s="7">
        <f>SUM(D61:D63)</f>
        <v>734</v>
      </c>
      <c r="E64" s="34">
        <f>(D64/C64)</f>
        <v>0.45875</v>
      </c>
    </row>
    <row r="65" spans="1:5" ht="12.75">
      <c r="A65" s="18" t="s">
        <v>47</v>
      </c>
      <c r="B65" s="7">
        <f>B59+B64</f>
        <v>796542</v>
      </c>
      <c r="C65" s="7">
        <f>C59+C64</f>
        <v>838688</v>
      </c>
      <c r="D65" s="7">
        <f>D59+D64</f>
        <v>1152181</v>
      </c>
      <c r="E65" s="34">
        <f>(D65/C65)</f>
        <v>1.3737897764126827</v>
      </c>
    </row>
    <row r="66" spans="1:5" ht="12.75">
      <c r="A66" s="23" t="s">
        <v>129</v>
      </c>
      <c r="B66" s="8"/>
      <c r="C66" s="8"/>
      <c r="D66" s="8">
        <v>-12869</v>
      </c>
      <c r="E66" s="33"/>
    </row>
    <row r="67" spans="1:5" ht="12.75">
      <c r="A67" s="6" t="s">
        <v>49</v>
      </c>
      <c r="B67" s="7">
        <f>B54+B59+B64</f>
        <v>1141956</v>
      </c>
      <c r="C67" s="7">
        <f>C54+C59+C64</f>
        <v>1320536</v>
      </c>
      <c r="D67" s="7">
        <f>D54+D59+D64+D66</f>
        <v>1594110</v>
      </c>
      <c r="E67" s="34">
        <f>(D67/C67)</f>
        <v>1.2071689071710274</v>
      </c>
    </row>
  </sheetData>
  <sheetProtection/>
  <mergeCells count="10">
    <mergeCell ref="A1:F1"/>
    <mergeCell ref="B5:C5"/>
    <mergeCell ref="B37:C37"/>
    <mergeCell ref="D5:D6"/>
    <mergeCell ref="E5:E6"/>
    <mergeCell ref="A2:E2"/>
    <mergeCell ref="A37:A39"/>
    <mergeCell ref="A5:A7"/>
    <mergeCell ref="D37:D38"/>
    <mergeCell ref="E37:E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&amp;C8. melléklet az 5/2014. (IV. 30.) önkormányzati rendelethez
</oddHeader>
    <oddFooter>&amp;C&amp;P</oddFooter>
  </headerFooter>
  <rowBreaks count="1" manualBreakCount="1">
    <brk id="34" max="255" man="1"/>
  </rowBreaks>
  <ignoredErrors>
    <ignoredError sqref="C25" formula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1">
      <selection activeCell="E8" sqref="E8"/>
    </sheetView>
  </sheetViews>
  <sheetFormatPr defaultColWidth="9.140625" defaultRowHeight="12.75"/>
  <cols>
    <col min="2" max="2" width="36.421875" style="0" customWidth="1"/>
  </cols>
  <sheetData>
    <row r="1" spans="1:6" ht="12.75">
      <c r="A1" s="37"/>
      <c r="B1" s="37" t="s">
        <v>548</v>
      </c>
      <c r="C1" s="37"/>
      <c r="D1" s="37"/>
      <c r="E1" s="37"/>
      <c r="F1" s="37"/>
    </row>
    <row r="2" spans="1:6" ht="12.75">
      <c r="A2" s="37"/>
      <c r="B2" s="37" t="s">
        <v>306</v>
      </c>
      <c r="C2" s="37"/>
      <c r="D2" s="37"/>
      <c r="E2" s="37"/>
      <c r="F2" s="37"/>
    </row>
    <row r="3" spans="1:6" ht="12.75">
      <c r="A3" s="37"/>
      <c r="B3" s="37"/>
      <c r="C3" s="37"/>
      <c r="D3" s="37"/>
      <c r="E3" s="37"/>
      <c r="F3" s="37"/>
    </row>
    <row r="4" ht="12.75">
      <c r="F4" s="4" t="s">
        <v>14</v>
      </c>
    </row>
    <row r="5" spans="1:6" ht="18" customHeight="1">
      <c r="A5" s="6" t="s">
        <v>549</v>
      </c>
      <c r="B5" s="21" t="s">
        <v>550</v>
      </c>
      <c r="C5" s="21">
        <v>2013</v>
      </c>
      <c r="D5" s="21">
        <v>2014</v>
      </c>
      <c r="E5" s="21">
        <v>2015</v>
      </c>
      <c r="F5" s="21" t="s">
        <v>551</v>
      </c>
    </row>
    <row r="6" spans="1:6" ht="18" customHeight="1">
      <c r="A6" s="1" t="s">
        <v>58</v>
      </c>
      <c r="B6" s="2" t="s">
        <v>552</v>
      </c>
      <c r="C6" s="8">
        <v>3000</v>
      </c>
      <c r="D6" s="193"/>
      <c r="E6" s="193"/>
      <c r="F6" s="193"/>
    </row>
    <row r="7" spans="1:6" ht="18" customHeight="1">
      <c r="A7" s="1" t="s">
        <v>59</v>
      </c>
      <c r="B7" s="2" t="s">
        <v>553</v>
      </c>
      <c r="C7" s="8">
        <v>315</v>
      </c>
      <c r="D7" s="8">
        <v>330</v>
      </c>
      <c r="E7" s="8">
        <v>347</v>
      </c>
      <c r="F7" s="8">
        <v>364</v>
      </c>
    </row>
    <row r="8" spans="1:6" ht="18" customHeight="1">
      <c r="A8" s="2"/>
      <c r="B8" s="6" t="s">
        <v>148</v>
      </c>
      <c r="C8" s="7">
        <f>SUM(C6:C7)</f>
        <v>3315</v>
      </c>
      <c r="D8" s="7">
        <f>SUM(D6:D7)</f>
        <v>330</v>
      </c>
      <c r="E8" s="7">
        <f>SUM(E6:E7)</f>
        <v>347</v>
      </c>
      <c r="F8" s="7">
        <f>SUM(F6:F7)</f>
        <v>364</v>
      </c>
    </row>
    <row r="9" spans="3:6" ht="12.75">
      <c r="C9" s="3"/>
      <c r="D9" s="3"/>
      <c r="E9" s="3"/>
      <c r="F9" s="3"/>
    </row>
    <row r="10" spans="1:6" ht="12.75">
      <c r="A10" s="334" t="s">
        <v>554</v>
      </c>
      <c r="B10" s="335"/>
      <c r="C10" s="3"/>
      <c r="D10" s="3"/>
      <c r="E10" s="3"/>
      <c r="F10" s="3"/>
    </row>
    <row r="11" spans="3:6" ht="12.75">
      <c r="C11" s="3"/>
      <c r="D11" s="3"/>
      <c r="E11" s="3"/>
      <c r="F11" s="3"/>
    </row>
    <row r="13" spans="1:6" ht="27.75" customHeight="1">
      <c r="A13" s="194" t="s">
        <v>555</v>
      </c>
      <c r="B13" s="336" t="s">
        <v>556</v>
      </c>
      <c r="C13" s="336"/>
      <c r="D13" s="336"/>
      <c r="E13" s="336"/>
      <c r="F13" s="336"/>
    </row>
    <row r="15" spans="1:6" ht="24" customHeight="1">
      <c r="A15" s="194" t="s">
        <v>557</v>
      </c>
      <c r="B15" s="336" t="s">
        <v>558</v>
      </c>
      <c r="C15" s="336"/>
      <c r="D15" s="336"/>
      <c r="E15" s="336"/>
      <c r="F15" s="336"/>
    </row>
    <row r="17" spans="1:6" ht="12.75">
      <c r="A17" s="336"/>
      <c r="B17" s="336"/>
      <c r="C17" s="336"/>
      <c r="D17" s="336"/>
      <c r="E17" s="336"/>
      <c r="F17" s="336"/>
    </row>
    <row r="18" spans="1:6" ht="25.5" customHeight="1">
      <c r="A18" s="336"/>
      <c r="B18" s="336"/>
      <c r="C18" s="336"/>
      <c r="D18" s="336"/>
      <c r="E18" s="336"/>
      <c r="F18" s="336"/>
    </row>
  </sheetData>
  <sheetProtection/>
  <mergeCells count="4">
    <mergeCell ref="A10:B10"/>
    <mergeCell ref="A17:F18"/>
    <mergeCell ref="B13:F13"/>
    <mergeCell ref="B15:F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&amp;C9. melléklet az 5/2014. (IV. 30.) önkormányzati rendelethez</oddHeader>
  </headerFooter>
  <ignoredErrors>
    <ignoredError sqref="C8:E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B3:K10"/>
  <sheetViews>
    <sheetView view="pageLayout" workbookViewId="0" topLeftCell="A1">
      <selection activeCell="E10" sqref="E10"/>
    </sheetView>
  </sheetViews>
  <sheetFormatPr defaultColWidth="9.140625" defaultRowHeight="12.75"/>
  <cols>
    <col min="2" max="2" width="17.28125" style="0" customWidth="1"/>
    <col min="3" max="3" width="11.7109375" style="0" customWidth="1"/>
    <col min="4" max="4" width="10.421875" style="0" customWidth="1"/>
    <col min="5" max="5" width="10.28125" style="0" customWidth="1"/>
    <col min="6" max="8" width="14.28125" style="0" customWidth="1"/>
    <col min="9" max="9" width="14.7109375" style="0" customWidth="1"/>
  </cols>
  <sheetData>
    <row r="3" spans="2:10" ht="15">
      <c r="B3" s="272" t="s">
        <v>454</v>
      </c>
      <c r="C3" s="272"/>
      <c r="D3" s="272"/>
      <c r="E3" s="272"/>
      <c r="F3" s="272"/>
      <c r="G3" s="272"/>
      <c r="H3" s="272"/>
      <c r="I3" s="316"/>
      <c r="J3" s="316"/>
    </row>
    <row r="4" spans="2:9" ht="12.75">
      <c r="B4" s="12"/>
      <c r="C4" s="12"/>
      <c r="D4" s="12"/>
      <c r="E4" s="12"/>
      <c r="F4" s="12"/>
      <c r="G4" s="12"/>
      <c r="H4" s="12"/>
      <c r="I4" s="12"/>
    </row>
    <row r="5" spans="2:9" ht="12.75">
      <c r="B5" s="12"/>
      <c r="C5" s="12"/>
      <c r="D5" s="12"/>
      <c r="E5" s="12"/>
      <c r="F5" s="12"/>
      <c r="G5" s="12"/>
      <c r="H5" s="12"/>
      <c r="I5" s="12"/>
    </row>
    <row r="6" ht="13.5" thickBot="1">
      <c r="I6" t="s">
        <v>161</v>
      </c>
    </row>
    <row r="7" spans="2:11" ht="13.5" thickBot="1">
      <c r="B7" s="133" t="s">
        <v>2</v>
      </c>
      <c r="C7" s="340" t="s">
        <v>326</v>
      </c>
      <c r="D7" s="341"/>
      <c r="E7" s="342"/>
      <c r="F7" s="134" t="s">
        <v>2</v>
      </c>
      <c r="G7" s="337" t="s">
        <v>327</v>
      </c>
      <c r="H7" s="338"/>
      <c r="I7" s="339"/>
      <c r="J7" s="137"/>
      <c r="K7" s="135"/>
    </row>
    <row r="8" spans="2:11" ht="12.75">
      <c r="B8" s="132" t="s">
        <v>306</v>
      </c>
      <c r="C8" s="131" t="s">
        <v>0</v>
      </c>
      <c r="D8" s="131" t="s">
        <v>5</v>
      </c>
      <c r="E8" s="131" t="s">
        <v>140</v>
      </c>
      <c r="F8" s="131" t="s">
        <v>306</v>
      </c>
      <c r="G8" s="131" t="s">
        <v>0</v>
      </c>
      <c r="H8" s="131" t="s">
        <v>22</v>
      </c>
      <c r="I8" s="138" t="s">
        <v>140</v>
      </c>
      <c r="J8" s="343"/>
      <c r="K8" s="247"/>
    </row>
    <row r="9" spans="2:9" ht="13.5" thickBot="1">
      <c r="B9" s="115" t="s">
        <v>307</v>
      </c>
      <c r="C9" s="116">
        <v>780042</v>
      </c>
      <c r="D9" s="130">
        <v>780042</v>
      </c>
      <c r="E9" s="130">
        <v>1192700</v>
      </c>
      <c r="F9" s="115" t="s">
        <v>307</v>
      </c>
      <c r="G9" s="136">
        <v>780042</v>
      </c>
      <c r="H9" s="136">
        <v>798253</v>
      </c>
      <c r="I9" s="91">
        <v>1085475</v>
      </c>
    </row>
    <row r="10" ht="12.75">
      <c r="E10" s="3"/>
    </row>
  </sheetData>
  <sheetProtection/>
  <mergeCells count="4">
    <mergeCell ref="G7:I7"/>
    <mergeCell ref="B3:J3"/>
    <mergeCell ref="C7:E7"/>
    <mergeCell ref="J8:K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&amp;C10. melléklet az 5/2014. (IV. 30.)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60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36.57421875" style="0" customWidth="1"/>
    <col min="2" max="4" width="15.7109375" style="0" customWidth="1"/>
  </cols>
  <sheetData>
    <row r="1" spans="1:4" ht="15">
      <c r="A1" s="25" t="s">
        <v>500</v>
      </c>
      <c r="B1" s="25"/>
      <c r="C1" s="25"/>
      <c r="D1" s="25"/>
    </row>
    <row r="3" ht="12.75">
      <c r="D3" s="4" t="s">
        <v>476</v>
      </c>
    </row>
    <row r="4" spans="1:4" ht="18" customHeight="1">
      <c r="A4" s="21" t="s">
        <v>2</v>
      </c>
      <c r="B4" s="21" t="s">
        <v>477</v>
      </c>
      <c r="C4" s="21" t="s">
        <v>478</v>
      </c>
      <c r="D4" s="21" t="s">
        <v>479</v>
      </c>
    </row>
    <row r="5" spans="1:4" ht="18" customHeight="1">
      <c r="A5" s="6" t="s">
        <v>480</v>
      </c>
      <c r="B5" s="8">
        <v>544</v>
      </c>
      <c r="C5" s="8">
        <v>3500</v>
      </c>
      <c r="D5" s="8">
        <v>1904000</v>
      </c>
    </row>
    <row r="6" spans="1:4" ht="18" customHeight="1">
      <c r="A6" s="6" t="s">
        <v>481</v>
      </c>
      <c r="B6" s="8">
        <v>36</v>
      </c>
      <c r="C6" s="8">
        <v>7000</v>
      </c>
      <c r="D6" s="8">
        <v>252000</v>
      </c>
    </row>
    <row r="7" spans="1:4" ht="18" customHeight="1">
      <c r="A7" s="6" t="s">
        <v>545</v>
      </c>
      <c r="B7" s="8">
        <v>29</v>
      </c>
      <c r="C7" s="8"/>
      <c r="D7" s="8">
        <v>323285</v>
      </c>
    </row>
    <row r="8" spans="1:4" ht="26.25">
      <c r="A8" s="18" t="s">
        <v>482</v>
      </c>
      <c r="B8" s="8"/>
      <c r="C8" s="8"/>
      <c r="D8" s="8">
        <v>127463</v>
      </c>
    </row>
    <row r="9" spans="1:4" ht="18" customHeight="1">
      <c r="A9" s="6" t="s">
        <v>483</v>
      </c>
      <c r="B9" s="8"/>
      <c r="C9" s="8"/>
      <c r="D9" s="8"/>
    </row>
    <row r="10" spans="1:4" ht="18" customHeight="1">
      <c r="A10" s="41" t="s">
        <v>484</v>
      </c>
      <c r="B10" s="8">
        <v>12</v>
      </c>
      <c r="C10" s="8"/>
      <c r="D10" s="8">
        <v>471480</v>
      </c>
    </row>
    <row r="11" spans="1:4" ht="18" customHeight="1">
      <c r="A11" s="41" t="s">
        <v>485</v>
      </c>
      <c r="B11" s="8">
        <v>6</v>
      </c>
      <c r="C11" s="8"/>
      <c r="D11" s="8">
        <v>1671535</v>
      </c>
    </row>
    <row r="12" spans="1:4" ht="18" customHeight="1">
      <c r="A12" s="162" t="s">
        <v>497</v>
      </c>
      <c r="B12" s="8"/>
      <c r="C12" s="8"/>
      <c r="D12" s="8"/>
    </row>
    <row r="13" spans="1:4" ht="18" customHeight="1">
      <c r="A13" s="162" t="s">
        <v>498</v>
      </c>
      <c r="B13" s="8"/>
      <c r="C13" s="8"/>
      <c r="D13" s="8"/>
    </row>
    <row r="14" spans="1:4" ht="18" customHeight="1">
      <c r="A14" s="41" t="s">
        <v>499</v>
      </c>
      <c r="B14" s="8"/>
      <c r="C14" s="8"/>
      <c r="D14" s="8">
        <v>273000</v>
      </c>
    </row>
    <row r="15" spans="1:4" ht="18" customHeight="1">
      <c r="A15" s="162" t="s">
        <v>486</v>
      </c>
      <c r="B15" s="8"/>
      <c r="C15" s="8"/>
      <c r="D15" s="8">
        <v>50000</v>
      </c>
    </row>
    <row r="16" spans="1:4" ht="18" customHeight="1">
      <c r="A16" s="162" t="s">
        <v>487</v>
      </c>
      <c r="B16" s="8"/>
      <c r="C16" s="8"/>
      <c r="D16" s="8">
        <v>119000</v>
      </c>
    </row>
    <row r="17" spans="1:4" ht="18" customHeight="1">
      <c r="A17" s="162" t="s">
        <v>488</v>
      </c>
      <c r="B17" s="8"/>
      <c r="C17" s="8"/>
      <c r="D17" s="8">
        <v>35000</v>
      </c>
    </row>
    <row r="18" spans="1:4" ht="18" customHeight="1">
      <c r="A18" s="162" t="s">
        <v>489</v>
      </c>
      <c r="B18" s="8"/>
      <c r="C18" s="8"/>
      <c r="D18" s="8">
        <v>95000</v>
      </c>
    </row>
    <row r="19" spans="1:4" ht="18" customHeight="1">
      <c r="A19" s="162" t="s">
        <v>490</v>
      </c>
      <c r="B19" s="8"/>
      <c r="C19" s="8"/>
      <c r="D19" s="8">
        <v>168000</v>
      </c>
    </row>
    <row r="20" spans="1:4" ht="18" customHeight="1">
      <c r="A20" s="163" t="s">
        <v>148</v>
      </c>
      <c r="B20" s="7"/>
      <c r="C20" s="7"/>
      <c r="D20" s="7">
        <f>SUM(D5:D19)</f>
        <v>5489763</v>
      </c>
    </row>
    <row r="21" spans="1:4" ht="12.75">
      <c r="A21" s="39"/>
      <c r="B21" s="3"/>
      <c r="C21" s="3"/>
      <c r="D21" s="3"/>
    </row>
    <row r="22" spans="1:4" ht="12.75">
      <c r="A22" s="39"/>
      <c r="B22" s="3"/>
      <c r="C22" s="3"/>
      <c r="D22" s="3"/>
    </row>
    <row r="23" spans="1:4" ht="12.75">
      <c r="A23" s="39"/>
      <c r="B23" s="3"/>
      <c r="C23" s="3"/>
      <c r="D23" s="3"/>
    </row>
    <row r="24" spans="1:4" ht="12.75">
      <c r="A24" s="39"/>
      <c r="B24" s="3"/>
      <c r="C24" s="3"/>
      <c r="D24" s="3"/>
    </row>
    <row r="25" spans="1:4" ht="12.75">
      <c r="A25" s="39"/>
      <c r="B25" s="3"/>
      <c r="C25" s="3"/>
      <c r="D25" s="3"/>
    </row>
    <row r="26" spans="1:4" ht="12.75">
      <c r="A26" s="39"/>
      <c r="B26" s="3"/>
      <c r="C26" s="3"/>
      <c r="D26" s="3"/>
    </row>
    <row r="27" spans="1:4" ht="12.75">
      <c r="A27" s="39"/>
      <c r="B27" s="3"/>
      <c r="C27" s="3"/>
      <c r="D27" s="3"/>
    </row>
    <row r="28" spans="1:4" ht="12.75">
      <c r="A28" s="39"/>
      <c r="B28" s="3"/>
      <c r="C28" s="3"/>
      <c r="D28" s="3"/>
    </row>
    <row r="29" spans="1:4" ht="12.75">
      <c r="A29" s="39"/>
      <c r="B29" s="3"/>
      <c r="C29" s="3"/>
      <c r="D29" s="3"/>
    </row>
    <row r="30" spans="1:4" ht="12.75">
      <c r="A30" s="39"/>
      <c r="B30" s="3"/>
      <c r="C30" s="3"/>
      <c r="D30" s="3"/>
    </row>
    <row r="31" spans="1:4" ht="12.75">
      <c r="A31" s="39"/>
      <c r="B31" s="3"/>
      <c r="C31" s="3"/>
      <c r="D31" s="3"/>
    </row>
    <row r="32" spans="1:4" ht="12.75">
      <c r="A32" s="39"/>
      <c r="B32" s="3"/>
      <c r="C32" s="3"/>
      <c r="D32" s="3"/>
    </row>
    <row r="33" spans="1:4" ht="12.75">
      <c r="A33" s="39"/>
      <c r="B33" s="3"/>
      <c r="C33" s="3"/>
      <c r="D33" s="3"/>
    </row>
    <row r="34" spans="1:4" ht="12.75">
      <c r="A34" s="39"/>
      <c r="B34" s="3"/>
      <c r="C34" s="3"/>
      <c r="D34" s="3"/>
    </row>
    <row r="35" spans="1:4" ht="12.75">
      <c r="A35" s="39"/>
      <c r="B35" s="3"/>
      <c r="C35" s="3"/>
      <c r="D35" s="3"/>
    </row>
    <row r="36" spans="1:4" ht="12.75">
      <c r="A36" s="39"/>
      <c r="B36" s="3"/>
      <c r="C36" s="3"/>
      <c r="D36" s="3"/>
    </row>
    <row r="37" spans="1:4" ht="12.75">
      <c r="A37" s="39"/>
      <c r="B37" s="3"/>
      <c r="C37" s="3"/>
      <c r="D37" s="3"/>
    </row>
    <row r="38" spans="1:4" ht="12.75">
      <c r="A38" s="39"/>
      <c r="B38" s="3"/>
      <c r="C38" s="3"/>
      <c r="D38" s="3"/>
    </row>
    <row r="39" spans="1:4" ht="12.75">
      <c r="A39" s="39"/>
      <c r="B39" s="3"/>
      <c r="C39" s="3"/>
      <c r="D39" s="3"/>
    </row>
    <row r="40" spans="1:4" ht="12.75">
      <c r="A40" s="39"/>
      <c r="B40" s="3"/>
      <c r="C40" s="3"/>
      <c r="D40" s="3"/>
    </row>
    <row r="41" spans="1:4" ht="12.75">
      <c r="A41" s="39"/>
      <c r="B41" s="3"/>
      <c r="C41" s="3"/>
      <c r="D41" s="3"/>
    </row>
    <row r="42" spans="1:4" ht="12.75">
      <c r="A42" s="39"/>
      <c r="B42" s="3"/>
      <c r="C42" s="3"/>
      <c r="D42" s="3"/>
    </row>
    <row r="43" spans="1:4" ht="12.75">
      <c r="A43" s="39"/>
      <c r="B43" s="3"/>
      <c r="C43" s="3"/>
      <c r="D43" s="3"/>
    </row>
    <row r="44" spans="1:4" ht="12.75">
      <c r="A44" s="39"/>
      <c r="B44" s="3"/>
      <c r="C44" s="3"/>
      <c r="D44" s="3"/>
    </row>
    <row r="45" spans="1:4" ht="12.75">
      <c r="A45" s="39"/>
      <c r="B45" s="3"/>
      <c r="C45" s="3"/>
      <c r="D45" s="3"/>
    </row>
    <row r="46" spans="1:4" ht="12.75">
      <c r="A46" s="39"/>
      <c r="B46" s="3"/>
      <c r="C46" s="3"/>
      <c r="D46" s="3"/>
    </row>
    <row r="47" spans="1:4" ht="12.75">
      <c r="A47" s="39"/>
      <c r="B47" s="3"/>
      <c r="C47" s="3"/>
      <c r="D47" s="3"/>
    </row>
    <row r="48" spans="1:4" ht="12.75">
      <c r="A48" s="39"/>
      <c r="B48" s="3"/>
      <c r="C48" s="3"/>
      <c r="D48" s="3"/>
    </row>
    <row r="49" spans="1:4" ht="12.75">
      <c r="A49" s="39"/>
      <c r="B49" s="3"/>
      <c r="C49" s="3"/>
      <c r="D49" s="3"/>
    </row>
    <row r="50" spans="1:4" ht="12.75">
      <c r="A50" s="39"/>
      <c r="B50" s="3"/>
      <c r="C50" s="3"/>
      <c r="D50" s="3"/>
    </row>
    <row r="51" spans="1:4" ht="12.75">
      <c r="A51" s="39"/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&amp;C11. melléklet az 5/2014. (IV.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2"/>
  <sheetViews>
    <sheetView view="pageLayout" workbookViewId="0" topLeftCell="A1">
      <selection activeCell="I10" sqref="I10"/>
    </sheetView>
  </sheetViews>
  <sheetFormatPr defaultColWidth="9.140625" defaultRowHeight="12.75"/>
  <cols>
    <col min="1" max="1" width="20.421875" style="0" customWidth="1"/>
    <col min="2" max="5" width="7.7109375" style="0" customWidth="1"/>
    <col min="6" max="6" width="9.00390625" style="0" customWidth="1"/>
    <col min="7" max="7" width="10.00390625" style="0" customWidth="1"/>
    <col min="8" max="10" width="7.7109375" style="0" customWidth="1"/>
    <col min="11" max="11" width="9.28125" style="0" customWidth="1"/>
    <col min="12" max="12" width="9.8515625" style="0" customWidth="1"/>
    <col min="13" max="13" width="20.421875" style="0" hidden="1" customWidth="1"/>
    <col min="14" max="14" width="9.28125" style="0" hidden="1" customWidth="1"/>
    <col min="15" max="15" width="9.28125" style="0" customWidth="1"/>
    <col min="16" max="16" width="5.421875" style="0" customWidth="1"/>
    <col min="17" max="17" width="21.421875" style="0" customWidth="1"/>
    <col min="18" max="18" width="7.8515625" style="0" customWidth="1"/>
    <col min="19" max="19" width="8.140625" style="0" customWidth="1"/>
    <col min="20" max="20" width="11.140625" style="0" customWidth="1"/>
    <col min="21" max="21" width="11.00390625" style="0" customWidth="1"/>
    <col min="22" max="22" width="8.00390625" style="0" customWidth="1"/>
    <col min="23" max="26" width="7.140625" style="0" customWidth="1"/>
    <col min="27" max="27" width="6.8515625" style="0" customWidth="1"/>
    <col min="28" max="28" width="8.7109375" style="0" customWidth="1"/>
    <col min="29" max="29" width="11.7109375" style="0" customWidth="1"/>
    <col min="30" max="30" width="12.7109375" style="0" customWidth="1"/>
    <col min="31" max="33" width="10.140625" style="0" customWidth="1"/>
    <col min="34" max="34" width="12.00390625" style="0" customWidth="1"/>
    <col min="35" max="35" width="14.421875" style="0" customWidth="1"/>
    <col min="36" max="36" width="36.8515625" style="0" customWidth="1"/>
    <col min="37" max="38" width="16.7109375" style="0" customWidth="1"/>
  </cols>
  <sheetData>
    <row r="1" spans="1:35" ht="12.75">
      <c r="A1" s="246" t="s">
        <v>440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  <c r="L1" s="248"/>
      <c r="Q1" s="246" t="s">
        <v>439</v>
      </c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</row>
    <row r="2" spans="1:38" ht="12.75">
      <c r="A2" s="37" t="s">
        <v>276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2"/>
      <c r="N2" s="35"/>
      <c r="O2" s="35"/>
      <c r="P2" s="35"/>
      <c r="Q2" s="246" t="s">
        <v>276</v>
      </c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111"/>
      <c r="AK2" s="112"/>
      <c r="AL2" s="112"/>
    </row>
    <row r="3" spans="1:38" ht="8.25" customHeight="1">
      <c r="A3" s="3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AJ3" s="51"/>
      <c r="AK3" s="51"/>
      <c r="AL3" s="51"/>
    </row>
    <row r="4" spans="1:38" ht="12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" t="s">
        <v>161</v>
      </c>
      <c r="AI4" s="4" t="s">
        <v>161</v>
      </c>
      <c r="AJ4" s="51"/>
      <c r="AK4" s="51"/>
      <c r="AL4" s="103"/>
    </row>
    <row r="5" spans="1:38" ht="41.25" customHeight="1">
      <c r="A5" s="258" t="s">
        <v>207</v>
      </c>
      <c r="B5" s="253" t="s">
        <v>277</v>
      </c>
      <c r="C5" s="254"/>
      <c r="D5" s="253" t="s">
        <v>278</v>
      </c>
      <c r="E5" s="254"/>
      <c r="F5" s="255" t="s">
        <v>279</v>
      </c>
      <c r="G5" s="255"/>
      <c r="H5" s="255" t="s">
        <v>224</v>
      </c>
      <c r="I5" s="255"/>
      <c r="J5" s="256" t="s">
        <v>225</v>
      </c>
      <c r="K5" s="257"/>
      <c r="L5" s="251" t="s">
        <v>226</v>
      </c>
      <c r="M5" s="252"/>
      <c r="N5" s="244"/>
      <c r="O5" s="245"/>
      <c r="Q5" s="258" t="s">
        <v>207</v>
      </c>
      <c r="R5" s="253" t="s">
        <v>227</v>
      </c>
      <c r="S5" s="254"/>
      <c r="T5" s="256" t="s">
        <v>265</v>
      </c>
      <c r="U5" s="257"/>
      <c r="V5" s="256" t="s">
        <v>266</v>
      </c>
      <c r="W5" s="260"/>
      <c r="X5" s="256" t="s">
        <v>362</v>
      </c>
      <c r="Y5" s="257"/>
      <c r="Z5" s="256" t="s">
        <v>319</v>
      </c>
      <c r="AA5" s="257"/>
      <c r="AB5" s="256" t="s">
        <v>317</v>
      </c>
      <c r="AC5" s="257"/>
      <c r="AD5" s="261" t="s">
        <v>280</v>
      </c>
      <c r="AE5" s="262"/>
      <c r="AF5" s="255" t="s">
        <v>460</v>
      </c>
      <c r="AG5" s="255"/>
      <c r="AH5" s="249" t="s">
        <v>274</v>
      </c>
      <c r="AI5" s="250"/>
      <c r="AJ5" s="110"/>
      <c r="AK5" s="73"/>
      <c r="AL5" s="73"/>
    </row>
    <row r="6" spans="1:38" ht="25.5" customHeight="1">
      <c r="A6" s="259"/>
      <c r="B6" s="2" t="s">
        <v>316</v>
      </c>
      <c r="C6" s="2" t="s">
        <v>140</v>
      </c>
      <c r="D6" s="2" t="s">
        <v>316</v>
      </c>
      <c r="E6" s="2" t="s">
        <v>140</v>
      </c>
      <c r="F6" s="2" t="s">
        <v>316</v>
      </c>
      <c r="G6" s="2" t="s">
        <v>140</v>
      </c>
      <c r="H6" s="2" t="s">
        <v>316</v>
      </c>
      <c r="I6" s="2" t="s">
        <v>140</v>
      </c>
      <c r="J6" s="2" t="s">
        <v>316</v>
      </c>
      <c r="K6" s="11" t="s">
        <v>140</v>
      </c>
      <c r="L6" s="75" t="s">
        <v>316</v>
      </c>
      <c r="M6" s="72"/>
      <c r="N6" s="2" t="s">
        <v>0</v>
      </c>
      <c r="O6" s="2" t="s">
        <v>140</v>
      </c>
      <c r="Q6" s="259"/>
      <c r="R6" s="2" t="s">
        <v>316</v>
      </c>
      <c r="S6" s="2" t="s">
        <v>140</v>
      </c>
      <c r="T6" s="2" t="s">
        <v>316</v>
      </c>
      <c r="U6" s="2" t="s">
        <v>140</v>
      </c>
      <c r="V6" s="2" t="s">
        <v>316</v>
      </c>
      <c r="W6" s="2" t="s">
        <v>318</v>
      </c>
      <c r="X6" s="2" t="s">
        <v>328</v>
      </c>
      <c r="Y6" s="2" t="s">
        <v>298</v>
      </c>
      <c r="Z6" s="2" t="s">
        <v>316</v>
      </c>
      <c r="AA6" s="2" t="s">
        <v>318</v>
      </c>
      <c r="AB6" s="2" t="s">
        <v>316</v>
      </c>
      <c r="AC6" s="2" t="s">
        <v>318</v>
      </c>
      <c r="AD6" s="2" t="s">
        <v>316</v>
      </c>
      <c r="AE6" s="45" t="s">
        <v>140</v>
      </c>
      <c r="AF6" s="2" t="s">
        <v>316</v>
      </c>
      <c r="AG6" s="45" t="s">
        <v>140</v>
      </c>
      <c r="AH6" s="143" t="s">
        <v>316</v>
      </c>
      <c r="AI6" s="87" t="s">
        <v>298</v>
      </c>
      <c r="AJ6" s="110"/>
      <c r="AK6" s="104"/>
      <c r="AL6" s="104"/>
    </row>
    <row r="7" spans="1:38" ht="24.75" customHeight="1">
      <c r="A7" s="48" t="s">
        <v>213</v>
      </c>
      <c r="B7" s="8"/>
      <c r="C7" s="8"/>
      <c r="D7" s="8"/>
      <c r="E7" s="8"/>
      <c r="F7" s="8">
        <v>1976</v>
      </c>
      <c r="G7" s="8">
        <v>1876</v>
      </c>
      <c r="H7" s="8"/>
      <c r="I7" s="8"/>
      <c r="J7" s="8"/>
      <c r="K7" s="8"/>
      <c r="L7" s="8"/>
      <c r="M7" s="48" t="s">
        <v>213</v>
      </c>
      <c r="N7" s="8"/>
      <c r="O7" s="8"/>
      <c r="Q7" s="48" t="s">
        <v>213</v>
      </c>
      <c r="R7" s="8"/>
      <c r="S7" s="8"/>
      <c r="T7" s="8"/>
      <c r="U7" s="8"/>
      <c r="V7" s="8">
        <v>299</v>
      </c>
      <c r="W7" s="8">
        <v>299</v>
      </c>
      <c r="X7" s="8"/>
      <c r="Y7" s="8">
        <v>936</v>
      </c>
      <c r="Z7" s="8"/>
      <c r="AA7" s="8">
        <v>666</v>
      </c>
      <c r="AB7" s="8"/>
      <c r="AC7" s="8"/>
      <c r="AD7" s="8"/>
      <c r="AE7" s="76"/>
      <c r="AF7" s="8"/>
      <c r="AG7" s="8"/>
      <c r="AH7" s="144">
        <f>SUM(B7+D7+F7+H7+J7+L7+R7+T7+V7+X7+Z7+AB7+AD7)</f>
        <v>2275</v>
      </c>
      <c r="AI7" s="89">
        <f>SUM(C7+E7+G7+I7+K7+O7+S7+U7+W7+Y7+AA7+AC7+AE7)</f>
        <v>3777</v>
      </c>
      <c r="AJ7" s="105"/>
      <c r="AK7" s="106"/>
      <c r="AL7" s="106"/>
    </row>
    <row r="8" spans="1:38" ht="22.5" customHeight="1">
      <c r="A8" s="48" t="s">
        <v>214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8" t="s">
        <v>214</v>
      </c>
      <c r="N8" s="8"/>
      <c r="O8" s="8"/>
      <c r="Q8" s="48" t="s">
        <v>214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76"/>
      <c r="AF8" s="8"/>
      <c r="AG8" s="8"/>
      <c r="AH8" s="144">
        <f>SUM(B8+D8+F8+H8+J8+L8+R8+T8+V8+X8+Z8+AB8+AD8)</f>
        <v>0</v>
      </c>
      <c r="AI8" s="89">
        <f>SUM(C8+E8+G8+I8+K8+O8+S8+U8+W8+Y8+AA8+AC8+AE8)</f>
        <v>0</v>
      </c>
      <c r="AJ8" s="105"/>
      <c r="AK8" s="106"/>
      <c r="AL8" s="106"/>
    </row>
    <row r="9" spans="1:38" ht="22.5" customHeight="1">
      <c r="A9" s="48" t="s">
        <v>215</v>
      </c>
      <c r="B9" s="8">
        <v>149</v>
      </c>
      <c r="C9" s="8">
        <v>219</v>
      </c>
      <c r="D9" s="8">
        <v>1200</v>
      </c>
      <c r="E9" s="8">
        <v>2915</v>
      </c>
      <c r="F9" s="8">
        <v>17299</v>
      </c>
      <c r="G9" s="8">
        <v>189846</v>
      </c>
      <c r="H9" s="8"/>
      <c r="I9" s="8"/>
      <c r="J9" s="8"/>
      <c r="K9" s="8"/>
      <c r="L9" s="8"/>
      <c r="M9" s="48" t="s">
        <v>215</v>
      </c>
      <c r="N9" s="8"/>
      <c r="O9" s="8"/>
      <c r="Q9" s="48" t="s">
        <v>215</v>
      </c>
      <c r="R9" s="8"/>
      <c r="S9" s="8"/>
      <c r="T9" s="8"/>
      <c r="U9" s="8"/>
      <c r="V9" s="8"/>
      <c r="W9" s="8"/>
      <c r="X9" s="8"/>
      <c r="Y9" s="8">
        <v>253</v>
      </c>
      <c r="Z9" s="8"/>
      <c r="AA9" s="8">
        <v>179</v>
      </c>
      <c r="AB9" s="8"/>
      <c r="AC9" s="8"/>
      <c r="AD9" s="8"/>
      <c r="AE9" s="76"/>
      <c r="AF9" s="8"/>
      <c r="AG9" s="8"/>
      <c r="AH9" s="144">
        <f>SUM(B9+D9+F9+H9+J9+L9+R9+T9+V9+X9+Z9+AB9+AD9)</f>
        <v>18648</v>
      </c>
      <c r="AI9" s="89">
        <f>SUM(C9+E9+G9+I9+K9+O9+S9+U9+W9+Y9+AA9+AC9+AE9)</f>
        <v>193412</v>
      </c>
      <c r="AJ9" s="105"/>
      <c r="AK9" s="106"/>
      <c r="AL9" s="106"/>
    </row>
    <row r="10" spans="1:38" ht="21.75" customHeight="1">
      <c r="A10" s="48" t="s">
        <v>351</v>
      </c>
      <c r="B10" s="8">
        <v>550</v>
      </c>
      <c r="C10" s="8">
        <v>901</v>
      </c>
      <c r="D10" s="8">
        <v>4450</v>
      </c>
      <c r="E10" s="8">
        <v>10787</v>
      </c>
      <c r="F10" s="8"/>
      <c r="G10" s="8"/>
      <c r="H10" s="8"/>
      <c r="I10" s="8"/>
      <c r="J10" s="8"/>
      <c r="K10" s="8"/>
      <c r="L10" s="8"/>
      <c r="M10" s="48" t="s">
        <v>216</v>
      </c>
      <c r="N10" s="8"/>
      <c r="O10" s="8"/>
      <c r="Q10" s="48" t="s">
        <v>357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6"/>
      <c r="AF10" s="8"/>
      <c r="AG10" s="8"/>
      <c r="AH10" s="144">
        <f>SUM(B10+D10+F10+H10+J10+L10+R10+T10+V10+X10+Z10+AB10+AD10)</f>
        <v>5000</v>
      </c>
      <c r="AI10" s="89">
        <f>SUM(C10+E10+G10+I10+K10+O10+S10+U10+W10+Y10+AA10+AC10+AE10)</f>
        <v>11688</v>
      </c>
      <c r="AJ10" s="105"/>
      <c r="AK10" s="106"/>
      <c r="AL10" s="106"/>
    </row>
    <row r="11" spans="1:38" ht="22.5" customHeight="1">
      <c r="A11" s="48" t="s">
        <v>352</v>
      </c>
      <c r="B11" s="8"/>
      <c r="C11" s="8"/>
      <c r="D11" s="8"/>
      <c r="E11" s="8"/>
      <c r="F11" s="8">
        <v>1554</v>
      </c>
      <c r="G11" s="8">
        <v>897</v>
      </c>
      <c r="H11" s="8"/>
      <c r="I11" s="8"/>
      <c r="J11" s="8"/>
      <c r="K11" s="8"/>
      <c r="L11" s="8">
        <v>235</v>
      </c>
      <c r="M11" s="48"/>
      <c r="N11" s="8"/>
      <c r="O11" s="8">
        <v>235</v>
      </c>
      <c r="Q11" s="48" t="s">
        <v>358</v>
      </c>
      <c r="R11" s="8">
        <v>274047</v>
      </c>
      <c r="S11" s="8">
        <v>274047</v>
      </c>
      <c r="T11" s="8">
        <v>869</v>
      </c>
      <c r="U11" s="8">
        <v>869</v>
      </c>
      <c r="V11" s="8"/>
      <c r="W11" s="8"/>
      <c r="X11" s="8"/>
      <c r="Y11" s="8"/>
      <c r="Z11" s="8">
        <v>89653</v>
      </c>
      <c r="AA11" s="8">
        <v>89653</v>
      </c>
      <c r="AB11" s="8"/>
      <c r="AC11" s="8"/>
      <c r="AD11" s="8">
        <v>18496</v>
      </c>
      <c r="AE11" s="76">
        <v>18495</v>
      </c>
      <c r="AF11" s="8">
        <v>4093</v>
      </c>
      <c r="AG11" s="8">
        <v>4093</v>
      </c>
      <c r="AH11" s="144">
        <f>SUM(B11+D11+F11+H11+J11+L11+R11+T11+V11+X11+Z11+AB11+AD11+AF11)</f>
        <v>388947</v>
      </c>
      <c r="AI11" s="89">
        <f>SUM(C11+E11+G11+I11+K11+O11+S11+U11+W11+Y11+AA11+AC11+AE11+AG11)</f>
        <v>388289</v>
      </c>
      <c r="AJ11" s="105"/>
      <c r="AK11" s="106"/>
      <c r="AL11" s="106"/>
    </row>
    <row r="12" spans="1:38" ht="22.5" customHeight="1">
      <c r="A12" s="48" t="s">
        <v>353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8" t="s">
        <v>217</v>
      </c>
      <c r="N12" s="8"/>
      <c r="O12" s="8"/>
      <c r="Q12" s="48" t="s">
        <v>359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6"/>
      <c r="AF12" s="8"/>
      <c r="AG12" s="8"/>
      <c r="AH12" s="144">
        <f>SUM(B12+D12+F12+H12+J12+L12+T12+V12+X12+Z12+AB12+AD12)</f>
        <v>0</v>
      </c>
      <c r="AI12" s="89">
        <f>SUM(C12+E12+G12+I12+K12+O12+S12+U12+W12+Y12+AA12+AC12+AE12)</f>
        <v>0</v>
      </c>
      <c r="AJ12" s="105"/>
      <c r="AK12" s="106"/>
      <c r="AL12" s="106"/>
    </row>
    <row r="13" spans="1:38" ht="24.75" customHeight="1">
      <c r="A13" s="48" t="s">
        <v>354</v>
      </c>
      <c r="B13" s="8"/>
      <c r="C13" s="8"/>
      <c r="D13" s="8"/>
      <c r="E13" s="8"/>
      <c r="F13" s="8"/>
      <c r="G13" s="8">
        <v>195</v>
      </c>
      <c r="H13" s="8"/>
      <c r="I13" s="8"/>
      <c r="J13" s="8"/>
      <c r="K13" s="8"/>
      <c r="L13" s="8"/>
      <c r="M13" s="48" t="s">
        <v>218</v>
      </c>
      <c r="N13" s="8"/>
      <c r="O13" s="8"/>
      <c r="Q13" s="48" t="s">
        <v>354</v>
      </c>
      <c r="R13" s="8">
        <v>45949</v>
      </c>
      <c r="S13" s="8">
        <v>55145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6"/>
      <c r="AF13" s="8"/>
      <c r="AG13" s="8"/>
      <c r="AH13" s="144">
        <f>SUM(B13+D13+F13+H13+J13+L13+R13+T13+V13+X13+Z13+AB13+AD13)</f>
        <v>45949</v>
      </c>
      <c r="AI13" s="89">
        <f>SUM(C13+E13+G13+I13+K13+S13+U13+W13+Y13+AA13+AC13+AE13)</f>
        <v>55340</v>
      </c>
      <c r="AJ13" s="105"/>
      <c r="AK13" s="106"/>
      <c r="AL13" s="106"/>
    </row>
    <row r="14" spans="1:38" ht="24.75" customHeight="1">
      <c r="A14" s="49" t="s">
        <v>219</v>
      </c>
      <c r="B14" s="7">
        <f aca="true" t="shared" si="0" ref="B14:L14">SUM(B7:B13)</f>
        <v>699</v>
      </c>
      <c r="C14" s="7">
        <f t="shared" si="0"/>
        <v>1120</v>
      </c>
      <c r="D14" s="7">
        <f t="shared" si="0"/>
        <v>5650</v>
      </c>
      <c r="E14" s="7">
        <f t="shared" si="0"/>
        <v>13702</v>
      </c>
      <c r="F14" s="7">
        <f t="shared" si="0"/>
        <v>20829</v>
      </c>
      <c r="G14" s="7">
        <f t="shared" si="0"/>
        <v>192814</v>
      </c>
      <c r="H14" s="7">
        <f t="shared" si="0"/>
        <v>0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7">
        <f t="shared" si="0"/>
        <v>235</v>
      </c>
      <c r="M14" s="49" t="s">
        <v>219</v>
      </c>
      <c r="N14" s="7">
        <f>SUM(N7:N13)</f>
        <v>0</v>
      </c>
      <c r="O14" s="7">
        <f>SUM(O7:O13)</f>
        <v>235</v>
      </c>
      <c r="Q14" s="49" t="s">
        <v>219</v>
      </c>
      <c r="R14" s="7">
        <f aca="true" t="shared" si="1" ref="R14:W14">SUM(R7:R13)</f>
        <v>319996</v>
      </c>
      <c r="S14" s="7">
        <f t="shared" si="1"/>
        <v>329192</v>
      </c>
      <c r="T14" s="7">
        <f t="shared" si="1"/>
        <v>869</v>
      </c>
      <c r="U14" s="7">
        <f t="shared" si="1"/>
        <v>869</v>
      </c>
      <c r="V14" s="7">
        <f t="shared" si="1"/>
        <v>299</v>
      </c>
      <c r="W14" s="7">
        <f t="shared" si="1"/>
        <v>299</v>
      </c>
      <c r="X14" s="7"/>
      <c r="Y14" s="7">
        <f>SUM(Y7:Y13)</f>
        <v>1189</v>
      </c>
      <c r="Z14" s="7">
        <f>SUM(Z7:Z13)</f>
        <v>89653</v>
      </c>
      <c r="AA14" s="7">
        <f>SUM(AA7:AA13)</f>
        <v>90498</v>
      </c>
      <c r="AB14" s="7">
        <v>0</v>
      </c>
      <c r="AC14" s="7">
        <f aca="true" t="shared" si="2" ref="AC14:AI14">SUM(AC7:AC13)</f>
        <v>0</v>
      </c>
      <c r="AD14" s="7">
        <f t="shared" si="2"/>
        <v>18496</v>
      </c>
      <c r="AE14" s="77">
        <f t="shared" si="2"/>
        <v>18495</v>
      </c>
      <c r="AF14" s="77">
        <f t="shared" si="2"/>
        <v>4093</v>
      </c>
      <c r="AG14" s="77">
        <f t="shared" si="2"/>
        <v>4093</v>
      </c>
      <c r="AH14" s="144">
        <f t="shared" si="2"/>
        <v>460819</v>
      </c>
      <c r="AI14" s="89">
        <f t="shared" si="2"/>
        <v>652506</v>
      </c>
      <c r="AJ14" s="107"/>
      <c r="AK14" s="106"/>
      <c r="AL14" s="106"/>
    </row>
    <row r="15" spans="1:38" ht="24.75" customHeight="1">
      <c r="A15" s="48" t="s">
        <v>37</v>
      </c>
      <c r="B15" s="8"/>
      <c r="C15" s="8"/>
      <c r="D15" s="8"/>
      <c r="E15" s="8"/>
      <c r="F15" s="8">
        <v>780042</v>
      </c>
      <c r="G15" s="8">
        <v>1043601</v>
      </c>
      <c r="H15" s="8"/>
      <c r="I15" s="8"/>
      <c r="J15" s="8"/>
      <c r="K15" s="8"/>
      <c r="L15" s="8"/>
      <c r="M15" s="48" t="s">
        <v>220</v>
      </c>
      <c r="N15" s="8"/>
      <c r="O15" s="8"/>
      <c r="Q15" s="48" t="s">
        <v>37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76"/>
      <c r="AF15" s="8"/>
      <c r="AG15" s="8"/>
      <c r="AH15" s="144">
        <f>SUM(B15+D15+F15+H15+J15+L15+R15+T15+V15+X15+Z15+AB15+AD15)</f>
        <v>780042</v>
      </c>
      <c r="AI15" s="89">
        <f>SUM(C15+E15+G15+I15+K15+O15+S15+U15+W15+Y15+AA15+AC15+AE15)</f>
        <v>1043601</v>
      </c>
      <c r="AJ15" s="105"/>
      <c r="AK15" s="106"/>
      <c r="AL15" s="106"/>
    </row>
    <row r="16" spans="1:38" ht="24.75" customHeight="1">
      <c r="A16" s="48" t="s">
        <v>355</v>
      </c>
      <c r="B16" s="8"/>
      <c r="C16" s="8"/>
      <c r="D16" s="8"/>
      <c r="E16" s="8"/>
      <c r="F16" s="8">
        <v>440</v>
      </c>
      <c r="G16" s="8">
        <v>965</v>
      </c>
      <c r="H16" s="8">
        <v>587</v>
      </c>
      <c r="I16" s="8">
        <v>547</v>
      </c>
      <c r="J16" s="8">
        <v>200</v>
      </c>
      <c r="K16" s="8">
        <v>174</v>
      </c>
      <c r="L16" s="8"/>
      <c r="M16" s="48" t="s">
        <v>18</v>
      </c>
      <c r="N16" s="8"/>
      <c r="O16" s="8"/>
      <c r="Q16" s="48" t="s">
        <v>355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76"/>
      <c r="AF16" s="8"/>
      <c r="AG16" s="8"/>
      <c r="AH16" s="144">
        <f>SUM(B16+D16+F16+H16+J16+L16+R16+T16+V16+X16+Z16+AB16+AD16)</f>
        <v>1227</v>
      </c>
      <c r="AI16" s="89">
        <f>SUM(C16+E16+G16+I16+K16+O16+S16+U16+W16+Y16+AA16+AC16+AE16)</f>
        <v>1686</v>
      </c>
      <c r="AJ16" s="105"/>
      <c r="AK16" s="106"/>
      <c r="AL16" s="106"/>
    </row>
    <row r="17" spans="1:38" ht="24.75" customHeight="1">
      <c r="A17" s="50" t="s">
        <v>356</v>
      </c>
      <c r="B17" s="8"/>
      <c r="C17" s="8"/>
      <c r="D17" s="8"/>
      <c r="E17" s="8"/>
      <c r="F17" s="8">
        <v>34771</v>
      </c>
      <c r="G17" s="8">
        <v>29432</v>
      </c>
      <c r="H17" s="8"/>
      <c r="I17" s="8"/>
      <c r="J17" s="8"/>
      <c r="K17" s="8"/>
      <c r="L17" s="8"/>
      <c r="M17" s="48" t="s">
        <v>19</v>
      </c>
      <c r="N17" s="8"/>
      <c r="O17" s="8"/>
      <c r="Q17" s="48" t="s">
        <v>360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76"/>
      <c r="AF17" s="8"/>
      <c r="AG17" s="8"/>
      <c r="AH17" s="144">
        <f>SUM(B17+F17+D17+H17+J17+L17+R17+T17+V17+X17+Z17+AB17+AD17)</f>
        <v>34771</v>
      </c>
      <c r="AI17" s="89">
        <f>SUM(C17+E17+G17+I17+K17+O17+S17+U17+W17+Y17+AA17+AC17+AE17)</f>
        <v>29432</v>
      </c>
      <c r="AJ17" s="105"/>
      <c r="AK17" s="106"/>
      <c r="AL17" s="106"/>
    </row>
    <row r="18" spans="1:38" ht="24.75" customHeight="1">
      <c r="A18" s="48" t="s">
        <v>374</v>
      </c>
      <c r="B18" s="8"/>
      <c r="C18" s="8"/>
      <c r="D18" s="8"/>
      <c r="E18" s="8"/>
      <c r="F18" s="8"/>
      <c r="G18" s="8">
        <v>880</v>
      </c>
      <c r="H18" s="8"/>
      <c r="I18" s="8"/>
      <c r="J18" s="8"/>
      <c r="K18" s="8"/>
      <c r="L18" s="8"/>
      <c r="M18" s="48" t="s">
        <v>20</v>
      </c>
      <c r="N18" s="8"/>
      <c r="O18" s="8"/>
      <c r="Q18" s="48" t="s">
        <v>361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76"/>
      <c r="AF18" s="8"/>
      <c r="AG18" s="8"/>
      <c r="AH18" s="144">
        <f>SUM(B18+D18+F18+H18+J18+L18+R18+T18+V18+X18+Z18+AB18+AD18)</f>
        <v>0</v>
      </c>
      <c r="AI18" s="89">
        <f>SUM(C18+E18+G18+I18+K18+O18+S18+U18+W18+Y18+AA18+AC18+AE18)</f>
        <v>880</v>
      </c>
      <c r="AJ18" s="108"/>
      <c r="AK18" s="106"/>
      <c r="AL18" s="106"/>
    </row>
    <row r="19" spans="1:38" ht="13.5" thickBot="1">
      <c r="A19" s="142" t="s">
        <v>48</v>
      </c>
      <c r="B19" s="7">
        <f aca="true" t="shared" si="3" ref="B19:O19">SUM(B14:B18)</f>
        <v>699</v>
      </c>
      <c r="C19" s="235">
        <f t="shared" si="3"/>
        <v>1120</v>
      </c>
      <c r="D19" s="7">
        <f t="shared" si="3"/>
        <v>5650</v>
      </c>
      <c r="E19" s="235">
        <f t="shared" si="3"/>
        <v>13702</v>
      </c>
      <c r="F19" s="7">
        <f t="shared" si="3"/>
        <v>836082</v>
      </c>
      <c r="G19" s="7">
        <f t="shared" si="3"/>
        <v>1267692</v>
      </c>
      <c r="H19" s="7">
        <f t="shared" si="3"/>
        <v>587</v>
      </c>
      <c r="I19" s="235">
        <f t="shared" si="3"/>
        <v>547</v>
      </c>
      <c r="J19" s="7">
        <f t="shared" si="3"/>
        <v>200</v>
      </c>
      <c r="K19" s="235">
        <f t="shared" si="3"/>
        <v>174</v>
      </c>
      <c r="L19" s="7">
        <f t="shared" si="3"/>
        <v>235</v>
      </c>
      <c r="M19" s="7">
        <f t="shared" si="3"/>
        <v>0</v>
      </c>
      <c r="N19" s="7">
        <f t="shared" si="3"/>
        <v>0</v>
      </c>
      <c r="O19" s="235">
        <f t="shared" si="3"/>
        <v>235</v>
      </c>
      <c r="Q19" s="18" t="s">
        <v>48</v>
      </c>
      <c r="R19" s="7">
        <f aca="true" t="shared" si="4" ref="R19:W19">SUM(R14:R18)</f>
        <v>319996</v>
      </c>
      <c r="S19" s="235">
        <f t="shared" si="4"/>
        <v>329192</v>
      </c>
      <c r="T19" s="7">
        <f t="shared" si="4"/>
        <v>869</v>
      </c>
      <c r="U19" s="235">
        <f t="shared" si="4"/>
        <v>869</v>
      </c>
      <c r="V19" s="7">
        <f t="shared" si="4"/>
        <v>299</v>
      </c>
      <c r="W19" s="235">
        <f t="shared" si="4"/>
        <v>299</v>
      </c>
      <c r="X19" s="7"/>
      <c r="Y19" s="7">
        <f>SUM(Y14:Y18)</f>
        <v>1189</v>
      </c>
      <c r="Z19" s="7">
        <f>SUM(Z14:Z18)</f>
        <v>89653</v>
      </c>
      <c r="AA19" s="235">
        <f>SUM(AA14:AA18)</f>
        <v>90498</v>
      </c>
      <c r="AB19" s="7">
        <v>0</v>
      </c>
      <c r="AC19" s="7">
        <f aca="true" t="shared" si="5" ref="AC19:AI19">SUM(AC14:AC18)</f>
        <v>0</v>
      </c>
      <c r="AD19" s="7">
        <f t="shared" si="5"/>
        <v>18496</v>
      </c>
      <c r="AE19" s="234">
        <f t="shared" si="5"/>
        <v>18495</v>
      </c>
      <c r="AF19" s="77">
        <f t="shared" si="5"/>
        <v>4093</v>
      </c>
      <c r="AG19" s="234">
        <f t="shared" si="5"/>
        <v>4093</v>
      </c>
      <c r="AH19" s="130">
        <f t="shared" si="5"/>
        <v>1276859</v>
      </c>
      <c r="AI19" s="91">
        <f t="shared" si="5"/>
        <v>1728105</v>
      </c>
      <c r="AJ19" s="107"/>
      <c r="AK19" s="106"/>
      <c r="AL19" s="106"/>
    </row>
    <row r="20" spans="36:38" ht="12.75">
      <c r="AJ20" s="51"/>
      <c r="AK20" s="51"/>
      <c r="AL20" s="51"/>
    </row>
    <row r="21" spans="36:38" ht="12.75">
      <c r="AJ21" s="51"/>
      <c r="AK21" s="51"/>
      <c r="AL21" s="51"/>
    </row>
    <row r="22" spans="36:38" ht="12.75">
      <c r="AJ22" s="51"/>
      <c r="AK22" s="51"/>
      <c r="AL22" s="51"/>
    </row>
  </sheetData>
  <sheetProtection/>
  <mergeCells count="20">
    <mergeCell ref="Q2:AI2"/>
    <mergeCell ref="A5:A6"/>
    <mergeCell ref="V5:W5"/>
    <mergeCell ref="T5:U5"/>
    <mergeCell ref="Q5:Q6"/>
    <mergeCell ref="R5:S5"/>
    <mergeCell ref="X5:Y5"/>
    <mergeCell ref="AD5:AE5"/>
    <mergeCell ref="J5:K5"/>
    <mergeCell ref="AF5:AG5"/>
    <mergeCell ref="A1:L1"/>
    <mergeCell ref="AH5:AI5"/>
    <mergeCell ref="L5:O5"/>
    <mergeCell ref="B5:C5"/>
    <mergeCell ref="D5:E5"/>
    <mergeCell ref="F5:G5"/>
    <mergeCell ref="H5:I5"/>
    <mergeCell ref="AB5:AC5"/>
    <mergeCell ref="Z5:AA5"/>
    <mergeCell ref="Q1:AI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&amp;C1/1. melléklet az 5/2014. (IV. 30.) önkormányzati rendelethez
</oddHead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"/>
  <sheetViews>
    <sheetView view="pageLayout" workbookViewId="0" topLeftCell="A1">
      <selection activeCell="E11" sqref="E11"/>
    </sheetView>
  </sheetViews>
  <sheetFormatPr defaultColWidth="9.140625" defaultRowHeight="12.75"/>
  <cols>
    <col min="2" max="2" width="55.00390625" style="0" customWidth="1"/>
  </cols>
  <sheetData>
    <row r="1" ht="24.75" customHeight="1">
      <c r="B1" s="158" t="s">
        <v>456</v>
      </c>
    </row>
    <row r="2" ht="18" customHeight="1">
      <c r="B2" s="158" t="s">
        <v>455</v>
      </c>
    </row>
    <row r="3" ht="18" customHeight="1">
      <c r="C3" s="140"/>
    </row>
    <row r="4" ht="18" customHeight="1">
      <c r="E4" t="s">
        <v>308</v>
      </c>
    </row>
    <row r="5" spans="1:5" ht="18" customHeight="1">
      <c r="A5" s="312" t="s">
        <v>179</v>
      </c>
      <c r="B5" s="312"/>
      <c r="C5" s="21" t="s">
        <v>188</v>
      </c>
      <c r="D5" s="21" t="s">
        <v>328</v>
      </c>
      <c r="E5" s="6" t="s">
        <v>140</v>
      </c>
    </row>
    <row r="6" spans="1:5" ht="18" customHeight="1">
      <c r="A6" s="2" t="s">
        <v>276</v>
      </c>
      <c r="B6" s="2"/>
      <c r="C6" s="2"/>
      <c r="D6" s="2"/>
      <c r="E6" s="2"/>
    </row>
    <row r="7" spans="1:5" ht="18" customHeight="1">
      <c r="A7" s="2"/>
      <c r="B7" s="2"/>
      <c r="C7" s="8"/>
      <c r="D7" s="8"/>
      <c r="E7" s="2"/>
    </row>
    <row r="8" spans="1:5" ht="52.5">
      <c r="A8" s="2" t="s">
        <v>58</v>
      </c>
      <c r="B8" s="11" t="s">
        <v>181</v>
      </c>
      <c r="C8" s="8">
        <v>780042</v>
      </c>
      <c r="D8" s="8">
        <v>798235</v>
      </c>
      <c r="E8" s="8">
        <v>1085475</v>
      </c>
    </row>
    <row r="9" spans="1:5" ht="26.25">
      <c r="A9" s="2" t="s">
        <v>59</v>
      </c>
      <c r="B9" s="11" t="s">
        <v>722</v>
      </c>
      <c r="C9" s="8"/>
      <c r="D9" s="8"/>
      <c r="E9" s="8">
        <v>7365</v>
      </c>
    </row>
    <row r="10" spans="1:5" ht="18" customHeight="1">
      <c r="A10" s="139" t="s">
        <v>182</v>
      </c>
      <c r="B10" s="6"/>
      <c r="C10" s="7">
        <f>SUM(C7:C8)</f>
        <v>780042</v>
      </c>
      <c r="D10" s="7">
        <f>SUM(D8)</f>
        <v>798235</v>
      </c>
      <c r="E10" s="7">
        <f>SUM(E8:E9)</f>
        <v>1092840</v>
      </c>
    </row>
  </sheetData>
  <sheetProtection/>
  <mergeCells count="1">
    <mergeCell ref="A5:B5"/>
  </mergeCells>
  <printOptions horizontalCentered="1"/>
  <pageMargins left="0.7874015748031497" right="0.23" top="0.984251968503937" bottom="0.984251968503937" header="0.5118110236220472" footer="0.5118110236220472"/>
  <pageSetup horizontalDpi="600" verticalDpi="600" orientation="portrait" paperSize="9" r:id="rId1"/>
  <headerFooter alignWithMargins="0">
    <oddHeader>&amp;C12. melléklet az 5/2014. (IV. 30.) 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37.57421875" style="0" customWidth="1"/>
    <col min="2" max="11" width="8.28125" style="0" customWidth="1"/>
  </cols>
  <sheetData>
    <row r="1" spans="1:11" ht="12.75">
      <c r="A1" s="37" t="s">
        <v>457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8.25" customHeight="1">
      <c r="A2" s="43"/>
    </row>
    <row r="3" ht="12.75">
      <c r="K3" s="4" t="s">
        <v>190</v>
      </c>
    </row>
    <row r="4" spans="1:11" ht="12.75">
      <c r="A4" s="311" t="s">
        <v>183</v>
      </c>
      <c r="B4" s="254" t="s">
        <v>184</v>
      </c>
      <c r="C4" s="254"/>
      <c r="D4" s="254" t="s">
        <v>185</v>
      </c>
      <c r="E4" s="254"/>
      <c r="F4" s="254" t="s">
        <v>186</v>
      </c>
      <c r="G4" s="254"/>
      <c r="H4" s="254" t="s">
        <v>187</v>
      </c>
      <c r="I4" s="254"/>
      <c r="J4" s="254" t="s">
        <v>160</v>
      </c>
      <c r="K4" s="254"/>
    </row>
    <row r="5" spans="1:11" ht="12.75">
      <c r="A5" s="311"/>
      <c r="B5" s="161" t="s">
        <v>469</v>
      </c>
      <c r="C5" s="21" t="s">
        <v>189</v>
      </c>
      <c r="D5" s="161" t="s">
        <v>469</v>
      </c>
      <c r="E5" s="21" t="s">
        <v>189</v>
      </c>
      <c r="F5" s="161" t="s">
        <v>469</v>
      </c>
      <c r="G5" s="21" t="s">
        <v>189</v>
      </c>
      <c r="H5" s="161" t="s">
        <v>469</v>
      </c>
      <c r="I5" s="21" t="s">
        <v>189</v>
      </c>
      <c r="J5" s="161" t="s">
        <v>469</v>
      </c>
      <c r="K5" s="21" t="s">
        <v>189</v>
      </c>
    </row>
    <row r="6" spans="1:11" ht="12.75">
      <c r="A6" s="6" t="s">
        <v>191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9" t="s">
        <v>192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44" t="s">
        <v>193</v>
      </c>
      <c r="B8" s="8">
        <f>'2.1-2.5. melléklet'!CB19</f>
        <v>14</v>
      </c>
      <c r="C8" s="2">
        <v>14</v>
      </c>
      <c r="D8" s="2"/>
      <c r="E8" s="2"/>
      <c r="F8" s="2"/>
      <c r="G8" s="2"/>
      <c r="H8" s="2"/>
      <c r="I8" s="2"/>
      <c r="J8" s="2">
        <f>B8+D8+F8+H8</f>
        <v>14</v>
      </c>
      <c r="K8" s="2">
        <f>C8+E8+G8+I8</f>
        <v>14</v>
      </c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19" t="s">
        <v>194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44" t="s">
        <v>195</v>
      </c>
      <c r="B12" s="2">
        <v>3</v>
      </c>
      <c r="C12" s="2">
        <v>3</v>
      </c>
      <c r="D12" s="2"/>
      <c r="E12" s="2"/>
      <c r="F12" s="2"/>
      <c r="G12" s="2"/>
      <c r="H12" s="2"/>
      <c r="I12" s="2"/>
      <c r="J12" s="2">
        <f aca="true" t="shared" si="0" ref="J12:K15">B12+D12+F12+H12</f>
        <v>3</v>
      </c>
      <c r="K12" s="2">
        <f t="shared" si="0"/>
        <v>3</v>
      </c>
    </row>
    <row r="13" spans="1:11" ht="12.75">
      <c r="A13" s="44" t="s">
        <v>196</v>
      </c>
      <c r="B13" s="2">
        <v>15</v>
      </c>
      <c r="C13" s="2">
        <v>15</v>
      </c>
      <c r="D13" s="2"/>
      <c r="E13" s="2"/>
      <c r="F13" s="2"/>
      <c r="G13" s="2"/>
      <c r="H13" s="2"/>
      <c r="I13" s="2"/>
      <c r="J13" s="2">
        <f t="shared" si="0"/>
        <v>15</v>
      </c>
      <c r="K13" s="2">
        <f t="shared" si="0"/>
        <v>15</v>
      </c>
    </row>
    <row r="14" spans="1:11" ht="12.75">
      <c r="A14" s="44" t="s">
        <v>197</v>
      </c>
      <c r="B14" s="2">
        <v>3</v>
      </c>
      <c r="C14" s="2">
        <v>3</v>
      </c>
      <c r="D14" s="2"/>
      <c r="E14" s="2"/>
      <c r="F14" s="2"/>
      <c r="G14" s="2"/>
      <c r="H14" s="2"/>
      <c r="I14" s="2"/>
      <c r="J14" s="2">
        <f t="shared" si="0"/>
        <v>3</v>
      </c>
      <c r="K14" s="2">
        <f t="shared" si="0"/>
        <v>3</v>
      </c>
    </row>
    <row r="15" spans="1:11" ht="12.75">
      <c r="A15" s="44" t="s">
        <v>198</v>
      </c>
      <c r="B15" s="2">
        <v>3</v>
      </c>
      <c r="C15" s="2">
        <v>3</v>
      </c>
      <c r="D15" s="2"/>
      <c r="E15" s="2"/>
      <c r="F15" s="2"/>
      <c r="G15" s="2"/>
      <c r="H15" s="2"/>
      <c r="I15" s="2"/>
      <c r="J15" s="2">
        <f t="shared" si="0"/>
        <v>3</v>
      </c>
      <c r="K15" s="2">
        <f t="shared" si="0"/>
        <v>3</v>
      </c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19" t="s">
        <v>199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44" t="s">
        <v>200</v>
      </c>
      <c r="B18" s="2">
        <v>2</v>
      </c>
      <c r="C18" s="2">
        <v>2</v>
      </c>
      <c r="D18" s="2"/>
      <c r="E18" s="2"/>
      <c r="F18" s="2"/>
      <c r="G18" s="2"/>
      <c r="H18" s="2"/>
      <c r="I18" s="2"/>
      <c r="J18" s="2">
        <f>B18+D18+F18+H18</f>
        <v>2</v>
      </c>
      <c r="K18" s="2">
        <f>C18+E18+G18+I18</f>
        <v>2</v>
      </c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19" t="s">
        <v>180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44" t="s">
        <v>201</v>
      </c>
      <c r="B22" s="2"/>
      <c r="C22" s="2"/>
      <c r="D22" s="2">
        <v>13</v>
      </c>
      <c r="E22" s="2">
        <v>13</v>
      </c>
      <c r="F22" s="2"/>
      <c r="G22" s="2"/>
      <c r="H22" s="2"/>
      <c r="I22" s="2"/>
      <c r="J22" s="2">
        <f>B22+D22+F22+H22</f>
        <v>13</v>
      </c>
      <c r="K22" s="2">
        <v>13</v>
      </c>
    </row>
    <row r="23" spans="1:11" ht="12.75">
      <c r="A23" s="44" t="s">
        <v>202</v>
      </c>
      <c r="B23" s="2"/>
      <c r="C23" s="2"/>
      <c r="D23" s="2"/>
      <c r="E23" s="2"/>
      <c r="F23" s="2"/>
      <c r="G23" s="2"/>
      <c r="H23" s="2">
        <v>3</v>
      </c>
      <c r="I23" s="2">
        <v>3</v>
      </c>
      <c r="J23" s="2">
        <f>B23+D23+F23+H23</f>
        <v>3</v>
      </c>
      <c r="K23" s="2">
        <v>3</v>
      </c>
    </row>
    <row r="24" spans="1:11" ht="12.75">
      <c r="A24" s="44" t="s">
        <v>468</v>
      </c>
      <c r="B24" s="2">
        <v>1</v>
      </c>
      <c r="C24" s="2">
        <v>1</v>
      </c>
      <c r="D24" s="2"/>
      <c r="E24" s="2"/>
      <c r="F24" s="2"/>
      <c r="G24" s="2"/>
      <c r="H24" s="2"/>
      <c r="I24" s="2"/>
      <c r="J24" s="2">
        <v>1</v>
      </c>
      <c r="K24" s="2">
        <v>1</v>
      </c>
    </row>
    <row r="25" spans="1:11" ht="12.75">
      <c r="A25" s="6" t="s">
        <v>203</v>
      </c>
      <c r="B25" s="6">
        <f>SUM(B6:B24)</f>
        <v>41</v>
      </c>
      <c r="C25" s="6">
        <f>SUM(C6:C24)</f>
        <v>41</v>
      </c>
      <c r="D25" s="6">
        <f aca="true" t="shared" si="1" ref="D25:I25">SUM(D6:D23)</f>
        <v>13</v>
      </c>
      <c r="E25" s="6">
        <f t="shared" si="1"/>
        <v>13</v>
      </c>
      <c r="F25" s="6">
        <f t="shared" si="1"/>
        <v>0</v>
      </c>
      <c r="G25" s="6">
        <f t="shared" si="1"/>
        <v>0</v>
      </c>
      <c r="H25" s="6">
        <f t="shared" si="1"/>
        <v>3</v>
      </c>
      <c r="I25" s="6">
        <f t="shared" si="1"/>
        <v>3</v>
      </c>
      <c r="J25" s="6">
        <f>SUM(J6:J24)</f>
        <v>57</v>
      </c>
      <c r="K25" s="6">
        <f>SUM(K6:K24)</f>
        <v>57</v>
      </c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44" t="s">
        <v>204</v>
      </c>
      <c r="B27" s="2"/>
      <c r="C27" s="2"/>
      <c r="D27" s="2"/>
      <c r="E27" s="2"/>
      <c r="F27" s="2"/>
      <c r="G27" s="2"/>
      <c r="H27" s="2">
        <v>91</v>
      </c>
      <c r="I27" s="2">
        <v>91</v>
      </c>
      <c r="J27" s="2">
        <v>91</v>
      </c>
      <c r="K27" s="2">
        <f>C27+E27+G27+I27</f>
        <v>91</v>
      </c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6" t="s">
        <v>269</v>
      </c>
      <c r="B29" s="6">
        <f>SUM(B25:B28)</f>
        <v>41</v>
      </c>
      <c r="C29" s="6">
        <f aca="true" t="shared" si="2" ref="C29:K29">SUM(C25:C28)</f>
        <v>41</v>
      </c>
      <c r="D29" s="6">
        <f t="shared" si="2"/>
        <v>13</v>
      </c>
      <c r="E29" s="6">
        <f t="shared" si="2"/>
        <v>13</v>
      </c>
      <c r="F29" s="6">
        <f t="shared" si="2"/>
        <v>0</v>
      </c>
      <c r="G29" s="6">
        <f t="shared" si="2"/>
        <v>0</v>
      </c>
      <c r="H29" s="6">
        <f t="shared" si="2"/>
        <v>94</v>
      </c>
      <c r="I29" s="6">
        <f t="shared" si="2"/>
        <v>94</v>
      </c>
      <c r="J29" s="6">
        <f t="shared" si="2"/>
        <v>148</v>
      </c>
      <c r="K29" s="6">
        <f t="shared" si="2"/>
        <v>148</v>
      </c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44" t="s">
        <v>205</v>
      </c>
      <c r="B31" s="2"/>
      <c r="C31" s="2"/>
      <c r="D31" s="2"/>
      <c r="E31" s="2"/>
      <c r="F31" s="2">
        <v>6</v>
      </c>
      <c r="G31" s="2">
        <v>6</v>
      </c>
      <c r="H31" s="2"/>
      <c r="I31" s="2"/>
      <c r="J31" s="2">
        <f>B31+D31+F31+H31</f>
        <v>6</v>
      </c>
      <c r="K31" s="2">
        <v>6</v>
      </c>
    </row>
    <row r="32" spans="1:11" ht="12.75">
      <c r="A32" s="6" t="s">
        <v>260</v>
      </c>
      <c r="B32" s="6">
        <f>SUM(B29:B31)</f>
        <v>41</v>
      </c>
      <c r="C32" s="6">
        <f aca="true" t="shared" si="3" ref="C32:K32">SUM(C29:C31)</f>
        <v>41</v>
      </c>
      <c r="D32" s="6">
        <f t="shared" si="3"/>
        <v>13</v>
      </c>
      <c r="E32" s="6">
        <f t="shared" si="3"/>
        <v>13</v>
      </c>
      <c r="F32" s="6">
        <f t="shared" si="3"/>
        <v>6</v>
      </c>
      <c r="G32" s="6">
        <f t="shared" si="3"/>
        <v>6</v>
      </c>
      <c r="H32" s="6">
        <f t="shared" si="3"/>
        <v>94</v>
      </c>
      <c r="I32" s="6">
        <f t="shared" si="3"/>
        <v>94</v>
      </c>
      <c r="J32" s="6">
        <f t="shared" si="3"/>
        <v>154</v>
      </c>
      <c r="K32" s="6">
        <f t="shared" si="3"/>
        <v>154</v>
      </c>
    </row>
  </sheetData>
  <sheetProtection/>
  <mergeCells count="6">
    <mergeCell ref="H4:I4"/>
    <mergeCell ref="J4:K4"/>
    <mergeCell ref="A4:A5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&amp;C13. melléklet az 5/2014. (IV. 30.)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34"/>
  <sheetViews>
    <sheetView view="pageLayout" workbookViewId="0" topLeftCell="B1">
      <selection activeCell="E10" sqref="E10"/>
    </sheetView>
  </sheetViews>
  <sheetFormatPr defaultColWidth="9.140625" defaultRowHeight="12.75"/>
  <cols>
    <col min="1" max="1" width="6.7109375" style="0" customWidth="1"/>
    <col min="2" max="2" width="56.140625" style="0" customWidth="1"/>
    <col min="3" max="3" width="18.00390625" style="0" customWidth="1"/>
  </cols>
  <sheetData>
    <row r="1" spans="1:3" ht="15">
      <c r="A1" s="272" t="s">
        <v>546</v>
      </c>
      <c r="B1" s="272"/>
      <c r="C1" s="272"/>
    </row>
    <row r="2" spans="1:3" ht="15">
      <c r="A2" s="272" t="s">
        <v>547</v>
      </c>
      <c r="B2" s="272"/>
      <c r="C2" s="272"/>
    </row>
    <row r="4" ht="12.75">
      <c r="C4" s="4" t="s">
        <v>581</v>
      </c>
    </row>
    <row r="5" spans="1:3" ht="15.75" customHeight="1">
      <c r="A5" s="2"/>
      <c r="B5" s="21" t="s">
        <v>2</v>
      </c>
      <c r="C5" s="21" t="s">
        <v>479</v>
      </c>
    </row>
    <row r="6" spans="1:3" ht="15.75" customHeight="1">
      <c r="A6" s="1">
        <v>1</v>
      </c>
      <c r="B6" s="1">
        <v>2</v>
      </c>
      <c r="C6" s="1">
        <v>3</v>
      </c>
    </row>
    <row r="7" spans="1:3" ht="15.75" customHeight="1">
      <c r="A7" s="2"/>
      <c r="B7" s="6" t="s">
        <v>582</v>
      </c>
      <c r="C7" s="2"/>
    </row>
    <row r="8" spans="1:3" ht="15.75" customHeight="1">
      <c r="A8" s="206" t="s">
        <v>501</v>
      </c>
      <c r="B8" s="41" t="s">
        <v>583</v>
      </c>
      <c r="C8" s="8">
        <v>32025</v>
      </c>
    </row>
    <row r="9" spans="1:3" ht="15.75" customHeight="1">
      <c r="A9" s="206" t="s">
        <v>516</v>
      </c>
      <c r="B9" s="41" t="s">
        <v>585</v>
      </c>
      <c r="C9" s="8"/>
    </row>
    <row r="10" spans="1:3" ht="15.75" customHeight="1">
      <c r="A10" s="206" t="s">
        <v>507</v>
      </c>
      <c r="B10" s="41" t="s">
        <v>586</v>
      </c>
      <c r="C10" s="8">
        <v>842</v>
      </c>
    </row>
    <row r="11" spans="1:3" ht="15.75" customHeight="1">
      <c r="A11" s="206" t="s">
        <v>508</v>
      </c>
      <c r="B11" s="41" t="s">
        <v>587</v>
      </c>
      <c r="C11" s="8"/>
    </row>
    <row r="12" spans="1:3" ht="15.75" customHeight="1">
      <c r="A12" s="163" t="s">
        <v>509</v>
      </c>
      <c r="B12" s="162" t="s">
        <v>588</v>
      </c>
      <c r="C12" s="7">
        <f>SUM(C8:C11)</f>
        <v>32867</v>
      </c>
    </row>
    <row r="13" spans="1:3" ht="15.75" customHeight="1">
      <c r="A13" s="163" t="s">
        <v>510</v>
      </c>
      <c r="B13" s="162" t="s">
        <v>589</v>
      </c>
      <c r="C13" s="7">
        <v>1962167</v>
      </c>
    </row>
    <row r="14" spans="1:3" ht="15.75" customHeight="1">
      <c r="A14" s="163" t="s">
        <v>584</v>
      </c>
      <c r="B14" s="162" t="s">
        <v>590</v>
      </c>
      <c r="C14" s="7">
        <v>1826527</v>
      </c>
    </row>
    <row r="15" spans="1:3" ht="15.75" customHeight="1">
      <c r="A15" s="206"/>
      <c r="B15" s="6" t="s">
        <v>591</v>
      </c>
      <c r="C15" s="8"/>
    </row>
    <row r="16" spans="1:3" ht="15.75" customHeight="1">
      <c r="A16" s="206" t="s">
        <v>511</v>
      </c>
      <c r="B16" s="41" t="s">
        <v>583</v>
      </c>
      <c r="C16" s="8">
        <v>168016</v>
      </c>
    </row>
    <row r="17" spans="1:3" ht="15.75" customHeight="1">
      <c r="A17" s="206" t="s">
        <v>512</v>
      </c>
      <c r="B17" s="41" t="s">
        <v>585</v>
      </c>
      <c r="C17" s="8"/>
    </row>
    <row r="18" spans="1:3" ht="15.75" customHeight="1">
      <c r="A18" s="206" t="s">
        <v>513</v>
      </c>
      <c r="B18" s="41" t="s">
        <v>586</v>
      </c>
      <c r="C18" s="8">
        <v>491</v>
      </c>
    </row>
    <row r="19" spans="1:3" ht="15.75" customHeight="1">
      <c r="A19" s="206" t="s">
        <v>514</v>
      </c>
      <c r="B19" s="41" t="s">
        <v>587</v>
      </c>
      <c r="C19" s="8"/>
    </row>
    <row r="20" spans="1:3" ht="15.75" customHeight="1">
      <c r="A20" s="163" t="s">
        <v>515</v>
      </c>
      <c r="B20" s="162" t="s">
        <v>588</v>
      </c>
      <c r="C20" s="7">
        <f>C12+C13-C14</f>
        <v>168507</v>
      </c>
    </row>
    <row r="21" spans="1:3" ht="12.75">
      <c r="A21" s="205"/>
      <c r="B21" s="39"/>
      <c r="C21" s="3"/>
    </row>
    <row r="22" spans="1:3" ht="12.75">
      <c r="A22" s="205"/>
      <c r="B22" s="39"/>
      <c r="C22" s="3"/>
    </row>
    <row r="23" spans="1:3" ht="12.75">
      <c r="A23" s="205"/>
      <c r="B23" s="39"/>
      <c r="C23" s="3"/>
    </row>
    <row r="24" spans="1:3" ht="12.75">
      <c r="A24" s="205"/>
      <c r="B24" s="39"/>
      <c r="C24" s="3"/>
    </row>
    <row r="25" spans="1:3" ht="12.75">
      <c r="A25" s="205"/>
      <c r="B25" s="39"/>
      <c r="C25" s="3"/>
    </row>
    <row r="26" spans="1:3" ht="12.75">
      <c r="A26" s="205"/>
      <c r="B26" s="39"/>
      <c r="C26" s="3"/>
    </row>
    <row r="27" spans="1:3" ht="12.75">
      <c r="A27" s="205"/>
      <c r="B27" s="39"/>
      <c r="C27" s="3"/>
    </row>
    <row r="28" spans="1:3" ht="12.75">
      <c r="A28" s="205"/>
      <c r="B28" s="39"/>
      <c r="C28" s="3"/>
    </row>
    <row r="29" spans="2:3" ht="12.75">
      <c r="B29" s="39"/>
      <c r="C29" s="3"/>
    </row>
    <row r="30" spans="2:3" ht="12.75">
      <c r="B30" s="39"/>
      <c r="C30" s="3"/>
    </row>
    <row r="31" spans="2:3" ht="12.75">
      <c r="B31" s="39"/>
      <c r="C31" s="3"/>
    </row>
    <row r="32" spans="2:3" ht="12.75">
      <c r="B32" s="39"/>
      <c r="C32" s="3"/>
    </row>
    <row r="33" spans="2:3" ht="12.75">
      <c r="B33" s="39"/>
      <c r="C33" s="3"/>
    </row>
    <row r="34" ht="12.75">
      <c r="C34" s="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&amp;C14. melléklet az 5/2014. (IV. 30.)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4:M16"/>
  <sheetViews>
    <sheetView view="pageLayout" workbookViewId="0" topLeftCell="A1">
      <selection activeCell="J19" sqref="J19:J20"/>
    </sheetView>
  </sheetViews>
  <sheetFormatPr defaultColWidth="9.140625" defaultRowHeight="12.75"/>
  <cols>
    <col min="1" max="1" width="5.57421875" style="0" customWidth="1"/>
    <col min="2" max="2" width="31.140625" style="0" customWidth="1"/>
    <col min="4" max="6" width="10.00390625" style="0" customWidth="1"/>
    <col min="8" max="8" width="10.140625" style="0" customWidth="1"/>
    <col min="11" max="11" width="11.140625" style="0" customWidth="1"/>
  </cols>
  <sheetData>
    <row r="4" spans="1:11" ht="12.75">
      <c r="A4" s="37" t="s">
        <v>592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ht="12.75">
      <c r="K7" s="4" t="s">
        <v>559</v>
      </c>
    </row>
    <row r="8" spans="1:12" ht="39">
      <c r="A8" s="195" t="s">
        <v>549</v>
      </c>
      <c r="B8" s="119" t="s">
        <v>560</v>
      </c>
      <c r="C8" s="40" t="s">
        <v>561</v>
      </c>
      <c r="D8" s="196" t="s">
        <v>562</v>
      </c>
      <c r="E8" s="40" t="s">
        <v>563</v>
      </c>
      <c r="F8" s="197" t="s">
        <v>564</v>
      </c>
      <c r="G8" s="198" t="s">
        <v>565</v>
      </c>
      <c r="H8" s="198" t="s">
        <v>566</v>
      </c>
      <c r="I8" s="198" t="s">
        <v>567</v>
      </c>
      <c r="J8" s="198" t="s">
        <v>568</v>
      </c>
      <c r="K8" s="197" t="s">
        <v>569</v>
      </c>
      <c r="L8" s="36"/>
    </row>
    <row r="9" spans="1:11" ht="18" customHeight="1">
      <c r="A9" s="1">
        <v>1</v>
      </c>
      <c r="B9" s="2" t="s">
        <v>249</v>
      </c>
      <c r="C9" s="207">
        <v>38616</v>
      </c>
      <c r="D9" s="8">
        <v>36123</v>
      </c>
      <c r="E9" s="8">
        <f>K9-(D9+C9)</f>
        <v>9625</v>
      </c>
      <c r="F9" s="7">
        <f>C9+D9+E9</f>
        <v>84364</v>
      </c>
      <c r="G9" s="8">
        <v>39945</v>
      </c>
      <c r="H9" s="8">
        <v>10278</v>
      </c>
      <c r="I9" s="8">
        <v>34073</v>
      </c>
      <c r="J9" s="8">
        <v>68</v>
      </c>
      <c r="K9" s="7">
        <f>SUM(G9:J9)</f>
        <v>84364</v>
      </c>
    </row>
    <row r="10" spans="1:11" ht="18" customHeight="1">
      <c r="A10" s="1">
        <v>2</v>
      </c>
      <c r="B10" s="2" t="s">
        <v>248</v>
      </c>
      <c r="C10" s="8">
        <v>2309</v>
      </c>
      <c r="D10" s="8">
        <v>45854</v>
      </c>
      <c r="E10" s="8">
        <v>11435</v>
      </c>
      <c r="F10" s="7">
        <f>C10+D10+E10</f>
        <v>59598</v>
      </c>
      <c r="G10" s="8">
        <v>35888</v>
      </c>
      <c r="H10" s="8">
        <v>8998</v>
      </c>
      <c r="I10" s="8">
        <v>14712</v>
      </c>
      <c r="J10" s="8"/>
      <c r="K10" s="7">
        <f>SUM(G10:J10)</f>
        <v>59598</v>
      </c>
    </row>
    <row r="11" spans="1:11" ht="18" customHeight="1">
      <c r="A11" s="1">
        <v>3</v>
      </c>
      <c r="B11" s="2" t="s">
        <v>570</v>
      </c>
      <c r="C11" s="8">
        <v>428</v>
      </c>
      <c r="D11" s="8">
        <v>4530</v>
      </c>
      <c r="E11" s="8">
        <f>K11-(D11+C11)</f>
        <v>2344</v>
      </c>
      <c r="F11" s="7">
        <f>C11+D11+E11</f>
        <v>7302</v>
      </c>
      <c r="G11" s="8">
        <v>3537</v>
      </c>
      <c r="H11" s="8">
        <v>954</v>
      </c>
      <c r="I11" s="8">
        <v>2811</v>
      </c>
      <c r="J11" s="8"/>
      <c r="K11" s="7">
        <f>SUM(G11:J11)</f>
        <v>7302</v>
      </c>
    </row>
    <row r="12" spans="1:11" ht="18" customHeight="1">
      <c r="A12" s="1">
        <v>4</v>
      </c>
      <c r="B12" s="2" t="s">
        <v>180</v>
      </c>
      <c r="C12" s="8">
        <v>27</v>
      </c>
      <c r="D12" s="8">
        <v>98327</v>
      </c>
      <c r="E12" s="8">
        <f>K12-(D12+C12)</f>
        <v>23945</v>
      </c>
      <c r="F12" s="7">
        <f>C12+D12+E12</f>
        <v>122299</v>
      </c>
      <c r="G12" s="8">
        <v>48163</v>
      </c>
      <c r="H12" s="8">
        <v>12215</v>
      </c>
      <c r="I12" s="8">
        <v>10505</v>
      </c>
      <c r="J12" s="8">
        <v>51416</v>
      </c>
      <c r="K12" s="7">
        <f>SUM(G12:J12)</f>
        <v>122299</v>
      </c>
    </row>
    <row r="13" spans="1:13" ht="18" customHeight="1">
      <c r="A13" s="275" t="s">
        <v>571</v>
      </c>
      <c r="B13" s="245"/>
      <c r="C13" s="7">
        <f>SUM(C9:C12)</f>
        <v>41380</v>
      </c>
      <c r="D13" s="7">
        <f>SUM(D9:D12)</f>
        <v>184834</v>
      </c>
      <c r="E13" s="7">
        <f>SUM(E9:E12)</f>
        <v>47349</v>
      </c>
      <c r="F13" s="7">
        <f>C13+D13+E13</f>
        <v>273563</v>
      </c>
      <c r="G13" s="7">
        <f>SUM(G9:G12)</f>
        <v>127533</v>
      </c>
      <c r="H13" s="7">
        <f>SUM(H9:H12)</f>
        <v>32445</v>
      </c>
      <c r="I13" s="7">
        <f>SUM(I9:I12)</f>
        <v>62101</v>
      </c>
      <c r="J13" s="7">
        <f>SUM(J9:J12)</f>
        <v>51484</v>
      </c>
      <c r="K13" s="7">
        <f>SUM(G13:J13)</f>
        <v>273563</v>
      </c>
      <c r="L13" s="236"/>
      <c r="M13" s="51"/>
    </row>
    <row r="16" ht="12.75">
      <c r="C16" s="51"/>
    </row>
  </sheetData>
  <sheetProtection/>
  <mergeCells count="1">
    <mergeCell ref="A13:B1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&amp;C15. melléklet az 5/2014. (IV. 30.)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"/>
  <sheetViews>
    <sheetView view="pageLayout" workbookViewId="0" topLeftCell="A1">
      <selection activeCell="I10" sqref="I10"/>
    </sheetView>
  </sheetViews>
  <sheetFormatPr defaultColWidth="9.140625" defaultRowHeight="12.75"/>
  <cols>
    <col min="1" max="1" width="17.8515625" style="0" customWidth="1"/>
    <col min="2" max="2" width="11.7109375" style="0" customWidth="1"/>
    <col min="3" max="3" width="12.57421875" style="0" customWidth="1"/>
    <col min="4" max="4" width="11.28125" style="0" customWidth="1"/>
    <col min="5" max="5" width="10.57421875" style="0" customWidth="1"/>
    <col min="6" max="6" width="11.7109375" style="0" customWidth="1"/>
    <col min="7" max="7" width="13.57421875" style="0" customWidth="1"/>
    <col min="8" max="8" width="11.00390625" style="0" customWidth="1"/>
    <col min="9" max="9" width="12.8515625" style="0" customWidth="1"/>
    <col min="10" max="10" width="14.7109375" style="0" customWidth="1"/>
    <col min="11" max="11" width="10.00390625" style="0" bestFit="1" customWidth="1"/>
  </cols>
  <sheetData>
    <row r="1" spans="1:10" ht="12.75">
      <c r="A1" s="246" t="s">
        <v>306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2.75">
      <c r="A2" s="344" t="s">
        <v>593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12.75">
      <c r="A3" s="32"/>
      <c r="B3" s="344" t="s">
        <v>572</v>
      </c>
      <c r="C3" s="344"/>
      <c r="D3" s="344"/>
      <c r="E3" s="344"/>
      <c r="F3" s="344"/>
      <c r="G3" s="344"/>
      <c r="H3" s="344"/>
      <c r="I3" s="32"/>
      <c r="J3" s="32"/>
    </row>
    <row r="4" ht="12.75">
      <c r="I4" t="s">
        <v>559</v>
      </c>
    </row>
    <row r="5" spans="1:10" ht="12.75">
      <c r="A5" s="345" t="s">
        <v>560</v>
      </c>
      <c r="B5" s="347" t="s">
        <v>573</v>
      </c>
      <c r="C5" s="348"/>
      <c r="D5" s="348"/>
      <c r="E5" s="349"/>
      <c r="F5" s="347" t="s">
        <v>24</v>
      </c>
      <c r="G5" s="348"/>
      <c r="H5" s="348"/>
      <c r="I5" s="349"/>
      <c r="J5" s="66"/>
    </row>
    <row r="6" spans="1:10" ht="40.5">
      <c r="A6" s="346"/>
      <c r="B6" s="199" t="s">
        <v>574</v>
      </c>
      <c r="C6" s="199" t="s">
        <v>575</v>
      </c>
      <c r="D6" s="199" t="s">
        <v>576</v>
      </c>
      <c r="E6" s="200" t="s">
        <v>160</v>
      </c>
      <c r="F6" s="199" t="s">
        <v>574</v>
      </c>
      <c r="G6" s="199" t="s">
        <v>575</v>
      </c>
      <c r="H6" s="199" t="s">
        <v>577</v>
      </c>
      <c r="I6" s="200" t="s">
        <v>160</v>
      </c>
      <c r="J6" s="201" t="s">
        <v>578</v>
      </c>
    </row>
    <row r="7" spans="1:10" ht="12.75">
      <c r="A7" s="44" t="s">
        <v>579</v>
      </c>
      <c r="B7" s="202">
        <v>48163</v>
      </c>
      <c r="C7" s="202">
        <v>0</v>
      </c>
      <c r="D7" s="202">
        <v>0</v>
      </c>
      <c r="E7" s="202">
        <f aca="true" t="shared" si="0" ref="E7:E12">SUM(B7:D7)</f>
        <v>48163</v>
      </c>
      <c r="F7" s="202">
        <v>59598</v>
      </c>
      <c r="G7" s="202">
        <v>0</v>
      </c>
      <c r="H7" s="202">
        <v>0</v>
      </c>
      <c r="I7" s="202">
        <f aca="true" t="shared" si="1" ref="I7:I12">SUM(F7:H7)</f>
        <v>59598</v>
      </c>
      <c r="J7" s="203">
        <f aca="true" t="shared" si="2" ref="J7:J12">E7-I7</f>
        <v>-11435</v>
      </c>
    </row>
    <row r="8" spans="1:10" ht="12.75">
      <c r="A8" s="44" t="s">
        <v>249</v>
      </c>
      <c r="B8" s="202">
        <v>18359</v>
      </c>
      <c r="C8" s="202">
        <v>56380</v>
      </c>
      <c r="D8" s="202">
        <v>0</v>
      </c>
      <c r="E8" s="202">
        <f t="shared" si="0"/>
        <v>74739</v>
      </c>
      <c r="F8" s="202">
        <v>24170</v>
      </c>
      <c r="G8" s="202">
        <v>60194</v>
      </c>
      <c r="H8" s="202">
        <v>0</v>
      </c>
      <c r="I8" s="202">
        <f t="shared" si="1"/>
        <v>84364</v>
      </c>
      <c r="J8" s="203">
        <f t="shared" si="2"/>
        <v>-9625</v>
      </c>
    </row>
    <row r="9" spans="1:10" ht="12.75">
      <c r="A9" s="44" t="s">
        <v>580</v>
      </c>
      <c r="B9" s="202">
        <v>4958</v>
      </c>
      <c r="C9" s="202">
        <v>0</v>
      </c>
      <c r="D9" s="202">
        <v>0</v>
      </c>
      <c r="E9" s="202">
        <f t="shared" si="0"/>
        <v>4958</v>
      </c>
      <c r="F9" s="202">
        <v>7302</v>
      </c>
      <c r="G9" s="202">
        <v>0</v>
      </c>
      <c r="H9" s="202">
        <v>0</v>
      </c>
      <c r="I9" s="202">
        <f t="shared" si="1"/>
        <v>7302</v>
      </c>
      <c r="J9" s="203">
        <f t="shared" si="2"/>
        <v>-2344</v>
      </c>
    </row>
    <row r="10" spans="1:11" ht="12.75">
      <c r="A10" s="44" t="s">
        <v>180</v>
      </c>
      <c r="B10" s="202">
        <v>98354</v>
      </c>
      <c r="C10" s="202">
        <v>0</v>
      </c>
      <c r="D10" s="202">
        <v>0</v>
      </c>
      <c r="E10" s="202">
        <v>98354</v>
      </c>
      <c r="F10" s="202">
        <v>122299</v>
      </c>
      <c r="G10" s="202">
        <v>0</v>
      </c>
      <c r="H10" s="202">
        <v>0</v>
      </c>
      <c r="I10" s="202">
        <f t="shared" si="1"/>
        <v>122299</v>
      </c>
      <c r="J10" s="203">
        <f t="shared" si="2"/>
        <v>-23945</v>
      </c>
      <c r="K10" s="208"/>
    </row>
    <row r="11" spans="1:10" ht="12.75">
      <c r="A11" s="44" t="s">
        <v>276</v>
      </c>
      <c r="B11" s="202">
        <v>497104</v>
      </c>
      <c r="C11" s="202">
        <v>1046167</v>
      </c>
      <c r="D11" s="202">
        <v>0</v>
      </c>
      <c r="E11" s="202">
        <f t="shared" si="0"/>
        <v>1543271</v>
      </c>
      <c r="F11" s="202">
        <v>181235</v>
      </c>
      <c r="G11" s="202">
        <v>1152181</v>
      </c>
      <c r="H11" s="202"/>
      <c r="I11" s="202">
        <f t="shared" si="1"/>
        <v>1333416</v>
      </c>
      <c r="J11" s="203">
        <f t="shared" si="2"/>
        <v>209855</v>
      </c>
    </row>
    <row r="12" spans="1:10" ht="12.75">
      <c r="A12" s="102" t="s">
        <v>307</v>
      </c>
      <c r="B12" s="204">
        <f>SUM(B7:B11)</f>
        <v>666938</v>
      </c>
      <c r="C12" s="204">
        <f>SUM(C7:C11)</f>
        <v>1102547</v>
      </c>
      <c r="D12" s="202">
        <f>SUM(D7:D11)</f>
        <v>0</v>
      </c>
      <c r="E12" s="204">
        <f t="shared" si="0"/>
        <v>1769485</v>
      </c>
      <c r="F12" s="204">
        <f>SUM(F7:F11)</f>
        <v>394604</v>
      </c>
      <c r="G12" s="204">
        <f>SUM(G7:G11)</f>
        <v>1212375</v>
      </c>
      <c r="H12" s="202">
        <f>SUM(H7:H11)</f>
        <v>0</v>
      </c>
      <c r="I12" s="204">
        <f t="shared" si="1"/>
        <v>1606979</v>
      </c>
      <c r="J12" s="203">
        <f t="shared" si="2"/>
        <v>162506</v>
      </c>
    </row>
    <row r="14" ht="12.75">
      <c r="I14" s="208"/>
    </row>
  </sheetData>
  <sheetProtection/>
  <mergeCells count="6">
    <mergeCell ref="A1:J1"/>
    <mergeCell ref="B3:H3"/>
    <mergeCell ref="A5:A6"/>
    <mergeCell ref="B5:E5"/>
    <mergeCell ref="F5:I5"/>
    <mergeCell ref="A2:J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&amp;C16. melléklet az 5/2014. (IV. 30.) önkormányzati rendelethez</oddHeader>
  </headerFooter>
  <ignoredErrors>
    <ignoredError sqref="E12" formula="1"/>
    <ignoredError sqref="I10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2:H32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4.57421875" style="164" customWidth="1"/>
    <col min="2" max="2" width="31.8515625" style="164" customWidth="1"/>
    <col min="3" max="3" width="20.57421875" style="164" customWidth="1"/>
    <col min="4" max="4" width="18.8515625" style="164" customWidth="1"/>
    <col min="5" max="5" width="29.8515625" style="164" customWidth="1"/>
    <col min="6" max="6" width="13.57421875" style="164" customWidth="1"/>
    <col min="7" max="7" width="13.28125" style="164" customWidth="1"/>
    <col min="8" max="8" width="10.00390625" style="164" bestFit="1" customWidth="1"/>
    <col min="9" max="16384" width="9.140625" style="164" customWidth="1"/>
  </cols>
  <sheetData>
    <row r="2" spans="1:4" ht="13.5" customHeight="1">
      <c r="A2" s="189" t="s">
        <v>525</v>
      </c>
      <c r="B2" s="188"/>
      <c r="C2" s="188"/>
      <c r="D2" s="189"/>
    </row>
    <row r="3" spans="1:4" ht="13.5" customHeight="1">
      <c r="A3" s="189" t="s">
        <v>306</v>
      </c>
      <c r="B3" s="188"/>
      <c r="C3" s="188"/>
      <c r="D3" s="188"/>
    </row>
    <row r="4" spans="4:7" ht="13.5" customHeight="1">
      <c r="D4" s="190" t="s">
        <v>526</v>
      </c>
      <c r="E4" s="350"/>
      <c r="F4" s="350"/>
      <c r="G4" s="350"/>
    </row>
    <row r="5" spans="1:7" ht="13.5" customHeight="1">
      <c r="A5" s="165"/>
      <c r="B5" s="166" t="s">
        <v>2</v>
      </c>
      <c r="C5" s="166" t="s">
        <v>493</v>
      </c>
      <c r="D5" s="166" t="s">
        <v>494</v>
      </c>
      <c r="E5" s="176"/>
      <c r="F5" s="176"/>
      <c r="G5" s="176"/>
    </row>
    <row r="6" spans="1:7" ht="13.5" customHeight="1">
      <c r="A6" s="183">
        <v>1</v>
      </c>
      <c r="B6" s="183">
        <v>2</v>
      </c>
      <c r="C6" s="183">
        <v>3</v>
      </c>
      <c r="D6" s="183">
        <v>4</v>
      </c>
      <c r="E6" s="176"/>
      <c r="F6" s="176"/>
      <c r="G6" s="176"/>
    </row>
    <row r="7" spans="1:7" ht="13.5" customHeight="1">
      <c r="A7" s="165"/>
      <c r="B7" s="187" t="s">
        <v>491</v>
      </c>
      <c r="C7" s="187"/>
      <c r="D7" s="187"/>
      <c r="E7" s="176"/>
      <c r="F7" s="176"/>
      <c r="G7" s="176"/>
    </row>
    <row r="8" spans="1:7" ht="13.5" customHeight="1">
      <c r="A8" s="185" t="s">
        <v>501</v>
      </c>
      <c r="B8" s="170" t="s">
        <v>502</v>
      </c>
      <c r="C8" s="174">
        <v>2523952</v>
      </c>
      <c r="D8" s="173">
        <v>3625073</v>
      </c>
      <c r="E8" s="176"/>
      <c r="F8" s="176"/>
      <c r="G8" s="176"/>
    </row>
    <row r="9" spans="1:7" ht="13.5" customHeight="1">
      <c r="A9" s="185" t="s">
        <v>516</v>
      </c>
      <c r="B9" s="172" t="s">
        <v>503</v>
      </c>
      <c r="C9" s="173">
        <v>24237</v>
      </c>
      <c r="D9" s="173">
        <v>25603</v>
      </c>
      <c r="E9" s="177"/>
      <c r="F9" s="178"/>
      <c r="G9" s="178"/>
    </row>
    <row r="10" spans="1:7" ht="13.5" customHeight="1">
      <c r="A10" s="185" t="s">
        <v>507</v>
      </c>
      <c r="B10" s="172" t="s">
        <v>504</v>
      </c>
      <c r="C10" s="173">
        <v>2060428</v>
      </c>
      <c r="D10" s="173">
        <v>460965</v>
      </c>
      <c r="E10" s="177"/>
      <c r="F10" s="178"/>
      <c r="G10" s="178"/>
    </row>
    <row r="11" spans="1:7" ht="24" customHeight="1">
      <c r="A11" s="185" t="s">
        <v>508</v>
      </c>
      <c r="B11" s="169" t="s">
        <v>505</v>
      </c>
      <c r="C11" s="173">
        <v>94350</v>
      </c>
      <c r="D11" s="173">
        <v>94549</v>
      </c>
      <c r="E11" s="179"/>
      <c r="F11" s="178"/>
      <c r="G11" s="178"/>
    </row>
    <row r="12" spans="1:7" ht="13.5" customHeight="1">
      <c r="A12" s="185" t="s">
        <v>509</v>
      </c>
      <c r="B12" s="175" t="s">
        <v>506</v>
      </c>
      <c r="C12" s="173">
        <v>344937</v>
      </c>
      <c r="D12" s="173">
        <v>3043956</v>
      </c>
      <c r="E12" s="179"/>
      <c r="F12" s="178"/>
      <c r="G12" s="178"/>
    </row>
    <row r="13" spans="1:7" ht="13.5" customHeight="1">
      <c r="A13" s="185" t="s">
        <v>510</v>
      </c>
      <c r="B13" s="184" t="s">
        <v>517</v>
      </c>
      <c r="C13" s="174">
        <v>73143</v>
      </c>
      <c r="D13" s="174">
        <v>201970</v>
      </c>
      <c r="E13" s="179"/>
      <c r="F13" s="178"/>
      <c r="G13" s="178"/>
    </row>
    <row r="14" spans="1:7" ht="13.5" customHeight="1">
      <c r="A14" s="185" t="s">
        <v>510</v>
      </c>
      <c r="B14" s="172" t="s">
        <v>518</v>
      </c>
      <c r="C14" s="173">
        <v>388</v>
      </c>
      <c r="D14" s="173">
        <v>3330</v>
      </c>
      <c r="E14" s="179"/>
      <c r="F14" s="178"/>
      <c r="G14" s="178"/>
    </row>
    <row r="15" spans="1:8" ht="13.5" customHeight="1">
      <c r="A15" s="185" t="s">
        <v>511</v>
      </c>
      <c r="B15" s="172" t="s">
        <v>519</v>
      </c>
      <c r="C15" s="173">
        <v>22925</v>
      </c>
      <c r="D15" s="173">
        <v>26058</v>
      </c>
      <c r="E15" s="179"/>
      <c r="F15" s="178"/>
      <c r="G15" s="178"/>
      <c r="H15" s="168"/>
    </row>
    <row r="16" spans="1:8" ht="13.5" customHeight="1">
      <c r="A16" s="185" t="s">
        <v>512</v>
      </c>
      <c r="B16" s="172" t="s">
        <v>520</v>
      </c>
      <c r="C16" s="173">
        <v>0</v>
      </c>
      <c r="D16" s="173"/>
      <c r="E16" s="180"/>
      <c r="F16" s="178"/>
      <c r="G16" s="178"/>
      <c r="H16" s="168"/>
    </row>
    <row r="17" spans="1:7" ht="13.5" customHeight="1">
      <c r="A17" s="185" t="s">
        <v>513</v>
      </c>
      <c r="B17" s="172" t="s">
        <v>521</v>
      </c>
      <c r="C17" s="173">
        <v>34109</v>
      </c>
      <c r="D17" s="173">
        <v>169730</v>
      </c>
      <c r="E17" s="177"/>
      <c r="F17" s="178"/>
      <c r="G17" s="178"/>
    </row>
    <row r="18" spans="1:7" ht="13.5" customHeight="1">
      <c r="A18" s="185" t="s">
        <v>514</v>
      </c>
      <c r="B18" s="175" t="s">
        <v>522</v>
      </c>
      <c r="C18" s="173">
        <v>15721</v>
      </c>
      <c r="D18" s="173">
        <v>2852</v>
      </c>
      <c r="E18" s="177"/>
      <c r="F18" s="178"/>
      <c r="G18" s="178"/>
    </row>
    <row r="19" spans="1:7" ht="13.5" customHeight="1">
      <c r="A19" s="185" t="s">
        <v>515</v>
      </c>
      <c r="B19" s="170" t="s">
        <v>495</v>
      </c>
      <c r="C19" s="174">
        <f>C8+C13</f>
        <v>2597095</v>
      </c>
      <c r="D19" s="174">
        <f>D8+D13</f>
        <v>3827043</v>
      </c>
      <c r="E19" s="181"/>
      <c r="F19" s="182"/>
      <c r="G19" s="182"/>
    </row>
    <row r="20" spans="1:4" ht="13.5" customHeight="1">
      <c r="A20" s="165"/>
      <c r="B20" s="191" t="s">
        <v>492</v>
      </c>
      <c r="C20" s="192"/>
      <c r="D20" s="192"/>
    </row>
    <row r="21" spans="1:4" ht="13.5" customHeight="1">
      <c r="A21" s="165">
        <v>13</v>
      </c>
      <c r="B21" s="186" t="s">
        <v>523</v>
      </c>
      <c r="C21" s="167">
        <v>1868274</v>
      </c>
      <c r="D21" s="167">
        <v>3643521</v>
      </c>
    </row>
    <row r="22" spans="1:4" ht="13.5" customHeight="1">
      <c r="A22" s="165">
        <v>14</v>
      </c>
      <c r="B22" s="172" t="s">
        <v>524</v>
      </c>
      <c r="C22" s="167">
        <v>416213</v>
      </c>
      <c r="D22" s="167">
        <v>416213</v>
      </c>
    </row>
    <row r="23" spans="1:4" ht="13.5" customHeight="1">
      <c r="A23" s="165">
        <v>15</v>
      </c>
      <c r="B23" s="172" t="s">
        <v>527</v>
      </c>
      <c r="C23" s="167">
        <v>1452061</v>
      </c>
      <c r="D23" s="167">
        <v>3227308</v>
      </c>
    </row>
    <row r="24" spans="1:4" ht="13.5" customHeight="1">
      <c r="A24" s="165">
        <v>16</v>
      </c>
      <c r="B24" s="172" t="s">
        <v>528</v>
      </c>
      <c r="C24" s="167"/>
      <c r="D24" s="167"/>
    </row>
    <row r="25" spans="1:4" ht="13.5" customHeight="1">
      <c r="A25" s="165">
        <v>17</v>
      </c>
      <c r="B25" s="169" t="s">
        <v>529</v>
      </c>
      <c r="C25" s="167">
        <v>32204</v>
      </c>
      <c r="D25" s="167">
        <v>170263</v>
      </c>
    </row>
    <row r="26" spans="1:4" ht="13.5" customHeight="1">
      <c r="A26" s="165">
        <v>18</v>
      </c>
      <c r="B26" s="169" t="s">
        <v>530</v>
      </c>
      <c r="C26" s="167">
        <v>32204</v>
      </c>
      <c r="D26" s="167">
        <v>170263</v>
      </c>
    </row>
    <row r="27" spans="1:4" ht="13.5" customHeight="1">
      <c r="A27" s="165">
        <v>19</v>
      </c>
      <c r="B27" s="169" t="s">
        <v>531</v>
      </c>
      <c r="C27" s="167"/>
      <c r="D27" s="167"/>
    </row>
    <row r="28" spans="1:4" ht="13.5" customHeight="1">
      <c r="A28" s="165">
        <v>20</v>
      </c>
      <c r="B28" s="169" t="s">
        <v>532</v>
      </c>
      <c r="C28" s="167">
        <v>696617</v>
      </c>
      <c r="D28" s="167">
        <v>13259</v>
      </c>
    </row>
    <row r="29" spans="1:4" ht="13.5" customHeight="1">
      <c r="A29" s="165">
        <v>21</v>
      </c>
      <c r="B29" s="169" t="s">
        <v>533</v>
      </c>
      <c r="C29" s="167"/>
      <c r="D29" s="167"/>
    </row>
    <row r="30" spans="1:4" ht="13.5" customHeight="1">
      <c r="A30" s="165">
        <v>22</v>
      </c>
      <c r="B30" s="169" t="s">
        <v>534</v>
      </c>
      <c r="C30" s="167">
        <v>983976</v>
      </c>
      <c r="D30" s="167">
        <v>10940</v>
      </c>
    </row>
    <row r="31" spans="1:4" ht="13.5" customHeight="1">
      <c r="A31" s="165">
        <v>23</v>
      </c>
      <c r="B31" s="169" t="s">
        <v>535</v>
      </c>
      <c r="C31" s="167">
        <v>12641</v>
      </c>
      <c r="D31" s="167">
        <v>2319</v>
      </c>
    </row>
    <row r="32" spans="1:4" ht="12.75">
      <c r="A32" s="165">
        <v>24</v>
      </c>
      <c r="B32" s="170" t="s">
        <v>496</v>
      </c>
      <c r="C32" s="171">
        <f>C21+C25+C28</f>
        <v>2597095</v>
      </c>
      <c r="D32" s="171">
        <f>D21+D25+D28</f>
        <v>3827043</v>
      </c>
    </row>
  </sheetData>
  <sheetProtection/>
  <mergeCells count="1">
    <mergeCell ref="E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&amp;C17. melléklet az 5/2014. (IV. 30.) önkormányzati rendelethez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56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3.8515625" style="215" customWidth="1"/>
    <col min="2" max="2" width="33.7109375" style="215" customWidth="1"/>
    <col min="3" max="5" width="18.7109375" style="215" customWidth="1"/>
    <col min="6" max="16384" width="9.140625" style="215" customWidth="1"/>
  </cols>
  <sheetData>
    <row r="1" spans="1:5" ht="12.75">
      <c r="A1" s="351"/>
      <c r="B1" s="351"/>
      <c r="C1" s="351"/>
      <c r="D1" s="351"/>
      <c r="E1" s="351"/>
    </row>
    <row r="3" spans="1:5" ht="15">
      <c r="A3" s="352" t="s">
        <v>698</v>
      </c>
      <c r="B3" s="247"/>
      <c r="C3" s="247"/>
      <c r="D3" s="247"/>
      <c r="E3" s="247"/>
    </row>
    <row r="4" ht="12.75">
      <c r="E4" s="215" t="s">
        <v>609</v>
      </c>
    </row>
    <row r="5" spans="1:6" ht="26.25">
      <c r="A5" s="216"/>
      <c r="B5" s="216" t="s">
        <v>2</v>
      </c>
      <c r="C5" s="217" t="s">
        <v>610</v>
      </c>
      <c r="D5" s="217" t="s">
        <v>611</v>
      </c>
      <c r="E5" s="217" t="s">
        <v>612</v>
      </c>
      <c r="F5" s="218"/>
    </row>
    <row r="6" spans="1:6" ht="12.75">
      <c r="A6" s="216"/>
      <c r="B6" s="216"/>
      <c r="C6" s="167"/>
      <c r="D6" s="167"/>
      <c r="E6" s="167"/>
      <c r="F6" s="218"/>
    </row>
    <row r="7" spans="1:6" ht="12.75">
      <c r="A7" s="216" t="s">
        <v>58</v>
      </c>
      <c r="B7" s="216" t="s">
        <v>565</v>
      </c>
      <c r="C7" s="167">
        <v>128354</v>
      </c>
      <c r="D7" s="167">
        <v>225134</v>
      </c>
      <c r="E7" s="167">
        <v>211789</v>
      </c>
      <c r="F7" s="218"/>
    </row>
    <row r="8" spans="1:6" ht="12.75">
      <c r="A8" s="216" t="s">
        <v>59</v>
      </c>
      <c r="B8" s="216" t="s">
        <v>613</v>
      </c>
      <c r="C8" s="167">
        <v>34294</v>
      </c>
      <c r="D8" s="167">
        <v>47153</v>
      </c>
      <c r="E8" s="167">
        <v>44763</v>
      </c>
      <c r="F8" s="218"/>
    </row>
    <row r="9" spans="1:6" ht="12.75">
      <c r="A9" s="216" t="s">
        <v>60</v>
      </c>
      <c r="B9" s="216" t="s">
        <v>68</v>
      </c>
      <c r="C9" s="167">
        <v>102458</v>
      </c>
      <c r="D9" s="167">
        <v>132554</v>
      </c>
      <c r="E9" s="167">
        <v>128074</v>
      </c>
      <c r="F9" s="218"/>
    </row>
    <row r="10" spans="1:6" ht="26.25">
      <c r="A10" s="216" t="s">
        <v>62</v>
      </c>
      <c r="B10" s="219" t="s">
        <v>614</v>
      </c>
      <c r="C10" s="167"/>
      <c r="D10" s="167"/>
      <c r="E10" s="167"/>
      <c r="F10" s="218"/>
    </row>
    <row r="11" spans="1:6" ht="26.25">
      <c r="A11" s="216" t="s">
        <v>63</v>
      </c>
      <c r="B11" s="219" t="s">
        <v>615</v>
      </c>
      <c r="C11" s="167">
        <v>12283</v>
      </c>
      <c r="D11" s="167">
        <v>20766</v>
      </c>
      <c r="E11" s="167">
        <v>14647</v>
      </c>
      <c r="F11" s="218"/>
    </row>
    <row r="12" spans="1:6" ht="12.75">
      <c r="A12" s="216" t="s">
        <v>64</v>
      </c>
      <c r="B12" s="216" t="s">
        <v>616</v>
      </c>
      <c r="C12" s="167">
        <v>68025</v>
      </c>
      <c r="D12" s="167">
        <v>56241</v>
      </c>
      <c r="E12" s="167">
        <v>55525</v>
      </c>
      <c r="F12" s="218"/>
    </row>
    <row r="13" spans="1:6" ht="12.75">
      <c r="A13" s="216" t="s">
        <v>65</v>
      </c>
      <c r="B13" s="216" t="s">
        <v>617</v>
      </c>
      <c r="C13" s="167"/>
      <c r="D13" s="167">
        <v>6729</v>
      </c>
      <c r="E13" s="167">
        <v>6729</v>
      </c>
      <c r="F13" s="218"/>
    </row>
    <row r="14" spans="1:6" ht="12.75">
      <c r="A14" s="216" t="s">
        <v>113</v>
      </c>
      <c r="B14" s="216" t="s">
        <v>618</v>
      </c>
      <c r="C14" s="220">
        <v>794542</v>
      </c>
      <c r="D14" s="220">
        <v>830149</v>
      </c>
      <c r="E14" s="220">
        <v>1144718</v>
      </c>
      <c r="F14" s="218"/>
    </row>
    <row r="15" spans="1:6" ht="26.25">
      <c r="A15" s="216" t="s">
        <v>114</v>
      </c>
      <c r="B15" s="221" t="s">
        <v>619</v>
      </c>
      <c r="C15" s="167">
        <v>1000</v>
      </c>
      <c r="D15" s="167">
        <v>210</v>
      </c>
      <c r="E15" s="220"/>
      <c r="F15" s="218"/>
    </row>
    <row r="16" spans="1:6" ht="26.25">
      <c r="A16" s="216" t="s">
        <v>310</v>
      </c>
      <c r="B16" s="219" t="s">
        <v>620</v>
      </c>
      <c r="C16" s="167"/>
      <c r="D16" s="167"/>
      <c r="E16" s="167"/>
      <c r="F16" s="218"/>
    </row>
    <row r="17" spans="1:6" ht="12.75">
      <c r="A17" s="216" t="s">
        <v>621</v>
      </c>
      <c r="B17" s="216" t="s">
        <v>622</v>
      </c>
      <c r="C17" s="167">
        <v>1000</v>
      </c>
      <c r="D17" s="167">
        <v>1600</v>
      </c>
      <c r="E17" s="167">
        <v>734</v>
      </c>
      <c r="F17" s="218"/>
    </row>
    <row r="18" spans="1:6" ht="12.75">
      <c r="A18" s="216" t="s">
        <v>623</v>
      </c>
      <c r="B18" s="216" t="s">
        <v>624</v>
      </c>
      <c r="C18" s="167"/>
      <c r="D18" s="167"/>
      <c r="E18" s="167"/>
      <c r="F18" s="218"/>
    </row>
    <row r="19" spans="1:6" ht="26.25">
      <c r="A19" s="216" t="s">
        <v>625</v>
      </c>
      <c r="B19" s="223" t="s">
        <v>626</v>
      </c>
      <c r="C19" s="224">
        <f>SUM(C7:C18)</f>
        <v>1141956</v>
      </c>
      <c r="D19" s="224">
        <f>SUM(D7:D18)</f>
        <v>1320536</v>
      </c>
      <c r="E19" s="224">
        <f>SUM(E7:E18)</f>
        <v>1606979</v>
      </c>
      <c r="F19" s="218"/>
    </row>
    <row r="20" spans="1:6" ht="12.75">
      <c r="A20" s="216" t="s">
        <v>627</v>
      </c>
      <c r="B20" s="216" t="s">
        <v>628</v>
      </c>
      <c r="C20" s="167"/>
      <c r="D20" s="167"/>
      <c r="E20" s="167"/>
      <c r="F20" s="218"/>
    </row>
    <row r="21" spans="1:6" ht="12.75">
      <c r="A21" s="216" t="s">
        <v>629</v>
      </c>
      <c r="B21" s="222" t="s">
        <v>630</v>
      </c>
      <c r="C21" s="167"/>
      <c r="D21" s="167"/>
      <c r="E21" s="167"/>
      <c r="F21" s="218"/>
    </row>
    <row r="22" spans="1:6" ht="12.75">
      <c r="A22" s="216" t="s">
        <v>631</v>
      </c>
      <c r="B22" s="226" t="s">
        <v>693</v>
      </c>
      <c r="C22" s="167"/>
      <c r="D22" s="167"/>
      <c r="E22" s="167"/>
      <c r="F22" s="218"/>
    </row>
    <row r="23" spans="1:6" ht="26.25">
      <c r="A23" s="216" t="s">
        <v>633</v>
      </c>
      <c r="B23" s="221" t="s">
        <v>632</v>
      </c>
      <c r="C23" s="167"/>
      <c r="D23" s="167"/>
      <c r="E23" s="167"/>
      <c r="F23" s="218"/>
    </row>
    <row r="24" spans="1:6" ht="26.25">
      <c r="A24" s="216" t="s">
        <v>635</v>
      </c>
      <c r="B24" s="221" t="s">
        <v>634</v>
      </c>
      <c r="C24" s="167"/>
      <c r="D24" s="167"/>
      <c r="E24" s="167"/>
      <c r="F24" s="218"/>
    </row>
    <row r="25" spans="1:6" ht="12.75">
      <c r="A25" s="216" t="s">
        <v>637</v>
      </c>
      <c r="B25" s="227" t="s">
        <v>694</v>
      </c>
      <c r="C25" s="167"/>
      <c r="D25" s="167"/>
      <c r="E25" s="167"/>
      <c r="F25" s="218"/>
    </row>
    <row r="26" spans="1:6" ht="12.75">
      <c r="A26" s="216" t="s">
        <v>639</v>
      </c>
      <c r="B26" s="216" t="s">
        <v>636</v>
      </c>
      <c r="C26" s="167"/>
      <c r="D26" s="167"/>
      <c r="E26" s="167"/>
      <c r="F26" s="218"/>
    </row>
    <row r="27" spans="1:6" ht="12.75">
      <c r="A27" s="216" t="s">
        <v>641</v>
      </c>
      <c r="B27" s="225" t="s">
        <v>638</v>
      </c>
      <c r="C27" s="224">
        <f>SUM(C19+C26)</f>
        <v>1141956</v>
      </c>
      <c r="D27" s="224">
        <f>SUM(D19+D26)</f>
        <v>1320536</v>
      </c>
      <c r="E27" s="171">
        <f>SUM(E19+E26)</f>
        <v>1606979</v>
      </c>
      <c r="F27" s="218"/>
    </row>
    <row r="28" spans="1:6" ht="12.75">
      <c r="A28" s="216" t="s">
        <v>642</v>
      </c>
      <c r="B28" s="216" t="s">
        <v>640</v>
      </c>
      <c r="C28" s="167"/>
      <c r="D28" s="167"/>
      <c r="E28" s="167"/>
      <c r="F28" s="218"/>
    </row>
    <row r="29" spans="1:6" ht="12.75">
      <c r="A29" s="216" t="s">
        <v>643</v>
      </c>
      <c r="B29" s="216" t="s">
        <v>129</v>
      </c>
      <c r="C29" s="167"/>
      <c r="D29" s="167"/>
      <c r="E29" s="167">
        <v>-12869</v>
      </c>
      <c r="F29" s="218"/>
    </row>
    <row r="30" spans="1:6" ht="12.75">
      <c r="A30" s="216" t="s">
        <v>644</v>
      </c>
      <c r="B30" s="225" t="s">
        <v>569</v>
      </c>
      <c r="C30" s="224">
        <f>SUM(C27+C28)</f>
        <v>1141956</v>
      </c>
      <c r="D30" s="224">
        <f>SUM(D27+D28)</f>
        <v>1320536</v>
      </c>
      <c r="E30" s="224">
        <f>SUM(E27+E28)</f>
        <v>1606979</v>
      </c>
      <c r="F30" s="218"/>
    </row>
    <row r="31" spans="1:6" ht="12.75">
      <c r="A31" s="216" t="s">
        <v>645</v>
      </c>
      <c r="B31" s="222" t="s">
        <v>695</v>
      </c>
      <c r="C31" s="167">
        <v>46033</v>
      </c>
      <c r="D31" s="167">
        <v>46701</v>
      </c>
      <c r="E31" s="167">
        <v>244233</v>
      </c>
      <c r="F31" s="218"/>
    </row>
    <row r="32" spans="1:6" ht="26.25">
      <c r="A32" s="216" t="s">
        <v>646</v>
      </c>
      <c r="B32" s="221" t="s">
        <v>647</v>
      </c>
      <c r="C32" s="167">
        <v>8335</v>
      </c>
      <c r="D32" s="167">
        <v>120824</v>
      </c>
      <c r="E32" s="167">
        <v>120166</v>
      </c>
      <c r="F32" s="218"/>
    </row>
    <row r="33" spans="1:6" ht="26.25">
      <c r="A33" s="216" t="s">
        <v>648</v>
      </c>
      <c r="B33" s="221" t="s">
        <v>649</v>
      </c>
      <c r="C33" s="167"/>
      <c r="D33" s="167">
        <v>100</v>
      </c>
      <c r="E33" s="167">
        <v>100</v>
      </c>
      <c r="F33" s="218"/>
    </row>
    <row r="34" spans="1:6" ht="12.75">
      <c r="A34" s="216" t="s">
        <v>650</v>
      </c>
      <c r="B34" s="216" t="s">
        <v>651</v>
      </c>
      <c r="C34" s="220">
        <v>62824</v>
      </c>
      <c r="D34" s="220">
        <v>62824</v>
      </c>
      <c r="E34" s="167">
        <v>89843</v>
      </c>
      <c r="F34" s="218"/>
    </row>
    <row r="35" spans="1:6" ht="26.25">
      <c r="A35" s="216" t="s">
        <v>652</v>
      </c>
      <c r="B35" s="221" t="s">
        <v>653</v>
      </c>
      <c r="C35" s="167">
        <v>45949</v>
      </c>
      <c r="D35" s="167">
        <v>45949</v>
      </c>
      <c r="E35" s="167">
        <v>55340</v>
      </c>
      <c r="F35" s="218"/>
    </row>
    <row r="36" spans="1:6" ht="26.25">
      <c r="A36" s="216" t="s">
        <v>654</v>
      </c>
      <c r="B36" s="221" t="s">
        <v>655</v>
      </c>
      <c r="C36" s="167">
        <v>780042</v>
      </c>
      <c r="D36" s="167">
        <v>780042</v>
      </c>
      <c r="E36" s="167">
        <v>1009098</v>
      </c>
      <c r="F36" s="218"/>
    </row>
    <row r="37" spans="1:6" ht="26.25">
      <c r="A37" s="216" t="s">
        <v>656</v>
      </c>
      <c r="B37" s="221" t="s">
        <v>657</v>
      </c>
      <c r="C37" s="167">
        <v>1227</v>
      </c>
      <c r="D37" s="167">
        <v>1227</v>
      </c>
      <c r="E37" s="167">
        <v>1686</v>
      </c>
      <c r="F37" s="218"/>
    </row>
    <row r="38" spans="1:6" ht="12.75">
      <c r="A38" s="216" t="s">
        <v>658</v>
      </c>
      <c r="B38" s="216" t="s">
        <v>659</v>
      </c>
      <c r="C38" s="167">
        <v>243495</v>
      </c>
      <c r="D38" s="167">
        <v>274047</v>
      </c>
      <c r="E38" s="167">
        <v>274047</v>
      </c>
      <c r="F38" s="218"/>
    </row>
    <row r="39" spans="1:6" ht="26.25">
      <c r="A39" s="216" t="s">
        <v>660</v>
      </c>
      <c r="B39" s="221" t="s">
        <v>661</v>
      </c>
      <c r="C39" s="167">
        <v>243495</v>
      </c>
      <c r="D39" s="167">
        <v>274047</v>
      </c>
      <c r="E39" s="167">
        <v>274047</v>
      </c>
      <c r="F39" s="218"/>
    </row>
    <row r="40" spans="1:6" ht="26.25">
      <c r="A40" s="216" t="s">
        <v>662</v>
      </c>
      <c r="B40" s="221" t="s">
        <v>663</v>
      </c>
      <c r="C40" s="167"/>
      <c r="D40" s="167"/>
      <c r="E40" s="167"/>
      <c r="F40" s="218"/>
    </row>
    <row r="41" spans="1:6" ht="12.75">
      <c r="A41" s="216" t="s">
        <v>664</v>
      </c>
      <c r="B41" s="216" t="s">
        <v>665</v>
      </c>
      <c r="C41" s="167"/>
      <c r="D41" s="167"/>
      <c r="E41" s="167"/>
      <c r="F41" s="218"/>
    </row>
    <row r="42" spans="1:6" ht="26.25">
      <c r="A42" s="216" t="s">
        <v>666</v>
      </c>
      <c r="B42" s="223" t="s">
        <v>667</v>
      </c>
      <c r="C42" s="224">
        <f>C31+C32+C33+C34+C36+C37+C38+C40+C41</f>
        <v>1141956</v>
      </c>
      <c r="D42" s="224">
        <f>D31+D32+D33+D34+D36+D37+D38+D40+D41</f>
        <v>1285765</v>
      </c>
      <c r="E42" s="224">
        <f>E31+E32+E33+E34+E36+E37+E38+E40+E41</f>
        <v>1739173</v>
      </c>
      <c r="F42" s="218"/>
    </row>
    <row r="43" spans="1:6" ht="12.75">
      <c r="A43" s="216" t="s">
        <v>668</v>
      </c>
      <c r="B43" s="216" t="s">
        <v>669</v>
      </c>
      <c r="C43" s="167"/>
      <c r="D43" s="167"/>
      <c r="E43" s="167"/>
      <c r="F43" s="218"/>
    </row>
    <row r="44" spans="1:6" ht="12.75">
      <c r="A44" s="216" t="s">
        <v>670</v>
      </c>
      <c r="B44" s="216" t="s">
        <v>671</v>
      </c>
      <c r="C44" s="167"/>
      <c r="D44" s="167"/>
      <c r="E44" s="167"/>
      <c r="F44" s="218"/>
    </row>
    <row r="45" spans="1:6" ht="12.75">
      <c r="A45" s="216" t="s">
        <v>672</v>
      </c>
      <c r="B45" s="226" t="s">
        <v>696</v>
      </c>
      <c r="C45" s="167"/>
      <c r="D45" s="167"/>
      <c r="E45" s="167"/>
      <c r="F45" s="218"/>
    </row>
    <row r="46" spans="1:6" ht="26.25">
      <c r="A46" s="216" t="s">
        <v>674</v>
      </c>
      <c r="B46" s="221" t="s">
        <v>673</v>
      </c>
      <c r="C46" s="167"/>
      <c r="D46" s="167"/>
      <c r="E46" s="167"/>
      <c r="F46" s="218"/>
    </row>
    <row r="47" spans="1:6" ht="26.25">
      <c r="A47" s="216" t="s">
        <v>676</v>
      </c>
      <c r="B47" s="221" t="s">
        <v>675</v>
      </c>
      <c r="C47" s="167"/>
      <c r="D47" s="167"/>
      <c r="E47" s="167"/>
      <c r="F47" s="218"/>
    </row>
    <row r="48" spans="1:6" ht="12.75">
      <c r="A48" s="216" t="s">
        <v>678</v>
      </c>
      <c r="B48" s="216" t="s">
        <v>677</v>
      </c>
      <c r="C48" s="167"/>
      <c r="D48" s="167"/>
      <c r="E48" s="167">
        <v>880</v>
      </c>
      <c r="F48" s="218"/>
    </row>
    <row r="49" spans="1:6" ht="12.75">
      <c r="A49" s="216" t="s">
        <v>680</v>
      </c>
      <c r="B49" s="225" t="s">
        <v>679</v>
      </c>
      <c r="C49" s="224">
        <f>SUM(C42+C48)</f>
        <v>1141956</v>
      </c>
      <c r="D49" s="224">
        <f>SUM(D42+D48)</f>
        <v>1285765</v>
      </c>
      <c r="E49" s="171">
        <f>SUM(E42+E48)</f>
        <v>1740053</v>
      </c>
      <c r="F49" s="218"/>
    </row>
    <row r="50" spans="1:6" ht="12.75">
      <c r="A50" s="216" t="s">
        <v>682</v>
      </c>
      <c r="B50" s="216" t="s">
        <v>681</v>
      </c>
      <c r="C50" s="167"/>
      <c r="D50" s="167">
        <v>34771</v>
      </c>
      <c r="E50" s="167">
        <v>29432</v>
      </c>
      <c r="F50" s="218"/>
    </row>
    <row r="51" spans="1:6" ht="12.75">
      <c r="A51" s="216" t="s">
        <v>683</v>
      </c>
      <c r="B51" s="216" t="s">
        <v>684</v>
      </c>
      <c r="C51" s="167"/>
      <c r="D51" s="167"/>
      <c r="E51" s="167">
        <v>-10303</v>
      </c>
      <c r="F51" s="218"/>
    </row>
    <row r="52" spans="1:6" ht="12.75">
      <c r="A52" s="216" t="s">
        <v>685</v>
      </c>
      <c r="B52" s="225" t="s">
        <v>564</v>
      </c>
      <c r="C52" s="224">
        <f>SUM(C49:C51)</f>
        <v>1141956</v>
      </c>
      <c r="D52" s="224">
        <f>SUM(D49:D51)</f>
        <v>1320536</v>
      </c>
      <c r="E52" s="171">
        <f>SUM(E49:E51)</f>
        <v>1759182</v>
      </c>
      <c r="F52" s="218"/>
    </row>
    <row r="53" spans="1:6" ht="26.25">
      <c r="A53" s="216" t="s">
        <v>686</v>
      </c>
      <c r="B53" s="227" t="s">
        <v>687</v>
      </c>
      <c r="C53" s="167">
        <f>C52-C30</f>
        <v>0</v>
      </c>
      <c r="D53" s="167">
        <f>D42-D19</f>
        <v>-34771</v>
      </c>
      <c r="E53" s="167">
        <f>E42-E19</f>
        <v>132194</v>
      </c>
      <c r="F53" s="218"/>
    </row>
    <row r="54" spans="1:6" ht="26.25">
      <c r="A54" s="216" t="s">
        <v>688</v>
      </c>
      <c r="B54" s="227" t="s">
        <v>697</v>
      </c>
      <c r="C54" s="167"/>
      <c r="D54" s="167">
        <f>D53+D50-D28</f>
        <v>0</v>
      </c>
      <c r="E54" s="167">
        <f>E53+E50-E28</f>
        <v>161626</v>
      </c>
      <c r="F54" s="218"/>
    </row>
    <row r="55" spans="1:6" ht="12.75">
      <c r="A55" s="216" t="s">
        <v>690</v>
      </c>
      <c r="B55" s="216" t="s">
        <v>689</v>
      </c>
      <c r="C55" s="167">
        <f>C48-C26</f>
        <v>0</v>
      </c>
      <c r="D55" s="167">
        <f>D48-D26</f>
        <v>0</v>
      </c>
      <c r="E55" s="167">
        <f>E48-E26</f>
        <v>880</v>
      </c>
      <c r="F55" s="218"/>
    </row>
    <row r="56" spans="1:6" ht="26.25">
      <c r="A56" s="216" t="s">
        <v>691</v>
      </c>
      <c r="B56" s="219" t="s">
        <v>692</v>
      </c>
      <c r="C56" s="167">
        <f>C51-C29</f>
        <v>0</v>
      </c>
      <c r="D56" s="167">
        <f>D51-D29</f>
        <v>0</v>
      </c>
      <c r="E56" s="167">
        <f>E51-E29</f>
        <v>2566</v>
      </c>
      <c r="F56" s="218"/>
    </row>
  </sheetData>
  <sheetProtection/>
  <mergeCells count="2">
    <mergeCell ref="A1:E1"/>
    <mergeCell ref="A3:E3"/>
  </mergeCells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&amp;C18. melléklet
az 5/2014. (IV. 30.) önkormányzati rendelethez
</oddHeader>
  </headerFooter>
  <rowBreaks count="1" manualBreakCount="1">
    <brk id="42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3:C22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50.140625" style="209" customWidth="1"/>
    <col min="2" max="3" width="20.7109375" style="209" customWidth="1"/>
    <col min="4" max="16384" width="9.140625" style="209" customWidth="1"/>
  </cols>
  <sheetData>
    <row r="3" spans="1:3" ht="12.75">
      <c r="A3" s="353" t="s">
        <v>699</v>
      </c>
      <c r="B3" s="353"/>
      <c r="C3" s="353"/>
    </row>
    <row r="5" ht="12.75">
      <c r="C5" s="228" t="s">
        <v>526</v>
      </c>
    </row>
    <row r="6" spans="1:3" ht="26.25">
      <c r="A6" s="210" t="s">
        <v>2</v>
      </c>
      <c r="B6" s="211" t="s">
        <v>594</v>
      </c>
      <c r="C6" s="210" t="s">
        <v>595</v>
      </c>
    </row>
    <row r="7" spans="1:3" ht="12.75">
      <c r="A7" s="212"/>
      <c r="B7" s="212"/>
      <c r="C7" s="212"/>
    </row>
    <row r="8" spans="1:3" ht="12.75">
      <c r="A8" s="212" t="s">
        <v>596</v>
      </c>
      <c r="B8" s="167">
        <v>32867</v>
      </c>
      <c r="C8" s="167">
        <v>168507</v>
      </c>
    </row>
    <row r="9" spans="1:3" ht="12.75">
      <c r="A9" s="213" t="s">
        <v>597</v>
      </c>
      <c r="B9" s="167">
        <v>-4985</v>
      </c>
      <c r="C9" s="167"/>
    </row>
    <row r="10" spans="1:3" ht="26.25">
      <c r="A10" s="213" t="s">
        <v>598</v>
      </c>
      <c r="B10" s="167">
        <v>4322</v>
      </c>
      <c r="C10" s="167">
        <v>1756</v>
      </c>
    </row>
    <row r="11" spans="1:3" ht="12.75">
      <c r="A11" s="213" t="s">
        <v>599</v>
      </c>
      <c r="B11" s="167">
        <v>17510</v>
      </c>
      <c r="C11" s="167"/>
    </row>
    <row r="12" spans="1:3" ht="26.25">
      <c r="A12" s="213" t="s">
        <v>600</v>
      </c>
      <c r="B12" s="167"/>
      <c r="C12" s="167"/>
    </row>
    <row r="13" spans="1:3" ht="12.75">
      <c r="A13" s="214" t="s">
        <v>601</v>
      </c>
      <c r="B13" s="167">
        <f>B8+B9+B10-B11-B12</f>
        <v>14694</v>
      </c>
      <c r="C13" s="167">
        <f>C8+C9+C10-C11-C12</f>
        <v>170263</v>
      </c>
    </row>
    <row r="14" spans="1:3" ht="12.75">
      <c r="A14" s="213" t="s">
        <v>602</v>
      </c>
      <c r="B14" s="167">
        <v>-2366</v>
      </c>
      <c r="C14" s="167">
        <v>6615</v>
      </c>
    </row>
    <row r="15" spans="1:3" ht="12.75">
      <c r="A15" s="213" t="s">
        <v>603</v>
      </c>
      <c r="B15" s="167"/>
      <c r="C15" s="167"/>
    </row>
    <row r="16" spans="1:3" ht="12.75">
      <c r="A16" s="213" t="s">
        <v>604</v>
      </c>
      <c r="B16" s="167">
        <f>B13+B14+B15</f>
        <v>12328</v>
      </c>
      <c r="C16" s="167">
        <f>C13+C14+C15</f>
        <v>176878</v>
      </c>
    </row>
    <row r="17" spans="1:3" ht="26.25">
      <c r="A17" s="213" t="s">
        <v>605</v>
      </c>
      <c r="B17" s="167"/>
      <c r="C17" s="167"/>
    </row>
    <row r="18" spans="1:3" ht="26.25">
      <c r="A18" s="213" t="s">
        <v>606</v>
      </c>
      <c r="B18" s="167"/>
      <c r="C18" s="167"/>
    </row>
    <row r="19" spans="1:3" ht="12.75">
      <c r="A19" s="213" t="s">
        <v>607</v>
      </c>
      <c r="B19" s="167">
        <f>B16+B17+B18</f>
        <v>12328</v>
      </c>
      <c r="C19" s="167">
        <f>C16+C17+C18</f>
        <v>176878</v>
      </c>
    </row>
    <row r="20" spans="1:3" ht="26.25">
      <c r="A20" s="213" t="s">
        <v>608</v>
      </c>
      <c r="B20" s="167"/>
      <c r="C20" s="167"/>
    </row>
    <row r="21" spans="1:3" ht="12.75">
      <c r="A21" s="229" t="s">
        <v>700</v>
      </c>
      <c r="B21" s="167">
        <v>7955</v>
      </c>
      <c r="C21" s="167">
        <v>161231</v>
      </c>
    </row>
    <row r="22" spans="1:3" ht="12.75">
      <c r="A22" s="230" t="s">
        <v>701</v>
      </c>
      <c r="B22" s="167">
        <v>4373</v>
      </c>
      <c r="C22" s="167">
        <v>15647</v>
      </c>
    </row>
  </sheetData>
  <sheetProtection/>
  <mergeCells count="1">
    <mergeCell ref="A3:C3"/>
  </mergeCells>
  <printOptions/>
  <pageMargins left="0.4" right="0.22" top="1" bottom="1" header="0.5" footer="0.5"/>
  <pageSetup horizontalDpi="600" verticalDpi="600" orientation="portrait" paperSize="9" r:id="rId1"/>
  <headerFooter alignWithMargins="0">
    <oddHeader>&amp;C19. melléklet
az 5/2014. (IV. 30.)
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36"/>
  <sheetViews>
    <sheetView view="pageLayout" workbookViewId="0" topLeftCell="A1">
      <selection activeCell="E10" sqref="E10"/>
    </sheetView>
  </sheetViews>
  <sheetFormatPr defaultColWidth="9.140625" defaultRowHeight="12.75"/>
  <cols>
    <col min="2" max="2" width="48.7109375" style="0" customWidth="1"/>
    <col min="3" max="4" width="18.28125" style="0" customWidth="1"/>
  </cols>
  <sheetData>
    <row r="1" spans="1:10" ht="35.25" customHeight="1">
      <c r="A1" s="355" t="s">
        <v>537</v>
      </c>
      <c r="B1" s="355"/>
      <c r="C1" s="355"/>
      <c r="D1" s="355"/>
      <c r="E1" s="157"/>
      <c r="F1" s="157"/>
      <c r="G1" s="157"/>
      <c r="H1" s="157"/>
      <c r="I1" s="157"/>
      <c r="J1" s="122"/>
    </row>
    <row r="2" spans="1:4" ht="72" customHeight="1">
      <c r="A2" s="27" t="s">
        <v>403</v>
      </c>
      <c r="B2" s="27" t="s">
        <v>2</v>
      </c>
      <c r="C2" s="48" t="s">
        <v>404</v>
      </c>
      <c r="D2" s="48" t="s">
        <v>405</v>
      </c>
    </row>
    <row r="3" spans="1:4" ht="12.75">
      <c r="A3" s="1">
        <v>1</v>
      </c>
      <c r="B3" s="1">
        <v>2</v>
      </c>
      <c r="C3" s="1">
        <v>3</v>
      </c>
      <c r="D3" s="1">
        <v>4</v>
      </c>
    </row>
    <row r="4" spans="1:4" ht="12.75">
      <c r="A4" s="193">
        <v>1</v>
      </c>
      <c r="B4" s="48" t="s">
        <v>406</v>
      </c>
      <c r="C4" s="2">
        <v>1</v>
      </c>
      <c r="D4" s="2">
        <v>1</v>
      </c>
    </row>
    <row r="5" spans="1:15" ht="15">
      <c r="A5" s="193">
        <v>2</v>
      </c>
      <c r="B5" s="48" t="s">
        <v>407</v>
      </c>
      <c r="C5" s="2">
        <v>88964</v>
      </c>
      <c r="D5" s="2">
        <v>89141</v>
      </c>
      <c r="G5" s="354"/>
      <c r="H5" s="354"/>
      <c r="I5" s="354"/>
      <c r="J5" s="354"/>
      <c r="K5" s="354"/>
      <c r="L5" s="354"/>
      <c r="M5" s="354"/>
      <c r="N5" s="354"/>
      <c r="O5" s="354"/>
    </row>
    <row r="6" spans="1:4" ht="12.75">
      <c r="A6" s="1">
        <v>3</v>
      </c>
      <c r="B6" s="48" t="s">
        <v>408</v>
      </c>
      <c r="C6" s="2">
        <v>0</v>
      </c>
      <c r="D6" s="2">
        <v>0</v>
      </c>
    </row>
    <row r="7" spans="1:4" ht="12.75">
      <c r="A7" s="1">
        <v>4</v>
      </c>
      <c r="B7" s="48" t="s">
        <v>409</v>
      </c>
      <c r="C7" s="2">
        <v>7192</v>
      </c>
      <c r="D7" s="2">
        <v>7370</v>
      </c>
    </row>
    <row r="8" spans="1:4" ht="12.75">
      <c r="A8" s="1">
        <v>5</v>
      </c>
      <c r="B8" s="48" t="s">
        <v>410</v>
      </c>
      <c r="C8" s="2">
        <v>81771</v>
      </c>
      <c r="D8" s="2">
        <v>81771</v>
      </c>
    </row>
    <row r="9" spans="1:4" ht="12.75">
      <c r="A9" s="1">
        <v>6</v>
      </c>
      <c r="B9" s="48" t="s">
        <v>411</v>
      </c>
      <c r="C9" s="2">
        <v>0</v>
      </c>
      <c r="D9" s="2">
        <v>0</v>
      </c>
    </row>
    <row r="10" spans="1:4" ht="12.75">
      <c r="A10" s="1">
        <v>7</v>
      </c>
      <c r="B10" s="48" t="s">
        <v>412</v>
      </c>
      <c r="C10" s="2">
        <v>5598</v>
      </c>
      <c r="D10" s="2">
        <v>7977</v>
      </c>
    </row>
    <row r="11" spans="1:4" ht="12.75">
      <c r="A11" s="1">
        <v>8</v>
      </c>
      <c r="B11" s="48" t="s">
        <v>413</v>
      </c>
      <c r="C11" s="2">
        <v>0</v>
      </c>
      <c r="D11" s="2">
        <v>0</v>
      </c>
    </row>
    <row r="12" spans="1:4" ht="12.75">
      <c r="A12" s="1">
        <v>9</v>
      </c>
      <c r="B12" s="48" t="s">
        <v>414</v>
      </c>
      <c r="C12" s="2">
        <v>3533</v>
      </c>
      <c r="D12" s="2">
        <v>6111</v>
      </c>
    </row>
    <row r="13" spans="1:4" ht="12.75">
      <c r="A13" s="1">
        <v>10</v>
      </c>
      <c r="B13" s="48" t="s">
        <v>415</v>
      </c>
      <c r="C13" s="2">
        <v>0</v>
      </c>
      <c r="D13" s="2">
        <v>0</v>
      </c>
    </row>
    <row r="14" spans="1:4" ht="12.75">
      <c r="A14" s="1">
        <v>11</v>
      </c>
      <c r="B14" s="48" t="s">
        <v>416</v>
      </c>
      <c r="C14" s="2">
        <v>2065</v>
      </c>
      <c r="D14" s="2">
        <v>1865</v>
      </c>
    </row>
    <row r="15" spans="1:4" ht="12.75">
      <c r="A15" s="1">
        <v>12</v>
      </c>
      <c r="B15" s="48" t="s">
        <v>417</v>
      </c>
      <c r="C15" s="2">
        <v>79057</v>
      </c>
      <c r="D15" s="2">
        <v>81258</v>
      </c>
    </row>
    <row r="16" spans="1:4" ht="12.75">
      <c r="A16" s="1">
        <v>13</v>
      </c>
      <c r="B16" s="48" t="s">
        <v>418</v>
      </c>
      <c r="C16" s="2">
        <v>58000</v>
      </c>
      <c r="D16" s="2">
        <v>58000</v>
      </c>
    </row>
    <row r="17" spans="1:4" ht="12.75">
      <c r="A17" s="1">
        <v>14</v>
      </c>
      <c r="B17" s="48" t="s">
        <v>419</v>
      </c>
      <c r="C17" s="2">
        <v>869</v>
      </c>
      <c r="D17" s="2">
        <v>2319</v>
      </c>
    </row>
    <row r="18" spans="1:4" ht="12.75">
      <c r="A18" s="1">
        <v>15</v>
      </c>
      <c r="B18" s="48" t="s">
        <v>420</v>
      </c>
      <c r="C18" s="2">
        <v>18578</v>
      </c>
      <c r="D18" s="2">
        <v>18738</v>
      </c>
    </row>
    <row r="19" spans="1:4" ht="12.75">
      <c r="A19" s="1">
        <v>16</v>
      </c>
      <c r="B19" s="48" t="s">
        <v>421</v>
      </c>
      <c r="C19" s="2">
        <v>15505</v>
      </c>
      <c r="D19" s="2">
        <v>15860</v>
      </c>
    </row>
    <row r="20" spans="1:4" ht="12.75">
      <c r="A20" s="1">
        <v>17</v>
      </c>
      <c r="B20" s="48" t="s">
        <v>422</v>
      </c>
      <c r="C20" s="2">
        <v>11640</v>
      </c>
      <c r="D20" s="2">
        <v>10440</v>
      </c>
    </row>
    <row r="21" spans="1:4" ht="12.75">
      <c r="A21" s="1">
        <v>18</v>
      </c>
      <c r="B21" s="48" t="s">
        <v>423</v>
      </c>
      <c r="C21" s="2">
        <v>0</v>
      </c>
      <c r="D21" s="2">
        <v>0</v>
      </c>
    </row>
    <row r="22" spans="1:4" ht="12.75">
      <c r="A22" s="1">
        <v>19</v>
      </c>
      <c r="B22" s="48" t="s">
        <v>424</v>
      </c>
      <c r="C22" s="2">
        <v>0</v>
      </c>
      <c r="D22" s="2">
        <v>0</v>
      </c>
    </row>
    <row r="23" spans="1:4" ht="12.75">
      <c r="A23" s="1">
        <v>20</v>
      </c>
      <c r="B23" s="48" t="s">
        <v>425</v>
      </c>
      <c r="C23" s="2">
        <v>0</v>
      </c>
      <c r="D23" s="2">
        <v>0</v>
      </c>
    </row>
    <row r="24" spans="1:4" ht="21">
      <c r="A24" s="1">
        <v>21</v>
      </c>
      <c r="B24" s="48" t="s">
        <v>426</v>
      </c>
      <c r="C24" s="2">
        <v>0</v>
      </c>
      <c r="D24" s="2">
        <v>0</v>
      </c>
    </row>
    <row r="25" spans="1:4" ht="12.75">
      <c r="A25" s="1">
        <v>22</v>
      </c>
      <c r="B25" s="48" t="s">
        <v>427</v>
      </c>
      <c r="C25" s="2">
        <v>0</v>
      </c>
      <c r="D25" s="2">
        <v>0</v>
      </c>
    </row>
    <row r="26" spans="1:4" ht="12.75">
      <c r="A26" s="1">
        <v>23</v>
      </c>
      <c r="B26" s="48" t="s">
        <v>428</v>
      </c>
      <c r="C26" s="2">
        <v>3865</v>
      </c>
      <c r="D26" s="2">
        <v>5420</v>
      </c>
    </row>
    <row r="27" spans="1:4" ht="12.75">
      <c r="A27" s="1">
        <v>24</v>
      </c>
      <c r="B27" s="48" t="s">
        <v>429</v>
      </c>
      <c r="C27" s="2">
        <v>0</v>
      </c>
      <c r="D27" s="2">
        <v>0</v>
      </c>
    </row>
    <row r="28" spans="1:4" ht="12.75">
      <c r="A28" s="1">
        <v>25</v>
      </c>
      <c r="B28" s="48" t="s">
        <v>430</v>
      </c>
      <c r="C28" s="2">
        <v>0</v>
      </c>
      <c r="D28" s="2">
        <v>0</v>
      </c>
    </row>
    <row r="29" spans="1:4" ht="12.75">
      <c r="A29" s="1">
        <v>26</v>
      </c>
      <c r="B29" s="48" t="s">
        <v>437</v>
      </c>
      <c r="C29" s="2">
        <v>3865</v>
      </c>
      <c r="D29" s="2">
        <v>5420</v>
      </c>
    </row>
    <row r="30" spans="1:4" ht="21">
      <c r="A30" s="1">
        <v>27</v>
      </c>
      <c r="B30" s="48" t="s">
        <v>438</v>
      </c>
      <c r="C30" s="2">
        <v>0</v>
      </c>
      <c r="D30" s="2">
        <v>0</v>
      </c>
    </row>
    <row r="31" spans="1:4" ht="12.75">
      <c r="A31" s="1">
        <v>28</v>
      </c>
      <c r="B31" s="48" t="s">
        <v>431</v>
      </c>
      <c r="C31" s="2">
        <v>0</v>
      </c>
      <c r="D31" s="2">
        <v>0</v>
      </c>
    </row>
    <row r="32" spans="1:4" ht="12.75">
      <c r="A32" s="1">
        <v>29</v>
      </c>
      <c r="B32" s="48" t="s">
        <v>432</v>
      </c>
      <c r="C32" s="2">
        <v>94562</v>
      </c>
      <c r="D32" s="2">
        <v>97118</v>
      </c>
    </row>
    <row r="33" spans="1:4" ht="12.75">
      <c r="A33" s="1">
        <v>30</v>
      </c>
      <c r="B33" s="48" t="s">
        <v>433</v>
      </c>
      <c r="C33" s="2">
        <v>40299</v>
      </c>
      <c r="D33" s="2">
        <v>40263</v>
      </c>
    </row>
    <row r="34" spans="1:4" ht="12.75">
      <c r="A34" s="1">
        <v>31</v>
      </c>
      <c r="B34" s="48" t="s">
        <v>434</v>
      </c>
      <c r="C34" s="2">
        <v>2166</v>
      </c>
      <c r="D34" s="2">
        <v>2888</v>
      </c>
    </row>
    <row r="35" spans="1:4" ht="12.75">
      <c r="A35" s="1">
        <v>32</v>
      </c>
      <c r="B35" s="48" t="s">
        <v>435</v>
      </c>
      <c r="C35" s="2">
        <v>0</v>
      </c>
      <c r="D35" s="2">
        <v>0</v>
      </c>
    </row>
    <row r="36" spans="1:4" ht="12.75">
      <c r="A36" s="1">
        <v>33</v>
      </c>
      <c r="B36" s="48" t="s">
        <v>436</v>
      </c>
      <c r="C36" s="2">
        <v>1610</v>
      </c>
      <c r="D36" s="2">
        <v>2202</v>
      </c>
    </row>
  </sheetData>
  <sheetProtection/>
  <mergeCells count="2">
    <mergeCell ref="G5:O5"/>
    <mergeCell ref="A1:D1"/>
  </mergeCells>
  <printOptions/>
  <pageMargins left="0.38" right="0.31" top="1" bottom="1" header="0.5" footer="0.5"/>
  <pageSetup horizontalDpi="600" verticalDpi="600" orientation="portrait" paperSize="9" r:id="rId1"/>
  <headerFooter alignWithMargins="0">
    <oddHeader>&amp;C20. melléklet az 5/2014. (IV. 30.)  önkormányzati rendelethez</oddHeader>
  </headerFooter>
  <colBreaks count="1" manualBreakCount="1">
    <brk id="4" max="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2:Q13"/>
  <sheetViews>
    <sheetView view="pageLayout" workbookViewId="0" topLeftCell="A1">
      <selection activeCell="I11" sqref="I11"/>
    </sheetView>
  </sheetViews>
  <sheetFormatPr defaultColWidth="9.140625" defaultRowHeight="12.75"/>
  <cols>
    <col min="1" max="1" width="5.57421875" style="0" customWidth="1"/>
    <col min="2" max="2" width="25.8515625" style="0" customWidth="1"/>
    <col min="3" max="11" width="10.7109375" style="0" customWidth="1"/>
  </cols>
  <sheetData>
    <row r="2" spans="1:11" ht="12.75">
      <c r="A2" s="246" t="s">
        <v>714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5" spans="1:17" ht="43.5">
      <c r="A5" s="231" t="s">
        <v>549</v>
      </c>
      <c r="B5" s="232" t="s">
        <v>702</v>
      </c>
      <c r="C5" s="233" t="s">
        <v>703</v>
      </c>
      <c r="D5" s="233" t="s">
        <v>704</v>
      </c>
      <c r="E5" s="233" t="s">
        <v>708</v>
      </c>
      <c r="F5" s="233" t="s">
        <v>709</v>
      </c>
      <c r="G5" s="233" t="s">
        <v>713</v>
      </c>
      <c r="H5" s="233" t="s">
        <v>710</v>
      </c>
      <c r="I5" s="233" t="s">
        <v>705</v>
      </c>
      <c r="J5" s="233" t="s">
        <v>711</v>
      </c>
      <c r="K5" s="40" t="s">
        <v>712</v>
      </c>
      <c r="L5" s="38"/>
      <c r="M5" s="38"/>
      <c r="N5" s="38"/>
      <c r="O5" s="38"/>
      <c r="P5" s="38"/>
      <c r="Q5" s="38"/>
    </row>
    <row r="6" spans="1:11" ht="12.75">
      <c r="A6" s="282">
        <v>1</v>
      </c>
      <c r="B6" s="282"/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ht="12.75">
      <c r="A7" s="2">
        <v>1</v>
      </c>
      <c r="B7" s="2" t="s">
        <v>192</v>
      </c>
      <c r="C7" s="8">
        <v>750</v>
      </c>
      <c r="D7" s="8">
        <v>3</v>
      </c>
      <c r="E7" s="8">
        <f aca="true" t="shared" si="0" ref="E7:E12">SUM(C7:D7)</f>
        <v>753</v>
      </c>
      <c r="F7" s="8">
        <v>1319</v>
      </c>
      <c r="G7" s="8"/>
      <c r="H7" s="8">
        <f>F7+E7</f>
        <v>2072</v>
      </c>
      <c r="I7" s="8">
        <v>-1203</v>
      </c>
      <c r="J7" s="8">
        <f>H7+I7</f>
        <v>869</v>
      </c>
      <c r="K7" s="8">
        <f>J7-E7</f>
        <v>116</v>
      </c>
    </row>
    <row r="8" spans="1:11" ht="12.75">
      <c r="A8" s="2">
        <v>2</v>
      </c>
      <c r="B8" s="2" t="s">
        <v>249</v>
      </c>
      <c r="C8" s="8">
        <v>1565</v>
      </c>
      <c r="D8" s="8">
        <v>-35</v>
      </c>
      <c r="E8" s="8">
        <f t="shared" si="0"/>
        <v>1530</v>
      </c>
      <c r="F8" s="8">
        <v>5930</v>
      </c>
      <c r="G8" s="8"/>
      <c r="H8" s="8">
        <f>F8+E8</f>
        <v>7460</v>
      </c>
      <c r="I8" s="8">
        <v>-5930</v>
      </c>
      <c r="J8" s="8">
        <f>H8+I8</f>
        <v>1530</v>
      </c>
      <c r="K8" s="8">
        <f>J8-E8</f>
        <v>0</v>
      </c>
    </row>
    <row r="9" spans="1:11" ht="12.75">
      <c r="A9" s="2">
        <v>3</v>
      </c>
      <c r="B9" s="2" t="s">
        <v>199</v>
      </c>
      <c r="C9" s="8">
        <v>103</v>
      </c>
      <c r="D9" s="8"/>
      <c r="E9" s="8">
        <f t="shared" si="0"/>
        <v>103</v>
      </c>
      <c r="F9" s="8">
        <v>351</v>
      </c>
      <c r="G9" s="8"/>
      <c r="H9" s="8">
        <f>F9+E9</f>
        <v>454</v>
      </c>
      <c r="I9" s="8">
        <v>-281</v>
      </c>
      <c r="J9" s="8">
        <f>H9+I9</f>
        <v>173</v>
      </c>
      <c r="K9" s="8">
        <f>J9-E9</f>
        <v>70</v>
      </c>
    </row>
    <row r="10" spans="1:11" ht="12.75">
      <c r="A10" s="2">
        <v>4</v>
      </c>
      <c r="B10" s="2" t="s">
        <v>180</v>
      </c>
      <c r="C10" s="8">
        <v>63</v>
      </c>
      <c r="D10" s="8">
        <v>557</v>
      </c>
      <c r="E10" s="8">
        <v>620</v>
      </c>
      <c r="F10" s="8"/>
      <c r="G10" s="8"/>
      <c r="H10" s="8">
        <f>F10+E10</f>
        <v>620</v>
      </c>
      <c r="I10" s="8"/>
      <c r="J10" s="8">
        <f>H10-I10</f>
        <v>620</v>
      </c>
      <c r="K10" s="8"/>
    </row>
    <row r="11" spans="1:11" ht="12.75">
      <c r="A11" s="2">
        <v>5</v>
      </c>
      <c r="B11" s="6" t="s">
        <v>706</v>
      </c>
      <c r="C11" s="7">
        <f>SUM(C7:C10)</f>
        <v>2481</v>
      </c>
      <c r="D11" s="7">
        <f>SUM(D7:D10)</f>
        <v>525</v>
      </c>
      <c r="E11" s="7">
        <f t="shared" si="0"/>
        <v>3006</v>
      </c>
      <c r="F11" s="7">
        <f>SUM(F7:F10)</f>
        <v>7600</v>
      </c>
      <c r="G11" s="7"/>
      <c r="H11" s="7">
        <f>SUM(H7:H10)</f>
        <v>10606</v>
      </c>
      <c r="I11" s="7">
        <f>SUM(I7:I10)</f>
        <v>-7414</v>
      </c>
      <c r="J11" s="7">
        <f>SUM(J7:J10)</f>
        <v>3192</v>
      </c>
      <c r="K11" s="7">
        <f>SUM(K7:K10)</f>
        <v>186</v>
      </c>
    </row>
    <row r="12" spans="1:11" ht="12.75">
      <c r="A12" s="2">
        <v>6</v>
      </c>
      <c r="B12" s="2" t="s">
        <v>276</v>
      </c>
      <c r="C12" s="8">
        <v>166026</v>
      </c>
      <c r="D12" s="8">
        <v>1231</v>
      </c>
      <c r="E12" s="7">
        <f t="shared" si="0"/>
        <v>167257</v>
      </c>
      <c r="F12" s="8">
        <v>-7600</v>
      </c>
      <c r="G12" s="8">
        <v>6615</v>
      </c>
      <c r="H12" s="8">
        <f>E12+G12+F12</f>
        <v>166272</v>
      </c>
      <c r="I12" s="8">
        <v>7414</v>
      </c>
      <c r="J12" s="8">
        <f>H12+I12</f>
        <v>173686</v>
      </c>
      <c r="K12" s="8"/>
    </row>
    <row r="13" spans="1:11" ht="12.75">
      <c r="A13" s="2">
        <v>7</v>
      </c>
      <c r="B13" s="102" t="s">
        <v>707</v>
      </c>
      <c r="C13" s="7">
        <f aca="true" t="shared" si="1" ref="C13:K13">SUM(C11:C12)</f>
        <v>168507</v>
      </c>
      <c r="D13" s="7">
        <f t="shared" si="1"/>
        <v>1756</v>
      </c>
      <c r="E13" s="7">
        <f t="shared" si="1"/>
        <v>170263</v>
      </c>
      <c r="F13" s="7">
        <f t="shared" si="1"/>
        <v>0</v>
      </c>
      <c r="G13" s="7">
        <f t="shared" si="1"/>
        <v>6615</v>
      </c>
      <c r="H13" s="7">
        <f t="shared" si="1"/>
        <v>176878</v>
      </c>
      <c r="I13" s="7">
        <f t="shared" si="1"/>
        <v>0</v>
      </c>
      <c r="J13" s="7">
        <f t="shared" si="1"/>
        <v>176878</v>
      </c>
      <c r="K13" s="7">
        <f t="shared" si="1"/>
        <v>186</v>
      </c>
    </row>
  </sheetData>
  <sheetProtection/>
  <mergeCells count="2">
    <mergeCell ref="A6:B6"/>
    <mergeCell ref="A2:K2"/>
  </mergeCells>
  <printOptions/>
  <pageMargins left="0.75" right="0.75" top="1" bottom="1" header="0.5" footer="0.5"/>
  <pageSetup horizontalDpi="600" verticalDpi="600" orientation="landscape" paperSize="9" scale="98" r:id="rId1"/>
  <headerFooter alignWithMargins="0">
    <oddHeader>&amp;C21. melléklet az 5/2014. (IV. 30.)  önkormányzati rendelethez</oddHeader>
  </headerFooter>
  <ignoredErrors>
    <ignoredError sqref="C11:D11 F11 I11" formulaRange="1"/>
    <ignoredError sqref="E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20.421875" style="0" customWidth="1"/>
    <col min="2" max="3" width="7.7109375" style="0" customWidth="1"/>
    <col min="4" max="4" width="10.140625" style="0" customWidth="1"/>
  </cols>
  <sheetData>
    <row r="1" spans="1:5" ht="12.75">
      <c r="A1" s="246" t="s">
        <v>439</v>
      </c>
      <c r="B1" s="248"/>
      <c r="C1" s="248"/>
      <c r="D1" s="248"/>
      <c r="E1" s="248"/>
    </row>
    <row r="2" spans="1:5" ht="12.75">
      <c r="A2" s="246" t="s">
        <v>180</v>
      </c>
      <c r="B2" s="248"/>
      <c r="C2" s="248"/>
      <c r="D2" s="248"/>
      <c r="E2" s="248"/>
    </row>
    <row r="3" spans="1:3" ht="12.75">
      <c r="A3" s="37"/>
      <c r="B3" s="32"/>
      <c r="C3" s="32"/>
    </row>
    <row r="4" spans="1:5" ht="12.75">
      <c r="A4" s="32"/>
      <c r="B4" s="32"/>
      <c r="C4" s="32"/>
      <c r="E4" s="4" t="s">
        <v>161</v>
      </c>
    </row>
    <row r="5" spans="1:5" ht="41.25" customHeight="1">
      <c r="A5" s="71" t="s">
        <v>207</v>
      </c>
      <c r="B5" s="256" t="s">
        <v>281</v>
      </c>
      <c r="C5" s="257"/>
      <c r="D5" s="256" t="s">
        <v>228</v>
      </c>
      <c r="E5" s="257"/>
    </row>
    <row r="6" spans="1:5" ht="12.75">
      <c r="A6" s="72"/>
      <c r="B6" s="2" t="s">
        <v>316</v>
      </c>
      <c r="C6" s="2" t="s">
        <v>140</v>
      </c>
      <c r="D6" s="6" t="s">
        <v>316</v>
      </c>
      <c r="E6" s="6" t="s">
        <v>140</v>
      </c>
    </row>
    <row r="7" spans="1:5" ht="24.75" customHeight="1">
      <c r="A7" s="48" t="s">
        <v>213</v>
      </c>
      <c r="B7" s="8"/>
      <c r="C7" s="8"/>
      <c r="D7" s="7">
        <f>SUM(B7)</f>
        <v>0</v>
      </c>
      <c r="E7" s="7">
        <f>SUM(C7)</f>
        <v>0</v>
      </c>
    </row>
    <row r="8" spans="1:5" ht="22.5" customHeight="1">
      <c r="A8" s="48" t="s">
        <v>214</v>
      </c>
      <c r="B8" s="8"/>
      <c r="C8" s="8">
        <v>27</v>
      </c>
      <c r="D8" s="7">
        <f aca="true" t="shared" si="0" ref="D8:D13">SUM(D8)</f>
        <v>0</v>
      </c>
      <c r="E8" s="7">
        <f aca="true" t="shared" si="1" ref="E8:E13">SUM(C8)</f>
        <v>27</v>
      </c>
    </row>
    <row r="9" spans="1:5" ht="22.5" customHeight="1">
      <c r="A9" s="48" t="s">
        <v>215</v>
      </c>
      <c r="B9" s="8"/>
      <c r="C9" s="8"/>
      <c r="D9" s="7">
        <f t="shared" si="0"/>
        <v>0</v>
      </c>
      <c r="E9" s="7">
        <f t="shared" si="1"/>
        <v>0</v>
      </c>
    </row>
    <row r="10" spans="1:5" ht="21.75" customHeight="1">
      <c r="A10" s="48" t="s">
        <v>351</v>
      </c>
      <c r="B10" s="8"/>
      <c r="C10" s="8"/>
      <c r="D10" s="7">
        <f t="shared" si="0"/>
        <v>0</v>
      </c>
      <c r="E10" s="7">
        <v>0</v>
      </c>
    </row>
    <row r="11" spans="1:5" ht="22.5" customHeight="1">
      <c r="A11" s="48" t="s">
        <v>363</v>
      </c>
      <c r="B11" s="8"/>
      <c r="C11" s="8"/>
      <c r="D11" s="7">
        <f t="shared" si="0"/>
        <v>0</v>
      </c>
      <c r="E11" s="7">
        <f t="shared" si="1"/>
        <v>0</v>
      </c>
    </row>
    <row r="12" spans="1:5" ht="22.5" customHeight="1">
      <c r="A12" s="48" t="s">
        <v>364</v>
      </c>
      <c r="B12" s="8"/>
      <c r="C12" s="8"/>
      <c r="D12" s="7">
        <f t="shared" si="0"/>
        <v>0</v>
      </c>
      <c r="E12" s="7">
        <f t="shared" si="1"/>
        <v>0</v>
      </c>
    </row>
    <row r="13" spans="1:5" ht="24.75" customHeight="1">
      <c r="A13" s="48" t="s">
        <v>365</v>
      </c>
      <c r="B13" s="8"/>
      <c r="C13" s="8"/>
      <c r="D13" s="7">
        <f t="shared" si="0"/>
        <v>0</v>
      </c>
      <c r="E13" s="7">
        <f t="shared" si="1"/>
        <v>0</v>
      </c>
    </row>
    <row r="14" spans="1:5" ht="24.75" customHeight="1">
      <c r="A14" s="49" t="s">
        <v>219</v>
      </c>
      <c r="B14" s="7">
        <f>SUM(B7:B13)</f>
        <v>0</v>
      </c>
      <c r="C14" s="7">
        <f>SUM(C7:C13)</f>
        <v>27</v>
      </c>
      <c r="D14" s="7">
        <f>SUM(D7:D13)</f>
        <v>0</v>
      </c>
      <c r="E14" s="7">
        <f>SUM(E7:E13)</f>
        <v>27</v>
      </c>
    </row>
    <row r="15" spans="1:5" ht="24.75" customHeight="1">
      <c r="A15" s="48" t="s">
        <v>37</v>
      </c>
      <c r="B15" s="8"/>
      <c r="C15" s="8"/>
      <c r="D15" s="7">
        <f aca="true" t="shared" si="2" ref="D15:E18">SUM(B15)</f>
        <v>0</v>
      </c>
      <c r="E15" s="7">
        <f t="shared" si="2"/>
        <v>0</v>
      </c>
    </row>
    <row r="16" spans="1:5" ht="24.75" customHeight="1">
      <c r="A16" s="48" t="s">
        <v>366</v>
      </c>
      <c r="B16" s="8"/>
      <c r="C16" s="8"/>
      <c r="D16" s="7">
        <f t="shared" si="2"/>
        <v>0</v>
      </c>
      <c r="E16" s="7">
        <f t="shared" si="2"/>
        <v>0</v>
      </c>
    </row>
    <row r="17" spans="1:5" ht="24.75" customHeight="1">
      <c r="A17" s="50" t="s">
        <v>360</v>
      </c>
      <c r="B17" s="8"/>
      <c r="C17" s="8"/>
      <c r="D17" s="7">
        <f t="shared" si="2"/>
        <v>0</v>
      </c>
      <c r="E17" s="7">
        <f t="shared" si="2"/>
        <v>0</v>
      </c>
    </row>
    <row r="18" spans="1:5" ht="21">
      <c r="A18" s="48" t="s">
        <v>361</v>
      </c>
      <c r="B18" s="8"/>
      <c r="C18" s="8"/>
      <c r="D18" s="7">
        <f t="shared" si="2"/>
        <v>0</v>
      </c>
      <c r="E18" s="7">
        <f t="shared" si="2"/>
        <v>0</v>
      </c>
    </row>
    <row r="19" spans="1:5" ht="12.75">
      <c r="A19" s="18" t="s">
        <v>48</v>
      </c>
      <c r="B19" s="7">
        <f>SUM(B14:B18)</f>
        <v>0</v>
      </c>
      <c r="C19" s="7">
        <f>SUM(C14:C17)</f>
        <v>27</v>
      </c>
      <c r="D19" s="7">
        <f>SUM(D14:D18)</f>
        <v>0</v>
      </c>
      <c r="E19" s="7">
        <f>SUM(E14:E18)</f>
        <v>27</v>
      </c>
    </row>
  </sheetData>
  <sheetProtection/>
  <mergeCells count="4">
    <mergeCell ref="D5:E5"/>
    <mergeCell ref="B5:C5"/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&amp;C1/2. melléklet az 5/2014. (IV. 30.) önkormányzati rendelethez</oddHeader>
    <oddFooter>&amp;C3. oldal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1" ht="12.75">
      <c r="A1" s="37" t="s">
        <v>440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37" t="s">
        <v>248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37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4" t="s">
        <v>161</v>
      </c>
    </row>
    <row r="5" spans="1:11" ht="41.25" customHeight="1">
      <c r="A5" s="264" t="s">
        <v>207</v>
      </c>
      <c r="B5" s="253" t="s">
        <v>221</v>
      </c>
      <c r="C5" s="254"/>
      <c r="D5" s="263" t="s">
        <v>263</v>
      </c>
      <c r="E5" s="263"/>
      <c r="F5" s="256"/>
      <c r="G5" s="257"/>
      <c r="H5" s="59"/>
      <c r="I5" s="60"/>
      <c r="J5" s="263" t="s">
        <v>148</v>
      </c>
      <c r="K5" s="263"/>
    </row>
    <row r="6" spans="1:11" ht="12.75">
      <c r="A6" s="265"/>
      <c r="B6" s="2" t="s">
        <v>316</v>
      </c>
      <c r="C6" s="2" t="s">
        <v>140</v>
      </c>
      <c r="D6" s="2" t="s">
        <v>316</v>
      </c>
      <c r="E6" s="2" t="s">
        <v>140</v>
      </c>
      <c r="F6" s="2"/>
      <c r="G6" s="2"/>
      <c r="H6" s="2"/>
      <c r="I6" s="2"/>
      <c r="J6" s="6" t="s">
        <v>316</v>
      </c>
      <c r="K6" s="6" t="s">
        <v>140</v>
      </c>
    </row>
    <row r="7" spans="1:11" ht="21">
      <c r="A7" s="48" t="s">
        <v>213</v>
      </c>
      <c r="B7" s="8">
        <v>1654</v>
      </c>
      <c r="C7" s="8">
        <v>1799</v>
      </c>
      <c r="D7" s="8"/>
      <c r="E7" s="8">
        <v>20</v>
      </c>
      <c r="F7" s="8"/>
      <c r="G7" s="8"/>
      <c r="H7" s="8"/>
      <c r="I7" s="8"/>
      <c r="J7" s="7">
        <f aca="true" t="shared" si="0" ref="J7:K18">B7+D7+F7+H7</f>
        <v>1654</v>
      </c>
      <c r="K7" s="7">
        <f t="shared" si="0"/>
        <v>1819</v>
      </c>
    </row>
    <row r="8" spans="1:11" ht="22.5" customHeight="1">
      <c r="A8" s="48" t="s">
        <v>214</v>
      </c>
      <c r="B8" s="8"/>
      <c r="C8" s="8"/>
      <c r="D8" s="8"/>
      <c r="E8" s="8">
        <v>1</v>
      </c>
      <c r="F8" s="8"/>
      <c r="G8" s="8"/>
      <c r="H8" s="8"/>
      <c r="I8" s="8"/>
      <c r="J8" s="7">
        <f t="shared" si="0"/>
        <v>0</v>
      </c>
      <c r="K8" s="7">
        <f t="shared" si="0"/>
        <v>1</v>
      </c>
    </row>
    <row r="9" spans="1:11" ht="22.5" customHeight="1">
      <c r="A9" s="48" t="s">
        <v>215</v>
      </c>
      <c r="B9" s="8">
        <v>447</v>
      </c>
      <c r="C9" s="8">
        <v>486</v>
      </c>
      <c r="D9" s="8"/>
      <c r="E9" s="8">
        <v>3</v>
      </c>
      <c r="F9" s="8"/>
      <c r="G9" s="8"/>
      <c r="H9" s="8"/>
      <c r="I9" s="8"/>
      <c r="J9" s="7">
        <f t="shared" si="0"/>
        <v>447</v>
      </c>
      <c r="K9" s="7">
        <f t="shared" si="0"/>
        <v>489</v>
      </c>
    </row>
    <row r="10" spans="1:11" ht="12.75">
      <c r="A10" s="48" t="s">
        <v>357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  <c r="K10" s="7">
        <f t="shared" si="0"/>
        <v>0</v>
      </c>
    </row>
    <row r="11" spans="1:11" ht="22.5" customHeight="1">
      <c r="A11" s="48" t="s">
        <v>368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  <c r="K11" s="7">
        <f t="shared" si="0"/>
        <v>0</v>
      </c>
    </row>
    <row r="12" spans="1:11" ht="22.5" customHeight="1">
      <c r="A12" s="48" t="s">
        <v>367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  <c r="K12" s="7">
        <f t="shared" si="0"/>
        <v>0</v>
      </c>
    </row>
    <row r="13" spans="1:11" ht="12.75">
      <c r="A13" s="48" t="s">
        <v>354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  <c r="K13" s="7">
        <f t="shared" si="0"/>
        <v>0</v>
      </c>
    </row>
    <row r="14" spans="1:11" ht="21">
      <c r="A14" s="49" t="s">
        <v>219</v>
      </c>
      <c r="B14" s="7">
        <f>SUM(B7:B13)</f>
        <v>2101</v>
      </c>
      <c r="C14" s="7">
        <f>SUM(C7:C13)</f>
        <v>2285</v>
      </c>
      <c r="D14" s="7">
        <v>0</v>
      </c>
      <c r="E14" s="7">
        <f>SUM(E7:E13)</f>
        <v>24</v>
      </c>
      <c r="F14" s="7"/>
      <c r="G14" s="7"/>
      <c r="H14" s="7"/>
      <c r="I14" s="7"/>
      <c r="J14" s="7">
        <f>SUM(J7:J13)</f>
        <v>2101</v>
      </c>
      <c r="K14" s="7">
        <f>C14+E14+G14+I14</f>
        <v>2309</v>
      </c>
    </row>
    <row r="15" spans="1:11" ht="21">
      <c r="A15" s="48" t="s">
        <v>369</v>
      </c>
      <c r="B15" s="8"/>
      <c r="C15" s="8"/>
      <c r="D15" s="8"/>
      <c r="E15" s="8"/>
      <c r="F15" s="8"/>
      <c r="G15" s="8"/>
      <c r="H15" s="8"/>
      <c r="I15" s="8"/>
      <c r="J15" s="7">
        <f t="shared" si="0"/>
        <v>0</v>
      </c>
      <c r="K15" s="7">
        <f t="shared" si="0"/>
        <v>0</v>
      </c>
    </row>
    <row r="16" spans="1:11" ht="21">
      <c r="A16" s="48" t="s">
        <v>366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  <c r="K16" s="7">
        <f t="shared" si="0"/>
        <v>0</v>
      </c>
    </row>
    <row r="17" spans="1:11" ht="21">
      <c r="A17" s="50" t="s">
        <v>370</v>
      </c>
      <c r="B17" s="8"/>
      <c r="C17" s="8"/>
      <c r="D17" s="8"/>
      <c r="E17" s="8"/>
      <c r="F17" s="8"/>
      <c r="G17" s="8"/>
      <c r="H17" s="8"/>
      <c r="I17" s="8"/>
      <c r="J17" s="7">
        <f t="shared" si="0"/>
        <v>0</v>
      </c>
      <c r="K17" s="7">
        <f t="shared" si="0"/>
        <v>0</v>
      </c>
    </row>
    <row r="18" spans="1:11" ht="21">
      <c r="A18" s="48" t="s">
        <v>374</v>
      </c>
      <c r="B18" s="8"/>
      <c r="C18" s="8"/>
      <c r="D18" s="8"/>
      <c r="E18" s="8"/>
      <c r="F18" s="8"/>
      <c r="G18" s="8"/>
      <c r="H18" s="8"/>
      <c r="I18" s="8"/>
      <c r="J18" s="7">
        <f t="shared" si="0"/>
        <v>0</v>
      </c>
      <c r="K18" s="7">
        <f t="shared" si="0"/>
        <v>0</v>
      </c>
    </row>
    <row r="19" spans="1:11" ht="12.75">
      <c r="A19" s="18" t="s">
        <v>48</v>
      </c>
      <c r="B19" s="7">
        <f>SUM(B14:B18)</f>
        <v>2101</v>
      </c>
      <c r="C19" s="7">
        <f>SUM(C14:C18)</f>
        <v>2285</v>
      </c>
      <c r="D19" s="7">
        <f>SUM(D14:D18)</f>
        <v>0</v>
      </c>
      <c r="E19" s="7">
        <f>SUM(E14:E18)</f>
        <v>24</v>
      </c>
      <c r="F19" s="7"/>
      <c r="G19" s="7"/>
      <c r="H19" s="7"/>
      <c r="I19" s="7"/>
      <c r="J19" s="7">
        <f>SUM(J14:J18)</f>
        <v>2101</v>
      </c>
      <c r="K19" s="7">
        <f>SUM(K14:K18)</f>
        <v>2309</v>
      </c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36"/>
    </row>
  </sheetData>
  <sheetProtection/>
  <mergeCells count="5"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&amp;C1/3. melléklet az 5/2014. (IV. 30.) önkormányzati rendelethez
</oddHeader>
    <oddFooter>&amp;C5. oldal
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18.7109375" style="0" customWidth="1"/>
    <col min="2" max="4" width="8.28125" style="0" customWidth="1"/>
    <col min="5" max="5" width="7.00390625" style="0" customWidth="1"/>
    <col min="6" max="7" width="8.28125" style="0" customWidth="1"/>
    <col min="8" max="8" width="7.140625" style="0" customWidth="1"/>
    <col min="9" max="10" width="8.28125" style="0" customWidth="1"/>
    <col min="11" max="11" width="7.140625" style="0" customWidth="1"/>
    <col min="12" max="12" width="7.00390625" style="0" customWidth="1"/>
    <col min="13" max="15" width="8.28125" style="0" customWidth="1"/>
  </cols>
  <sheetData>
    <row r="1" spans="1:15" ht="12.75">
      <c r="A1" s="37" t="s">
        <v>439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75">
      <c r="A2" s="37" t="s">
        <v>311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>
      <c r="A3" s="37"/>
      <c r="B3" s="32"/>
      <c r="C3" s="32"/>
      <c r="D3" s="32"/>
      <c r="E3" s="32"/>
      <c r="F3" s="32"/>
      <c r="G3" s="32"/>
      <c r="H3" s="32"/>
      <c r="I3" s="247"/>
      <c r="J3" s="247"/>
      <c r="K3" s="247"/>
      <c r="L3" s="247"/>
      <c r="M3" s="69"/>
      <c r="N3" s="32"/>
      <c r="O3" s="32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" t="s">
        <v>161</v>
      </c>
    </row>
    <row r="5" spans="1:15" ht="41.25" customHeight="1">
      <c r="A5" s="264" t="s">
        <v>207</v>
      </c>
      <c r="B5" s="267" t="s">
        <v>208</v>
      </c>
      <c r="C5" s="268"/>
      <c r="D5" s="255" t="s">
        <v>209</v>
      </c>
      <c r="E5" s="255"/>
      <c r="F5" s="255" t="s">
        <v>210</v>
      </c>
      <c r="G5" s="255"/>
      <c r="H5" s="255" t="s">
        <v>211</v>
      </c>
      <c r="I5" s="255"/>
      <c r="J5" s="261" t="s">
        <v>320</v>
      </c>
      <c r="K5" s="266"/>
      <c r="L5" s="255" t="s">
        <v>212</v>
      </c>
      <c r="M5" s="255"/>
      <c r="N5" s="255" t="s">
        <v>148</v>
      </c>
      <c r="O5" s="255"/>
    </row>
    <row r="6" spans="1:15" ht="12.75">
      <c r="A6" s="265"/>
      <c r="B6" s="63" t="s">
        <v>316</v>
      </c>
      <c r="C6" s="63" t="s">
        <v>140</v>
      </c>
      <c r="D6" s="63" t="s">
        <v>316</v>
      </c>
      <c r="E6" s="63" t="s">
        <v>140</v>
      </c>
      <c r="F6" s="63" t="s">
        <v>316</v>
      </c>
      <c r="G6" s="63" t="s">
        <v>140</v>
      </c>
      <c r="H6" s="63" t="s">
        <v>316</v>
      </c>
      <c r="I6" s="63" t="s">
        <v>140</v>
      </c>
      <c r="J6" s="63" t="s">
        <v>316</v>
      </c>
      <c r="K6" s="63" t="s">
        <v>318</v>
      </c>
      <c r="L6" s="63" t="s">
        <v>316</v>
      </c>
      <c r="M6" s="63" t="s">
        <v>140</v>
      </c>
      <c r="N6" s="102" t="s">
        <v>316</v>
      </c>
      <c r="O6" s="102" t="s">
        <v>140</v>
      </c>
    </row>
    <row r="7" spans="1:15" ht="21">
      <c r="A7" s="48" t="s">
        <v>213</v>
      </c>
      <c r="B7" s="64">
        <v>27030</v>
      </c>
      <c r="C7" s="64">
        <v>24529</v>
      </c>
      <c r="D7" s="64"/>
      <c r="E7" s="64"/>
      <c r="F7" s="64">
        <v>5500</v>
      </c>
      <c r="G7" s="64">
        <v>5550</v>
      </c>
      <c r="H7" s="64">
        <v>1012</v>
      </c>
      <c r="I7" s="64">
        <v>864</v>
      </c>
      <c r="J7" s="64"/>
      <c r="K7" s="64"/>
      <c r="L7" s="64"/>
      <c r="M7" s="64"/>
      <c r="N7" s="65">
        <f>B7+D7+F7+H7+L7</f>
        <v>33542</v>
      </c>
      <c r="O7" s="65">
        <f>C7+E7+G7+I7+M7</f>
        <v>30943</v>
      </c>
    </row>
    <row r="8" spans="1:15" ht="22.5" customHeight="1">
      <c r="A8" s="48" t="s">
        <v>214</v>
      </c>
      <c r="B8" s="64"/>
      <c r="C8" s="64">
        <v>55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5">
        <f aca="true" t="shared" si="0" ref="N8:N18">B8+D8+F8+H8+L8</f>
        <v>0</v>
      </c>
      <c r="O8" s="65">
        <f>C8+E8+G8+I8+M8+K8</f>
        <v>55</v>
      </c>
    </row>
    <row r="9" spans="1:15" ht="22.5" customHeight="1">
      <c r="A9" s="48" t="s">
        <v>215</v>
      </c>
      <c r="B9" s="64"/>
      <c r="C9" s="64"/>
      <c r="D9" s="64"/>
      <c r="E9" s="64"/>
      <c r="F9" s="64">
        <v>1485</v>
      </c>
      <c r="G9" s="64">
        <v>1498</v>
      </c>
      <c r="H9" s="64"/>
      <c r="I9" s="64"/>
      <c r="J9" s="64">
        <v>14</v>
      </c>
      <c r="K9" s="64">
        <v>21</v>
      </c>
      <c r="L9" s="64"/>
      <c r="M9" s="64"/>
      <c r="N9" s="65">
        <f>B9+D9+F9+H9+L9+J9</f>
        <v>1499</v>
      </c>
      <c r="O9" s="65">
        <f>C9+E9+G9+I9+M9+K9</f>
        <v>1519</v>
      </c>
    </row>
    <row r="10" spans="1:15" ht="12.75">
      <c r="A10" s="48" t="s">
        <v>357</v>
      </c>
      <c r="B10" s="64"/>
      <c r="C10" s="64"/>
      <c r="D10" s="64"/>
      <c r="E10" s="64"/>
      <c r="F10" s="64"/>
      <c r="G10" s="64"/>
      <c r="H10" s="64"/>
      <c r="I10" s="64"/>
      <c r="J10" s="64">
        <v>50</v>
      </c>
      <c r="K10" s="64">
        <v>75</v>
      </c>
      <c r="L10" s="64"/>
      <c r="M10" s="64"/>
      <c r="N10" s="65">
        <f>SUM(B10+D10+F10+H10+J10+L10)</f>
        <v>50</v>
      </c>
      <c r="O10" s="65">
        <f>SUM(C10+E10+G10+I10+K10+M10)</f>
        <v>75</v>
      </c>
    </row>
    <row r="11" spans="1:15" ht="22.5" customHeight="1">
      <c r="A11" s="48" t="s">
        <v>371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>
        <v>5924</v>
      </c>
      <c r="M11" s="64">
        <v>5924</v>
      </c>
      <c r="N11" s="65">
        <f t="shared" si="0"/>
        <v>5924</v>
      </c>
      <c r="O11" s="65">
        <f aca="true" t="shared" si="1" ref="O11:O17">C11+E11+G11+I11+M11</f>
        <v>5924</v>
      </c>
    </row>
    <row r="12" spans="1:15" ht="22.5" customHeight="1">
      <c r="A12" s="48" t="s">
        <v>372</v>
      </c>
      <c r="B12" s="64">
        <v>100</v>
      </c>
      <c r="C12" s="64">
        <v>100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>
        <f t="shared" si="0"/>
        <v>100</v>
      </c>
      <c r="O12" s="65">
        <f t="shared" si="1"/>
        <v>100</v>
      </c>
    </row>
    <row r="13" spans="1:15" ht="12.75">
      <c r="A13" s="48" t="s">
        <v>354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>
        <f t="shared" si="0"/>
        <v>0</v>
      </c>
      <c r="O13" s="65">
        <f t="shared" si="1"/>
        <v>0</v>
      </c>
    </row>
    <row r="14" spans="1:15" ht="21">
      <c r="A14" s="49" t="s">
        <v>219</v>
      </c>
      <c r="B14" s="65">
        <f>SUM(B7:B13)</f>
        <v>27130</v>
      </c>
      <c r="C14" s="65">
        <f aca="true" t="shared" si="2" ref="C14:M14">SUM(C7:C13)</f>
        <v>24684</v>
      </c>
      <c r="D14" s="65">
        <f>SUM(D7:D13)</f>
        <v>0</v>
      </c>
      <c r="E14" s="65">
        <f t="shared" si="2"/>
        <v>0</v>
      </c>
      <c r="F14" s="65">
        <f t="shared" si="2"/>
        <v>6985</v>
      </c>
      <c r="G14" s="65">
        <f t="shared" si="2"/>
        <v>7048</v>
      </c>
      <c r="H14" s="65">
        <f t="shared" si="2"/>
        <v>1012</v>
      </c>
      <c r="I14" s="65">
        <f t="shared" si="2"/>
        <v>864</v>
      </c>
      <c r="J14" s="65">
        <f>SUM(J7:J13)</f>
        <v>64</v>
      </c>
      <c r="K14" s="65">
        <f>SUM(K8:K13)</f>
        <v>96</v>
      </c>
      <c r="L14" s="65">
        <f t="shared" si="2"/>
        <v>5924</v>
      </c>
      <c r="M14" s="65">
        <f t="shared" si="2"/>
        <v>5924</v>
      </c>
      <c r="N14" s="65">
        <f>SUM(N7:N13)</f>
        <v>41115</v>
      </c>
      <c r="O14" s="65">
        <f>SUM(O7:O13)</f>
        <v>38616</v>
      </c>
    </row>
    <row r="15" spans="1:15" ht="21">
      <c r="A15" s="48" t="s">
        <v>37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>
        <f t="shared" si="0"/>
        <v>0</v>
      </c>
      <c r="O15" s="65">
        <f t="shared" si="1"/>
        <v>0</v>
      </c>
    </row>
    <row r="16" spans="1:15" ht="21">
      <c r="A16" s="48" t="s">
        <v>366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>
        <f t="shared" si="0"/>
        <v>0</v>
      </c>
      <c r="O16" s="65">
        <f t="shared" si="1"/>
        <v>0</v>
      </c>
    </row>
    <row r="17" spans="1:15" ht="21">
      <c r="A17" s="50" t="s">
        <v>370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>
        <f t="shared" si="0"/>
        <v>0</v>
      </c>
      <c r="O17" s="65">
        <f t="shared" si="1"/>
        <v>0</v>
      </c>
    </row>
    <row r="18" spans="1:15" ht="21">
      <c r="A18" s="48" t="s">
        <v>374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>
        <f t="shared" si="0"/>
        <v>0</v>
      </c>
      <c r="O18" s="65">
        <f>C18+E18+G18+I18+M18</f>
        <v>0</v>
      </c>
    </row>
    <row r="19" spans="1:15" ht="26.25">
      <c r="A19" s="18" t="s">
        <v>48</v>
      </c>
      <c r="B19" s="65">
        <f aca="true" t="shared" si="3" ref="B19:N19">SUM(B14:B18)</f>
        <v>27130</v>
      </c>
      <c r="C19" s="65">
        <f t="shared" si="3"/>
        <v>24684</v>
      </c>
      <c r="D19" s="65">
        <f t="shared" si="3"/>
        <v>0</v>
      </c>
      <c r="E19" s="65">
        <f t="shared" si="3"/>
        <v>0</v>
      </c>
      <c r="F19" s="65">
        <f t="shared" si="3"/>
        <v>6985</v>
      </c>
      <c r="G19" s="65">
        <f t="shared" si="3"/>
        <v>7048</v>
      </c>
      <c r="H19" s="65">
        <f t="shared" si="3"/>
        <v>1012</v>
      </c>
      <c r="I19" s="65">
        <f t="shared" si="3"/>
        <v>864</v>
      </c>
      <c r="J19" s="65">
        <f t="shared" si="3"/>
        <v>64</v>
      </c>
      <c r="K19" s="65">
        <f t="shared" si="3"/>
        <v>96</v>
      </c>
      <c r="L19" s="65">
        <f t="shared" si="3"/>
        <v>5924</v>
      </c>
      <c r="M19" s="65">
        <f t="shared" si="3"/>
        <v>5924</v>
      </c>
      <c r="N19" s="65">
        <f t="shared" si="3"/>
        <v>41115</v>
      </c>
      <c r="O19" s="65">
        <f>SUM(O14:O17)</f>
        <v>38616</v>
      </c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36"/>
    </row>
  </sheetData>
  <sheetProtection/>
  <mergeCells count="9">
    <mergeCell ref="I3:L3"/>
    <mergeCell ref="L5:M5"/>
    <mergeCell ref="H5:I5"/>
    <mergeCell ref="N5:O5"/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&amp;C1/4. melléklet az 5/2014. (IV. 30.) önkormányzati rendelethez
</oddHeader>
    <oddFooter>&amp;C6. oldal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0.421875" style="0" customWidth="1"/>
    <col min="4" max="4" width="9.28125" style="0" customWidth="1"/>
    <col min="8" max="11" width="7.7109375" style="0" customWidth="1"/>
  </cols>
  <sheetData>
    <row r="1" spans="1:13" ht="12.75">
      <c r="A1" s="37" t="s">
        <v>441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246" t="s">
        <v>275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>
      <c r="A3" s="3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161</v>
      </c>
    </row>
    <row r="5" spans="1:13" ht="41.25" customHeight="1">
      <c r="A5" s="264" t="s">
        <v>207</v>
      </c>
      <c r="B5" s="253" t="s">
        <v>222</v>
      </c>
      <c r="C5" s="254"/>
      <c r="D5" s="263" t="s">
        <v>223</v>
      </c>
      <c r="E5" s="263"/>
      <c r="F5" s="263" t="s">
        <v>264</v>
      </c>
      <c r="G5" s="263"/>
      <c r="H5" s="263" t="s">
        <v>320</v>
      </c>
      <c r="I5" s="263"/>
      <c r="J5" s="263"/>
      <c r="K5" s="263"/>
      <c r="L5" s="263" t="s">
        <v>148</v>
      </c>
      <c r="M5" s="263"/>
    </row>
    <row r="6" spans="1:13" ht="12.75">
      <c r="A6" s="265"/>
      <c r="B6" s="2" t="s">
        <v>316</v>
      </c>
      <c r="C6" s="2" t="s">
        <v>140</v>
      </c>
      <c r="D6" s="2" t="s">
        <v>316</v>
      </c>
      <c r="E6" s="2" t="s">
        <v>140</v>
      </c>
      <c r="F6" s="2" t="s">
        <v>316</v>
      </c>
      <c r="G6" s="2" t="s">
        <v>140</v>
      </c>
      <c r="H6" s="2" t="s">
        <v>316</v>
      </c>
      <c r="I6" s="2" t="s">
        <v>318</v>
      </c>
      <c r="J6" s="2"/>
      <c r="K6" s="2"/>
      <c r="L6" s="6" t="s">
        <v>316</v>
      </c>
      <c r="M6" s="6" t="s">
        <v>140</v>
      </c>
    </row>
    <row r="7" spans="1:13" ht="21">
      <c r="A7" s="48" t="s">
        <v>213</v>
      </c>
      <c r="B7" s="8">
        <v>16</v>
      </c>
      <c r="C7" s="8"/>
      <c r="D7" s="8">
        <v>16</v>
      </c>
      <c r="E7" s="8">
        <v>5</v>
      </c>
      <c r="F7" s="8"/>
      <c r="G7" s="8"/>
      <c r="H7" s="8"/>
      <c r="I7" s="8"/>
      <c r="J7" s="8"/>
      <c r="K7" s="8"/>
      <c r="L7" s="7">
        <f aca="true" t="shared" si="0" ref="L7:M18">B7+D7+F7+H7+J7</f>
        <v>32</v>
      </c>
      <c r="M7" s="7">
        <f>SUM(C7+E7+G7+I7)</f>
        <v>5</v>
      </c>
    </row>
    <row r="8" spans="1:13" ht="22.5" customHeight="1">
      <c r="A8" s="48" t="s">
        <v>214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  <c r="M8" s="7">
        <f t="shared" si="0"/>
        <v>0</v>
      </c>
    </row>
    <row r="9" spans="1:13" ht="22.5" customHeight="1">
      <c r="A9" s="48" t="s">
        <v>215</v>
      </c>
      <c r="B9" s="8">
        <v>4</v>
      </c>
      <c r="C9" s="8"/>
      <c r="D9" s="8">
        <v>4</v>
      </c>
      <c r="E9" s="8">
        <v>1</v>
      </c>
      <c r="F9" s="8"/>
      <c r="G9" s="8"/>
      <c r="H9" s="8">
        <v>89</v>
      </c>
      <c r="I9" s="8">
        <v>90</v>
      </c>
      <c r="J9" s="8"/>
      <c r="K9" s="8"/>
      <c r="L9" s="7">
        <f t="shared" si="0"/>
        <v>97</v>
      </c>
      <c r="M9" s="7">
        <f t="shared" si="0"/>
        <v>91</v>
      </c>
    </row>
    <row r="10" spans="1:13" ht="12.75">
      <c r="A10" s="48" t="s">
        <v>357</v>
      </c>
      <c r="B10" s="8"/>
      <c r="C10" s="8"/>
      <c r="D10" s="8"/>
      <c r="E10" s="8"/>
      <c r="F10" s="8"/>
      <c r="G10" s="8"/>
      <c r="H10" s="8">
        <v>332</v>
      </c>
      <c r="I10" s="8">
        <v>332</v>
      </c>
      <c r="J10" s="8"/>
      <c r="K10" s="8"/>
      <c r="L10" s="7">
        <f t="shared" si="0"/>
        <v>332</v>
      </c>
      <c r="M10" s="7">
        <f t="shared" si="0"/>
        <v>332</v>
      </c>
    </row>
    <row r="11" spans="1:13" ht="22.5" customHeight="1">
      <c r="A11" s="48" t="s">
        <v>371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  <c r="M11" s="7">
        <f t="shared" si="0"/>
        <v>0</v>
      </c>
    </row>
    <row r="12" spans="1:13" ht="22.5" customHeight="1">
      <c r="A12" s="48" t="s">
        <v>372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  <c r="M12" s="7">
        <f t="shared" si="0"/>
        <v>0</v>
      </c>
    </row>
    <row r="13" spans="1:13" ht="12.75">
      <c r="A13" s="48" t="s">
        <v>354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  <c r="M13" s="7">
        <f t="shared" si="0"/>
        <v>0</v>
      </c>
    </row>
    <row r="14" spans="1:13" ht="21">
      <c r="A14" s="49" t="s">
        <v>219</v>
      </c>
      <c r="B14" s="7">
        <f aca="true" t="shared" si="1" ref="B14:G14">SUM(B7:B13)</f>
        <v>20</v>
      </c>
      <c r="C14" s="7">
        <f t="shared" si="1"/>
        <v>0</v>
      </c>
      <c r="D14" s="7">
        <f t="shared" si="1"/>
        <v>20</v>
      </c>
      <c r="E14" s="7">
        <v>6</v>
      </c>
      <c r="F14" s="7">
        <f t="shared" si="1"/>
        <v>0</v>
      </c>
      <c r="G14" s="7">
        <f t="shared" si="1"/>
        <v>0</v>
      </c>
      <c r="H14" s="7">
        <f>SUM(H7:H13)</f>
        <v>421</v>
      </c>
      <c r="I14" s="7">
        <f>SUM(I7:I13)</f>
        <v>422</v>
      </c>
      <c r="J14" s="7"/>
      <c r="K14" s="7"/>
      <c r="L14" s="7">
        <f>SUM(L7:L13)</f>
        <v>461</v>
      </c>
      <c r="M14" s="7">
        <f>SUM(M7:M13)</f>
        <v>428</v>
      </c>
    </row>
    <row r="15" spans="1:13" ht="21">
      <c r="A15" s="48" t="s">
        <v>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  <c r="M15" s="7">
        <f t="shared" si="0"/>
        <v>0</v>
      </c>
    </row>
    <row r="16" spans="1:13" ht="21">
      <c r="A16" s="48" t="s">
        <v>366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  <c r="M16" s="7">
        <f t="shared" si="0"/>
        <v>0</v>
      </c>
    </row>
    <row r="17" spans="1:13" ht="21">
      <c r="A17" s="50" t="s">
        <v>373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7">
        <f t="shared" si="0"/>
        <v>0</v>
      </c>
      <c r="M17" s="7">
        <f t="shared" si="0"/>
        <v>0</v>
      </c>
    </row>
    <row r="18" spans="1:13" ht="21">
      <c r="A18" s="48" t="s">
        <v>374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7">
        <f t="shared" si="0"/>
        <v>0</v>
      </c>
      <c r="M18" s="7">
        <f t="shared" si="0"/>
        <v>0</v>
      </c>
    </row>
    <row r="19" spans="1:13" ht="12.75">
      <c r="A19" s="18" t="s">
        <v>48</v>
      </c>
      <c r="B19" s="7">
        <f aca="true" t="shared" si="2" ref="B19:I19">SUM(B14:B18)</f>
        <v>20</v>
      </c>
      <c r="C19" s="7">
        <f t="shared" si="2"/>
        <v>0</v>
      </c>
      <c r="D19" s="7">
        <f t="shared" si="2"/>
        <v>20</v>
      </c>
      <c r="E19" s="7">
        <f t="shared" si="2"/>
        <v>6</v>
      </c>
      <c r="F19" s="7">
        <f t="shared" si="2"/>
        <v>0</v>
      </c>
      <c r="G19" s="7">
        <f t="shared" si="2"/>
        <v>0</v>
      </c>
      <c r="H19" s="7">
        <f t="shared" si="2"/>
        <v>421</v>
      </c>
      <c r="I19" s="7">
        <f t="shared" si="2"/>
        <v>422</v>
      </c>
      <c r="J19" s="7"/>
      <c r="K19" s="7"/>
      <c r="L19" s="7">
        <f>SUM(L14:L18)</f>
        <v>461</v>
      </c>
      <c r="M19" s="7">
        <f>SUM(M14:M18)</f>
        <v>428</v>
      </c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36"/>
    </row>
  </sheetData>
  <sheetProtection/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&amp;C1/5. melléklet az 5/2014. (IV. 30.) önkormányzati rendelethez
</oddHeader>
    <oddFooter>&amp;C7. oldal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46.8515625" style="0" customWidth="1"/>
    <col min="2" max="2" width="25.8515625" style="0" customWidth="1"/>
    <col min="3" max="3" width="19.28125" style="0" customWidth="1"/>
  </cols>
  <sheetData>
    <row r="1" spans="1:3" ht="12.75">
      <c r="A1" s="246" t="s">
        <v>442</v>
      </c>
      <c r="B1" s="246"/>
      <c r="C1" s="248"/>
    </row>
    <row r="2" spans="1:3" ht="12.75">
      <c r="A2" s="246" t="s">
        <v>273</v>
      </c>
      <c r="B2" s="269"/>
      <c r="C2" s="269"/>
    </row>
    <row r="4" ht="12.75">
      <c r="C4" s="4" t="s">
        <v>161</v>
      </c>
    </row>
    <row r="5" spans="1:3" ht="12.75">
      <c r="A5" s="270" t="s">
        <v>207</v>
      </c>
      <c r="B5" s="256" t="s">
        <v>229</v>
      </c>
      <c r="C5" s="257"/>
    </row>
    <row r="6" spans="1:3" ht="12.75">
      <c r="A6" s="271"/>
      <c r="B6" s="1" t="s">
        <v>22</v>
      </c>
      <c r="C6" s="1" t="s">
        <v>140</v>
      </c>
    </row>
    <row r="7" spans="1:3" ht="26.25" customHeight="1">
      <c r="A7" s="48" t="s">
        <v>213</v>
      </c>
      <c r="B7" s="109">
        <f>SUM('1.1 Önkormányzat'!AH7+'1.2 Polgárm.'!D7+'1.3 Óvoda'!J7+'1.4 Gondozási'!N7+'1.5 Műv. ház'!L7)</f>
        <v>37503</v>
      </c>
      <c r="C7" s="109">
        <f>SUM('1.1 Önkormányzat'!AI7+'1.2 Polgárm.'!E7+'1.3 Óvoda'!K7+'1.4 Gondozási'!O7+'1.5 Műv. ház'!M7)</f>
        <v>36544</v>
      </c>
    </row>
    <row r="8" spans="1:3" ht="21.75" customHeight="1">
      <c r="A8" s="48" t="s">
        <v>214</v>
      </c>
      <c r="B8" s="109">
        <f>SUM('1.1 Önkormányzat'!AH8+'1.2 Polgárm.'!D8+'1.3 Óvoda'!J8+'1.4 Gondozási'!N8+'1.5 Műv. ház'!L8)</f>
        <v>0</v>
      </c>
      <c r="C8" s="109">
        <f>SUM('1.1 Önkormányzat'!AI8+'1.2 Polgárm.'!E8+'1.3 Óvoda'!K8+'1.4 Gondozási'!O8+'1.5 Műv. ház'!M8)</f>
        <v>83</v>
      </c>
    </row>
    <row r="9" spans="1:3" ht="12.75">
      <c r="A9" s="48" t="s">
        <v>215</v>
      </c>
      <c r="B9" s="109">
        <v>20691</v>
      </c>
      <c r="C9" s="109">
        <f>SUM('1.1 Önkormányzat'!AI9+'1.2 Polgárm.'!E9+'1.3 Óvoda'!K9+'1.4 Gondozási'!O9+'1.5 Műv. ház'!M9)</f>
        <v>195511</v>
      </c>
    </row>
    <row r="10" spans="1:3" ht="20.25" customHeight="1">
      <c r="A10" s="48" t="s">
        <v>357</v>
      </c>
      <c r="B10" s="109">
        <v>5382</v>
      </c>
      <c r="C10" s="109">
        <f>SUM('1.1 Önkormányzat'!AI10+'1.2 Polgárm.'!E10+'1.3 Óvoda'!K10+'1.4 Gondozási'!O10+'1.5 Műv. ház'!M10)</f>
        <v>12095</v>
      </c>
    </row>
    <row r="11" spans="1:3" ht="12.75">
      <c r="A11" s="48" t="s">
        <v>371</v>
      </c>
      <c r="B11" s="109">
        <v>394871</v>
      </c>
      <c r="C11" s="109">
        <f>SUM('1.1 Önkormányzat'!AI11+'1.2 Polgárm.'!E11+'1.3 Óvoda'!K11+'1.4 Gondozási'!O11+'1.5 Műv. ház'!M11)</f>
        <v>394213</v>
      </c>
    </row>
    <row r="12" spans="1:3" ht="22.5" customHeight="1">
      <c r="A12" s="48" t="s">
        <v>372</v>
      </c>
      <c r="B12" s="109">
        <f>SUM('1.1 Önkormányzat'!AH12+'1.2 Polgárm.'!D12+'1.3 Óvoda'!J12+'1.4 Gondozási'!N12+'1.5 Műv. ház'!L12)</f>
        <v>100</v>
      </c>
      <c r="C12" s="109">
        <f>SUM('1.1 Önkormányzat'!AI12+'1.2 Polgárm.'!E12+'1.3 Óvoda'!K12+'1.4 Gondozási'!O12+'1.5 Műv. ház'!M12)</f>
        <v>100</v>
      </c>
    </row>
    <row r="13" spans="1:3" ht="18.75" customHeight="1">
      <c r="A13" s="48" t="s">
        <v>354</v>
      </c>
      <c r="B13" s="109">
        <f>SUM('1.1 Önkormányzat'!AH13+'1.2 Polgárm.'!D13+'1.3 Óvoda'!J13+'1.4 Gondozási'!N13+'1.5 Műv. ház'!L13)</f>
        <v>45949</v>
      </c>
      <c r="C13" s="109">
        <f>SUM('1.1 Önkormányzat'!AI13+'1.2 Polgárm.'!E13+'1.3 Óvoda'!K13+'1.4 Gondozási'!O13+'1.5 Műv. ház'!M13)</f>
        <v>55340</v>
      </c>
    </row>
    <row r="14" spans="1:3" ht="23.25" customHeight="1">
      <c r="A14" s="49" t="s">
        <v>219</v>
      </c>
      <c r="B14" s="109">
        <v>504496</v>
      </c>
      <c r="C14" s="109">
        <f>SUM(C7:C13)</f>
        <v>693886</v>
      </c>
    </row>
    <row r="15" spans="1:3" ht="22.5" customHeight="1">
      <c r="A15" s="48" t="s">
        <v>37</v>
      </c>
      <c r="B15" s="109">
        <f>SUM('1.1 Önkormányzat'!AH15+'1.2 Polgárm.'!D15+'1.3 Óvoda'!J15+'1.4 Gondozási'!N15+'1.5 Műv. ház'!L15)</f>
        <v>780042</v>
      </c>
      <c r="C15" s="109">
        <f>SUM('1.1 Önkormányzat'!AI15+'1.2 Polgárm.'!E15+'1.3 Óvoda'!K15+'1.4 Gondozási'!O15+'1.5 Műv. ház'!M15)</f>
        <v>1043601</v>
      </c>
    </row>
    <row r="16" spans="1:3" ht="21.75" customHeight="1">
      <c r="A16" s="48" t="s">
        <v>366</v>
      </c>
      <c r="B16" s="109">
        <f>SUM('1.1 Önkormányzat'!AH16+'1.2 Polgárm.'!D16+'1.3 Óvoda'!J16+'1.4 Gondozási'!N16+'1.5 Műv. ház'!L16)</f>
        <v>1227</v>
      </c>
      <c r="C16" s="109">
        <f>SUM('1.1 Önkormányzat'!AI16+'1.2 Polgárm.'!E16+'1.3 Óvoda'!K16+'1.4 Gondozási'!O16+'1.5 Műv. ház'!M16)</f>
        <v>1686</v>
      </c>
    </row>
    <row r="17" spans="1:3" ht="22.5" customHeight="1">
      <c r="A17" s="50" t="s">
        <v>370</v>
      </c>
      <c r="B17" s="109">
        <f>SUM('1.1 Önkormányzat'!AH17+'1.2 Polgárm.'!D17+'1.3 Óvoda'!J17+'1.4 Gondozási'!N17+'1.5 Műv. ház'!L17)</f>
        <v>34771</v>
      </c>
      <c r="C17" s="109">
        <f>SUM('1.1 Önkormányzat'!AI17+'1.2 Polgárm.'!E17+'1.3 Óvoda'!K17+'1.4 Gondozási'!O17+'1.5 Műv. ház'!M17)</f>
        <v>29432</v>
      </c>
    </row>
    <row r="18" spans="1:3" ht="19.5" customHeight="1">
      <c r="A18" s="48" t="s">
        <v>348</v>
      </c>
      <c r="B18" s="109">
        <f>SUM('1.1 Önkormányzat'!AH18+'1.2 Polgárm.'!D18+'1.3 Óvoda'!J18+'1.4 Gondozási'!N18+'1.5 Műv. ház'!L18)</f>
        <v>0</v>
      </c>
      <c r="C18" s="109">
        <f>SUM('1.1 Önkormányzat'!AI18+'1.2 Polgárm.'!E18+'1.3 Óvoda'!K18+'1.4 Gondozási'!O18+'1.5 Műv. ház'!M18)</f>
        <v>880</v>
      </c>
    </row>
    <row r="19" spans="1:3" ht="18" customHeight="1">
      <c r="A19" s="49" t="s">
        <v>48</v>
      </c>
      <c r="B19" s="109">
        <f>SUM(B14:B18)</f>
        <v>1320536</v>
      </c>
      <c r="C19" s="109">
        <f>SUM(C14:C18)</f>
        <v>1769485</v>
      </c>
    </row>
  </sheetData>
  <sheetProtection/>
  <mergeCells count="4">
    <mergeCell ref="A2:C2"/>
    <mergeCell ref="A5:A6"/>
    <mergeCell ref="B5:C5"/>
    <mergeCell ref="A1:C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&amp;C1/1-1/5.  melléklet az 5/2014. (IV. 30.) önkormányzati rendelethez
</oddHeader>
    <oddFooter>&amp;C8. oldal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3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4.57421875" style="0" customWidth="1"/>
    <col min="2" max="2" width="36.140625" style="0" customWidth="1"/>
    <col min="3" max="3" width="10.7109375" style="0" customWidth="1"/>
    <col min="4" max="4" width="9.8515625" style="0" customWidth="1"/>
    <col min="6" max="6" width="11.28125" style="0" customWidth="1"/>
  </cols>
  <sheetData>
    <row r="1" spans="1:6" ht="15">
      <c r="A1" s="272" t="s">
        <v>451</v>
      </c>
      <c r="B1" s="247"/>
      <c r="C1" s="247"/>
      <c r="D1" s="247"/>
      <c r="E1" s="247"/>
      <c r="F1" s="247"/>
    </row>
    <row r="2" ht="12.75">
      <c r="A2" s="20"/>
    </row>
    <row r="3" ht="12.75">
      <c r="F3" s="4" t="s">
        <v>14</v>
      </c>
    </row>
    <row r="4" spans="1:6" ht="12.75">
      <c r="A4" s="241" t="s">
        <v>55</v>
      </c>
      <c r="B4" s="241" t="s">
        <v>56</v>
      </c>
      <c r="C4" s="242" t="s">
        <v>1</v>
      </c>
      <c r="D4" s="243"/>
      <c r="E4" s="243"/>
      <c r="F4" s="273"/>
    </row>
    <row r="5" spans="1:6" ht="21">
      <c r="A5" s="241"/>
      <c r="B5" s="241"/>
      <c r="C5" s="123" t="s">
        <v>57</v>
      </c>
      <c r="D5" s="123" t="s">
        <v>22</v>
      </c>
      <c r="E5" s="123" t="s">
        <v>140</v>
      </c>
      <c r="F5" s="127" t="s">
        <v>141</v>
      </c>
    </row>
    <row r="6" spans="1:6" ht="12.75">
      <c r="A6" s="1" t="s">
        <v>58</v>
      </c>
      <c r="B6" s="2" t="s">
        <v>70</v>
      </c>
      <c r="C6" s="8">
        <v>113231</v>
      </c>
      <c r="D6" s="8">
        <v>196267</v>
      </c>
      <c r="E6" s="8">
        <v>183949</v>
      </c>
      <c r="F6" s="129">
        <f>(E6/D6)</f>
        <v>0.93723855767908</v>
      </c>
    </row>
    <row r="7" spans="1:8" ht="12.75">
      <c r="A7" s="1" t="s">
        <v>59</v>
      </c>
      <c r="B7" s="2" t="s">
        <v>71</v>
      </c>
      <c r="C7" s="8">
        <v>10547</v>
      </c>
      <c r="D7" s="8">
        <v>21497</v>
      </c>
      <c r="E7" s="8">
        <v>19754</v>
      </c>
      <c r="F7" s="129">
        <f>(E7/D7)</f>
        <v>0.918918918918919</v>
      </c>
      <c r="H7" s="101"/>
    </row>
    <row r="8" spans="1:6" ht="12.75">
      <c r="A8" s="1" t="s">
        <v>60</v>
      </c>
      <c r="B8" s="2" t="s">
        <v>72</v>
      </c>
      <c r="C8" s="8">
        <v>4576</v>
      </c>
      <c r="D8" s="8">
        <v>7370</v>
      </c>
      <c r="E8" s="8">
        <v>8086</v>
      </c>
      <c r="F8" s="128">
        <f>(E8/D8)</f>
        <v>1.0971506105834463</v>
      </c>
    </row>
    <row r="9" spans="1:7" ht="12.75">
      <c r="A9" s="21" t="s">
        <v>61</v>
      </c>
      <c r="B9" s="6" t="s">
        <v>69</v>
      </c>
      <c r="C9" s="7">
        <f>SUM(C6:C8)</f>
        <v>128354</v>
      </c>
      <c r="D9" s="7">
        <f>SUM(D6:D8)</f>
        <v>225134</v>
      </c>
      <c r="E9" s="7">
        <f>SUM(E6:E8)</f>
        <v>211789</v>
      </c>
      <c r="F9" s="34">
        <f>(E9/D9)</f>
        <v>0.9407241909262928</v>
      </c>
      <c r="G9" s="82"/>
    </row>
    <row r="10" spans="1:7" ht="12.75">
      <c r="A10" s="1" t="s">
        <v>58</v>
      </c>
      <c r="B10" s="2" t="s">
        <v>73</v>
      </c>
      <c r="C10" s="8">
        <v>34294</v>
      </c>
      <c r="D10" s="8">
        <v>47153</v>
      </c>
      <c r="E10" s="8">
        <v>44763</v>
      </c>
      <c r="F10" s="33">
        <f>(E10/D10)</f>
        <v>0.9493139354866075</v>
      </c>
      <c r="G10" s="80"/>
    </row>
    <row r="11" spans="1:7" ht="12.75">
      <c r="A11" s="1" t="s">
        <v>59</v>
      </c>
      <c r="B11" s="2" t="s">
        <v>74</v>
      </c>
      <c r="C11" s="8">
        <v>0</v>
      </c>
      <c r="D11" s="8"/>
      <c r="E11" s="8"/>
      <c r="F11" s="33"/>
      <c r="G11" s="80"/>
    </row>
    <row r="12" spans="1:7" ht="12.75">
      <c r="A12" s="1" t="s">
        <v>60</v>
      </c>
      <c r="B12" s="2" t="s">
        <v>75</v>
      </c>
      <c r="C12" s="8">
        <v>0</v>
      </c>
      <c r="D12" s="8"/>
      <c r="E12" s="8"/>
      <c r="F12" s="33"/>
      <c r="G12" s="80"/>
    </row>
    <row r="13" spans="1:7" ht="12.75">
      <c r="A13" s="1" t="s">
        <v>62</v>
      </c>
      <c r="B13" s="2" t="s">
        <v>76</v>
      </c>
      <c r="C13" s="8">
        <v>0</v>
      </c>
      <c r="D13" s="8"/>
      <c r="E13" s="8"/>
      <c r="F13" s="33"/>
      <c r="G13" s="80"/>
    </row>
    <row r="14" spans="1:7" ht="12.75">
      <c r="A14" s="1">
        <v>5</v>
      </c>
      <c r="B14" s="2" t="s">
        <v>261</v>
      </c>
      <c r="C14" s="8">
        <v>0</v>
      </c>
      <c r="D14" s="8"/>
      <c r="E14" s="8"/>
      <c r="F14" s="33"/>
      <c r="G14" s="80"/>
    </row>
    <row r="15" spans="1:7" ht="12.75">
      <c r="A15" s="1">
        <v>6</v>
      </c>
      <c r="B15" s="2" t="s">
        <v>77</v>
      </c>
      <c r="C15" s="8">
        <v>0</v>
      </c>
      <c r="D15" s="8"/>
      <c r="E15" s="8"/>
      <c r="F15" s="2"/>
      <c r="G15" s="81"/>
    </row>
    <row r="16" spans="1:7" ht="12.75">
      <c r="A16" s="1">
        <v>7</v>
      </c>
      <c r="B16" s="2" t="s">
        <v>78</v>
      </c>
      <c r="C16" s="8">
        <v>0</v>
      </c>
      <c r="D16" s="8"/>
      <c r="E16" s="8"/>
      <c r="F16" s="33"/>
      <c r="G16" s="80"/>
    </row>
    <row r="17" spans="1:7" ht="12.75">
      <c r="A17" s="1">
        <v>8</v>
      </c>
      <c r="B17" s="2" t="s">
        <v>79</v>
      </c>
      <c r="C17" s="8">
        <v>0</v>
      </c>
      <c r="D17" s="8"/>
      <c r="E17" s="8"/>
      <c r="F17" s="33"/>
      <c r="G17" s="80"/>
    </row>
    <row r="18" spans="1:7" ht="12.75">
      <c r="A18" s="21" t="s">
        <v>66</v>
      </c>
      <c r="B18" s="6" t="s">
        <v>393</v>
      </c>
      <c r="C18" s="7">
        <f>SUM(C10:C17)</f>
        <v>34294</v>
      </c>
      <c r="D18" s="7">
        <f>SUM(D10:D17)</f>
        <v>47153</v>
      </c>
      <c r="E18" s="7">
        <f>SUM(E10:E17)</f>
        <v>44763</v>
      </c>
      <c r="F18" s="34">
        <f aca="true" t="shared" si="0" ref="F18:F25">(E18/D18)</f>
        <v>0.9493139354866075</v>
      </c>
      <c r="G18" s="82"/>
    </row>
    <row r="19" spans="1:7" ht="12.75">
      <c r="A19" s="1" t="s">
        <v>58</v>
      </c>
      <c r="B19" s="2" t="s">
        <v>80</v>
      </c>
      <c r="C19" s="8">
        <v>12665</v>
      </c>
      <c r="D19" s="8">
        <v>26701</v>
      </c>
      <c r="E19" s="8">
        <v>24089</v>
      </c>
      <c r="F19" s="33">
        <f t="shared" si="0"/>
        <v>0.9021759484663495</v>
      </c>
      <c r="G19" s="80"/>
    </row>
    <row r="20" spans="1:7" ht="12.75">
      <c r="A20" s="1" t="s">
        <v>59</v>
      </c>
      <c r="B20" s="2" t="s">
        <v>81</v>
      </c>
      <c r="C20" s="8">
        <v>65508</v>
      </c>
      <c r="D20" s="8">
        <v>71190</v>
      </c>
      <c r="E20" s="8">
        <v>68970</v>
      </c>
      <c r="F20" s="33">
        <f t="shared" si="0"/>
        <v>0.9688158449220396</v>
      </c>
      <c r="G20" s="80"/>
    </row>
    <row r="21" spans="1:7" ht="12.75">
      <c r="A21" s="1" t="s">
        <v>60</v>
      </c>
      <c r="B21" s="2" t="s">
        <v>82</v>
      </c>
      <c r="C21" s="8">
        <v>21150</v>
      </c>
      <c r="D21" s="8">
        <v>23855</v>
      </c>
      <c r="E21" s="8">
        <v>24585</v>
      </c>
      <c r="F21" s="33">
        <f t="shared" si="0"/>
        <v>1.0306015510375184</v>
      </c>
      <c r="G21" s="80"/>
    </row>
    <row r="22" spans="1:7" ht="12.75">
      <c r="A22" s="1" t="s">
        <v>62</v>
      </c>
      <c r="B22" s="2" t="s">
        <v>83</v>
      </c>
      <c r="C22" s="8">
        <v>1025</v>
      </c>
      <c r="D22" s="8">
        <v>1663</v>
      </c>
      <c r="E22" s="8">
        <v>1505</v>
      </c>
      <c r="F22" s="33">
        <f t="shared" si="0"/>
        <v>0.9049909801563439</v>
      </c>
      <c r="G22" s="80"/>
    </row>
    <row r="23" spans="1:7" ht="12.75">
      <c r="A23" s="1" t="s">
        <v>63</v>
      </c>
      <c r="B23" s="2" t="s">
        <v>84</v>
      </c>
      <c r="C23" s="8">
        <v>1570</v>
      </c>
      <c r="D23" s="8">
        <v>3936</v>
      </c>
      <c r="E23" s="8">
        <v>3901</v>
      </c>
      <c r="F23" s="33">
        <f t="shared" si="0"/>
        <v>0.9911077235772358</v>
      </c>
      <c r="G23" s="80"/>
    </row>
    <row r="24" spans="1:7" ht="12.75">
      <c r="A24" s="1" t="s">
        <v>64</v>
      </c>
      <c r="B24" s="2" t="s">
        <v>321</v>
      </c>
      <c r="C24" s="8">
        <v>540</v>
      </c>
      <c r="D24" s="8">
        <v>5209</v>
      </c>
      <c r="E24" s="8">
        <v>5024</v>
      </c>
      <c r="F24" s="33">
        <f t="shared" si="0"/>
        <v>0.9644845459781148</v>
      </c>
      <c r="G24" s="80"/>
    </row>
    <row r="25" spans="1:7" ht="12.75">
      <c r="A25" s="21" t="s">
        <v>67</v>
      </c>
      <c r="B25" s="6" t="s">
        <v>68</v>
      </c>
      <c r="C25" s="7">
        <f>SUM(C19:C24)</f>
        <v>102458</v>
      </c>
      <c r="D25" s="7">
        <f>SUM(D19:D24)</f>
        <v>132554</v>
      </c>
      <c r="E25" s="7">
        <f>SUM(E19:E24)</f>
        <v>128074</v>
      </c>
      <c r="F25" s="34">
        <f t="shared" si="0"/>
        <v>0.966202453339771</v>
      </c>
      <c r="G25" s="82"/>
    </row>
    <row r="26" spans="1:6" ht="12.75">
      <c r="A26" s="21" t="s">
        <v>85</v>
      </c>
      <c r="B26" s="6" t="s">
        <v>86</v>
      </c>
      <c r="C26" s="8"/>
      <c r="D26" s="8"/>
      <c r="E26" s="8"/>
      <c r="F26" s="2"/>
    </row>
    <row r="27" spans="1:6" ht="26.25">
      <c r="A27" s="1" t="s">
        <v>58</v>
      </c>
      <c r="B27" s="11" t="s">
        <v>90</v>
      </c>
      <c r="C27" s="8">
        <v>8283</v>
      </c>
      <c r="D27" s="8">
        <v>18258</v>
      </c>
      <c r="E27" s="8">
        <v>14647</v>
      </c>
      <c r="F27" s="33">
        <f>(E27/D27)</f>
        <v>0.8022236827691971</v>
      </c>
    </row>
    <row r="28" spans="1:6" ht="26.25">
      <c r="A28" s="1" t="s">
        <v>59</v>
      </c>
      <c r="B28" s="11" t="s">
        <v>91</v>
      </c>
      <c r="C28" s="8"/>
      <c r="D28" s="8"/>
      <c r="E28" s="8"/>
      <c r="F28" s="2"/>
    </row>
    <row r="29" spans="1:6" ht="26.25">
      <c r="A29" s="1" t="s">
        <v>60</v>
      </c>
      <c r="B29" s="11" t="s">
        <v>92</v>
      </c>
      <c r="C29" s="8"/>
      <c r="D29" s="8"/>
      <c r="E29" s="8"/>
      <c r="F29" s="2"/>
    </row>
    <row r="30" spans="1:6" ht="26.25">
      <c r="A30" s="1" t="s">
        <v>62</v>
      </c>
      <c r="B30" s="11" t="s">
        <v>93</v>
      </c>
      <c r="C30" s="8"/>
      <c r="D30" s="8"/>
      <c r="E30" s="8"/>
      <c r="F30" s="2"/>
    </row>
    <row r="31" spans="1:6" ht="12.75">
      <c r="A31" s="1" t="s">
        <v>63</v>
      </c>
      <c r="B31" s="11" t="s">
        <v>94</v>
      </c>
      <c r="C31" s="8">
        <v>68025</v>
      </c>
      <c r="D31" s="8">
        <v>56241</v>
      </c>
      <c r="E31" s="8">
        <v>55525</v>
      </c>
      <c r="F31" s="33">
        <f>(E31/D31)</f>
        <v>0.9872690741629772</v>
      </c>
    </row>
    <row r="32" spans="1:6" ht="12.75">
      <c r="A32" s="21" t="s">
        <v>87</v>
      </c>
      <c r="B32" s="19" t="s">
        <v>394</v>
      </c>
      <c r="C32" s="7">
        <f>SUM(C27:C31)</f>
        <v>76308</v>
      </c>
      <c r="D32" s="7">
        <f>SUM(D27:D31)</f>
        <v>74499</v>
      </c>
      <c r="E32" s="7">
        <f>SUM(E27:E31)</f>
        <v>70172</v>
      </c>
      <c r="F32" s="34">
        <f>(E32/D32)</f>
        <v>0.9419186834722614</v>
      </c>
    </row>
    <row r="33" spans="1:6" ht="26.25">
      <c r="A33" s="1" t="s">
        <v>58</v>
      </c>
      <c r="B33" s="11" t="s">
        <v>103</v>
      </c>
      <c r="C33" s="8"/>
      <c r="D33" s="8"/>
      <c r="E33" s="8"/>
      <c r="F33" s="2"/>
    </row>
    <row r="34" spans="1:6" ht="26.25">
      <c r="A34" s="1" t="s">
        <v>59</v>
      </c>
      <c r="B34" s="11" t="s">
        <v>104</v>
      </c>
      <c r="C34" s="8"/>
      <c r="D34" s="8"/>
      <c r="E34" s="8"/>
      <c r="F34" s="2"/>
    </row>
    <row r="35" spans="1:6" ht="26.25">
      <c r="A35" s="1" t="s">
        <v>60</v>
      </c>
      <c r="B35" s="11" t="s">
        <v>105</v>
      </c>
      <c r="C35" s="8"/>
      <c r="D35" s="8"/>
      <c r="E35" s="8"/>
      <c r="F35" s="2"/>
    </row>
    <row r="36" spans="1:6" ht="26.25">
      <c r="A36" s="1" t="s">
        <v>62</v>
      </c>
      <c r="B36" s="11" t="s">
        <v>106</v>
      </c>
      <c r="C36" s="8"/>
      <c r="D36" s="8"/>
      <c r="E36" s="8"/>
      <c r="F36" s="2"/>
    </row>
    <row r="37" spans="1:6" ht="12.75">
      <c r="A37" s="1" t="s">
        <v>63</v>
      </c>
      <c r="B37" s="11" t="s">
        <v>107</v>
      </c>
      <c r="C37" s="8"/>
      <c r="D37" s="8"/>
      <c r="E37" s="8"/>
      <c r="F37" s="2"/>
    </row>
    <row r="38" spans="1:6" ht="12.75">
      <c r="A38" s="21" t="s">
        <v>88</v>
      </c>
      <c r="B38" s="6" t="s">
        <v>89</v>
      </c>
      <c r="C38" s="8"/>
      <c r="D38" s="8"/>
      <c r="E38" s="8"/>
      <c r="F38" s="2"/>
    </row>
    <row r="39" spans="1:6" ht="12.75">
      <c r="A39" s="21" t="s">
        <v>95</v>
      </c>
      <c r="B39" s="6" t="s">
        <v>99</v>
      </c>
      <c r="C39" s="8"/>
      <c r="D39" s="8"/>
      <c r="E39" s="8"/>
      <c r="F39" s="2"/>
    </row>
    <row r="40" spans="1:6" ht="12.75">
      <c r="A40" s="21" t="s">
        <v>96</v>
      </c>
      <c r="B40" s="6" t="s">
        <v>100</v>
      </c>
      <c r="C40" s="8"/>
      <c r="D40" s="8"/>
      <c r="E40" s="8"/>
      <c r="F40" s="2"/>
    </row>
    <row r="41" spans="1:6" ht="12.75">
      <c r="A41" s="21" t="s">
        <v>97</v>
      </c>
      <c r="B41" s="6" t="s">
        <v>101</v>
      </c>
      <c r="C41" s="8"/>
      <c r="D41" s="8"/>
      <c r="E41" s="8"/>
      <c r="F41" s="2"/>
    </row>
    <row r="42" spans="1:6" ht="12.75">
      <c r="A42" s="21" t="s">
        <v>98</v>
      </c>
      <c r="B42" s="6" t="s">
        <v>102</v>
      </c>
      <c r="C42" s="8"/>
      <c r="D42" s="8"/>
      <c r="E42" s="8"/>
      <c r="F42" s="2"/>
    </row>
    <row r="43" spans="1:6" ht="12.75">
      <c r="A43" s="22" t="s">
        <v>58</v>
      </c>
      <c r="B43" s="23" t="s">
        <v>108</v>
      </c>
      <c r="C43" s="8"/>
      <c r="D43" s="8">
        <v>4574</v>
      </c>
      <c r="E43" s="8">
        <v>4574</v>
      </c>
      <c r="F43" s="33">
        <f aca="true" t="shared" si="1" ref="F43:F48">(E43/D43)</f>
        <v>1</v>
      </c>
    </row>
    <row r="44" spans="1:6" ht="12.75">
      <c r="A44" s="22" t="s">
        <v>59</v>
      </c>
      <c r="B44" s="23" t="s">
        <v>395</v>
      </c>
      <c r="C44" s="8"/>
      <c r="D44" s="8">
        <v>110</v>
      </c>
      <c r="E44" s="8">
        <v>110</v>
      </c>
      <c r="F44" s="33">
        <f t="shared" si="1"/>
        <v>1</v>
      </c>
    </row>
    <row r="45" spans="1:6" ht="12.75">
      <c r="A45" s="22" t="s">
        <v>60</v>
      </c>
      <c r="B45" s="23" t="s">
        <v>109</v>
      </c>
      <c r="C45" s="8"/>
      <c r="D45" s="8">
        <v>667</v>
      </c>
      <c r="E45" s="8">
        <v>667</v>
      </c>
      <c r="F45" s="33">
        <f t="shared" si="1"/>
        <v>1</v>
      </c>
    </row>
    <row r="46" spans="1:6" ht="12.75">
      <c r="A46" s="22" t="s">
        <v>62</v>
      </c>
      <c r="B46" s="23" t="s">
        <v>110</v>
      </c>
      <c r="C46" s="8"/>
      <c r="D46" s="8">
        <v>1378</v>
      </c>
      <c r="E46" s="8">
        <v>1378</v>
      </c>
      <c r="F46" s="33">
        <f t="shared" si="1"/>
        <v>1</v>
      </c>
    </row>
    <row r="47" spans="1:6" ht="12.75">
      <c r="A47" s="21" t="s">
        <v>111</v>
      </c>
      <c r="B47" s="6" t="s">
        <v>112</v>
      </c>
      <c r="C47" s="7"/>
      <c r="D47" s="7">
        <f>SUM(D43:D46)</f>
        <v>6729</v>
      </c>
      <c r="E47" s="7">
        <f>SUM(E43:E46)</f>
        <v>6729</v>
      </c>
      <c r="F47" s="33">
        <f t="shared" si="1"/>
        <v>1</v>
      </c>
    </row>
    <row r="48" spans="1:6" ht="12.75">
      <c r="A48" s="22" t="s">
        <v>58</v>
      </c>
      <c r="B48" s="23" t="s">
        <v>115</v>
      </c>
      <c r="C48" s="8">
        <v>626261</v>
      </c>
      <c r="D48" s="8">
        <v>659168</v>
      </c>
      <c r="E48" s="8">
        <v>917350</v>
      </c>
      <c r="F48" s="33">
        <f t="shared" si="1"/>
        <v>1.3916786009029565</v>
      </c>
    </row>
    <row r="49" spans="1:6" ht="12.75">
      <c r="A49" s="22" t="s">
        <v>59</v>
      </c>
      <c r="B49" s="23" t="s">
        <v>116</v>
      </c>
      <c r="C49" s="8"/>
      <c r="D49" s="8"/>
      <c r="E49" s="8"/>
      <c r="F49" s="2"/>
    </row>
    <row r="50" spans="1:6" ht="12.75">
      <c r="A50" s="22" t="s">
        <v>60</v>
      </c>
      <c r="B50" s="23" t="s">
        <v>117</v>
      </c>
      <c r="C50" s="8"/>
      <c r="D50" s="8"/>
      <c r="E50" s="8"/>
      <c r="F50" s="2"/>
    </row>
    <row r="51" spans="1:6" ht="12.75">
      <c r="A51" s="22" t="s">
        <v>62</v>
      </c>
      <c r="B51" s="23" t="s">
        <v>118</v>
      </c>
      <c r="C51" s="8"/>
      <c r="D51" s="8"/>
      <c r="E51" s="8"/>
      <c r="F51" s="2"/>
    </row>
    <row r="52" spans="1:6" ht="12.75">
      <c r="A52" s="22" t="s">
        <v>63</v>
      </c>
      <c r="B52" s="23" t="s">
        <v>119</v>
      </c>
      <c r="C52" s="8"/>
      <c r="D52" s="8"/>
      <c r="E52" s="8"/>
      <c r="F52" s="2"/>
    </row>
    <row r="53" spans="1:6" ht="12.75">
      <c r="A53" s="22" t="s">
        <v>64</v>
      </c>
      <c r="B53" s="23" t="s">
        <v>120</v>
      </c>
      <c r="C53" s="8"/>
      <c r="D53" s="8"/>
      <c r="E53" s="8"/>
      <c r="F53" s="2"/>
    </row>
    <row r="54" spans="1:6" ht="26.25">
      <c r="A54" s="22" t="s">
        <v>65</v>
      </c>
      <c r="B54" s="17" t="s">
        <v>121</v>
      </c>
      <c r="C54" s="8"/>
      <c r="D54" s="8"/>
      <c r="E54" s="8"/>
      <c r="F54" s="2"/>
    </row>
    <row r="55" spans="1:6" ht="12.75">
      <c r="A55" s="22" t="s">
        <v>113</v>
      </c>
      <c r="B55" s="23" t="s">
        <v>123</v>
      </c>
      <c r="C55" s="8">
        <v>168281</v>
      </c>
      <c r="D55" s="8">
        <v>170981</v>
      </c>
      <c r="E55" s="8">
        <v>227368</v>
      </c>
      <c r="F55" s="33">
        <f>(E55/D55)</f>
        <v>1.3297851808095635</v>
      </c>
    </row>
    <row r="56" spans="1:6" ht="12.75">
      <c r="A56" s="22" t="s">
        <v>114</v>
      </c>
      <c r="B56" s="23" t="s">
        <v>122</v>
      </c>
      <c r="C56" s="8"/>
      <c r="D56" s="8"/>
      <c r="E56" s="8"/>
      <c r="F56" s="2"/>
    </row>
    <row r="57" spans="1:6" ht="26.25">
      <c r="A57" s="24" t="s">
        <v>124</v>
      </c>
      <c r="B57" s="18" t="s">
        <v>125</v>
      </c>
      <c r="C57" s="7">
        <f>SUM(C48:C56)</f>
        <v>794542</v>
      </c>
      <c r="D57" s="7">
        <f>SUM(D48:D56)</f>
        <v>830149</v>
      </c>
      <c r="E57" s="7">
        <f>SUM(E48:E56)</f>
        <v>1144718</v>
      </c>
      <c r="F57" s="34">
        <f>(E57/D57)</f>
        <v>1.378930770259315</v>
      </c>
    </row>
    <row r="58" spans="1:6" ht="12.75">
      <c r="A58" s="22" t="s">
        <v>58</v>
      </c>
      <c r="B58" s="23" t="s">
        <v>126</v>
      </c>
      <c r="C58" s="8">
        <v>1000</v>
      </c>
      <c r="D58" s="8">
        <v>1600</v>
      </c>
      <c r="E58" s="8">
        <v>734</v>
      </c>
      <c r="F58" s="34">
        <f>(E58/D58)</f>
        <v>0.45875</v>
      </c>
    </row>
    <row r="59" spans="1:6" ht="12.75">
      <c r="A59" s="22" t="s">
        <v>59</v>
      </c>
      <c r="B59" s="23" t="s">
        <v>271</v>
      </c>
      <c r="C59" s="8"/>
      <c r="D59" s="8"/>
      <c r="E59" s="8"/>
      <c r="F59" s="33"/>
    </row>
    <row r="60" spans="1:6" ht="12.75">
      <c r="A60" s="22" t="s">
        <v>60</v>
      </c>
      <c r="B60" s="23" t="s">
        <v>127</v>
      </c>
      <c r="C60" s="8">
        <v>1000</v>
      </c>
      <c r="D60" s="8">
        <v>210</v>
      </c>
      <c r="E60" s="8"/>
      <c r="F60" s="33"/>
    </row>
    <row r="61" spans="1:6" ht="12.75">
      <c r="A61" s="22" t="s">
        <v>62</v>
      </c>
      <c r="B61" s="23" t="s">
        <v>128</v>
      </c>
      <c r="C61" s="8">
        <v>4000</v>
      </c>
      <c r="D61" s="8">
        <v>2508</v>
      </c>
      <c r="E61" s="8"/>
      <c r="F61" s="33"/>
    </row>
    <row r="62" spans="1:6" ht="26.25">
      <c r="A62" s="21" t="s">
        <v>131</v>
      </c>
      <c r="B62" s="18" t="s">
        <v>130</v>
      </c>
      <c r="C62" s="7">
        <f>SUM(C58:C61)</f>
        <v>6000</v>
      </c>
      <c r="D62" s="7">
        <f>SUM(D58:D61)</f>
        <v>4318</v>
      </c>
      <c r="E62" s="7">
        <f>SUM(E58:E61)</f>
        <v>734</v>
      </c>
      <c r="F62" s="34">
        <f>(E62/D62)</f>
        <v>0.16998610467809172</v>
      </c>
    </row>
    <row r="63" spans="1:6" ht="12.75">
      <c r="A63" s="21"/>
      <c r="B63" s="18" t="s">
        <v>458</v>
      </c>
      <c r="C63" s="7">
        <f>C9+C18+C25+C32+C47+C58+C61+C60+C59+C57</f>
        <v>1141956</v>
      </c>
      <c r="D63" s="7">
        <f>D9+D18+D25+D32+D47+D58+D61+D60+D59+D57</f>
        <v>1320536</v>
      </c>
      <c r="E63" s="7">
        <f>E9+E18+E25+E32+E47+E58+E61+E60+E59+E57</f>
        <v>1606979</v>
      </c>
      <c r="F63" s="34">
        <f>(E63/D63)</f>
        <v>1.216914192418836</v>
      </c>
    </row>
    <row r="64" spans="1:6" ht="12.75">
      <c r="A64" s="22">
        <v>1</v>
      </c>
      <c r="B64" s="23" t="s">
        <v>129</v>
      </c>
      <c r="C64" s="8"/>
      <c r="D64" s="8"/>
      <c r="E64" s="8">
        <v>-12869</v>
      </c>
      <c r="F64" s="34"/>
    </row>
    <row r="65" spans="1:6" ht="12.75">
      <c r="A65" s="6"/>
      <c r="B65" s="6" t="s">
        <v>132</v>
      </c>
      <c r="C65" s="7">
        <f>C9+C18+C25+C32+C47+C58+C61+C60+C59+C57</f>
        <v>1141956</v>
      </c>
      <c r="D65" s="7">
        <f>D9+D18+D25+D32+D47+D58+D61+D60+D59+D57</f>
        <v>1320536</v>
      </c>
      <c r="E65" s="7">
        <f>E9+E18+E25+E32+E47+E58+E61+E60+E59+E57+E64</f>
        <v>1594110</v>
      </c>
      <c r="F65" s="34">
        <f>(E65/D65)</f>
        <v>1.2071689071710274</v>
      </c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 s="3"/>
      <c r="D128" s="3"/>
    </row>
    <row r="129" spans="3:4" ht="12.75">
      <c r="C129" s="3"/>
      <c r="D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 s="3"/>
      <c r="D132" s="3"/>
    </row>
    <row r="133" spans="3:4" ht="12.75">
      <c r="C133" s="3"/>
      <c r="D133" s="3"/>
    </row>
  </sheetData>
  <sheetProtection/>
  <mergeCells count="4">
    <mergeCell ref="A1:F1"/>
    <mergeCell ref="A4:A5"/>
    <mergeCell ref="B4:B5"/>
    <mergeCell ref="C4:F4"/>
  </mergeCells>
  <printOptions horizontalCentered="1"/>
  <pageMargins left="0.7874015748031497" right="0.38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 az 5/2014. (IV. 30.)
önkormányzati rendelethez</oddHeader>
    <oddFooter>&amp;C&amp;P</oddFooter>
  </headerFooter>
  <rowBreaks count="1" manualBreakCount="1">
    <brk id="4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N32"/>
  <sheetViews>
    <sheetView view="pageLayout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13.421875" style="0" customWidth="1"/>
    <col min="4" max="4" width="9.421875" style="0" customWidth="1"/>
    <col min="5" max="5" width="8.7109375" style="0" customWidth="1"/>
    <col min="6" max="6" width="9.7109375" style="0" customWidth="1"/>
    <col min="7" max="7" width="9.00390625" style="0" customWidth="1"/>
    <col min="8" max="8" width="9.28125" style="0" customWidth="1"/>
    <col min="9" max="9" width="8.8515625" style="0" customWidth="1"/>
    <col min="10" max="10" width="9.00390625" style="0" customWidth="1"/>
    <col min="11" max="11" width="9.7109375" style="0" customWidth="1"/>
    <col min="12" max="12" width="10.57421875" style="0" customWidth="1"/>
    <col min="13" max="16" width="8.7109375" style="0" customWidth="1"/>
    <col min="17" max="17" width="15.00390625" style="0" customWidth="1"/>
    <col min="18" max="18" width="7.57421875" style="0" customWidth="1"/>
    <col min="19" max="19" width="9.28125" style="0" customWidth="1"/>
    <col min="20" max="20" width="9.421875" style="0" customWidth="1"/>
    <col min="21" max="21" width="8.7109375" style="0" customWidth="1"/>
    <col min="22" max="22" width="8.421875" style="0" customWidth="1"/>
    <col min="23" max="23" width="9.00390625" style="0" customWidth="1"/>
    <col min="24" max="24" width="7.8515625" style="0" customWidth="1"/>
    <col min="25" max="25" width="7.28125" style="0" customWidth="1"/>
    <col min="26" max="26" width="7.8515625" style="0" customWidth="1"/>
    <col min="27" max="27" width="10.8515625" style="0" customWidth="1"/>
    <col min="28" max="28" width="12.28125" style="0" customWidth="1"/>
    <col min="29" max="29" width="11.00390625" style="0" customWidth="1"/>
    <col min="30" max="30" width="8.7109375" style="0" customWidth="1"/>
    <col min="32" max="32" width="0.9921875" style="0" hidden="1" customWidth="1"/>
    <col min="33" max="33" width="12.7109375" style="0" customWidth="1"/>
    <col min="34" max="34" width="14.57421875" style="0" customWidth="1"/>
    <col min="35" max="35" width="9.28125" style="0" customWidth="1"/>
    <col min="36" max="36" width="9.421875" style="0" customWidth="1"/>
    <col min="37" max="37" width="8.28125" style="0" customWidth="1"/>
    <col min="39" max="46" width="8.28125" style="0" customWidth="1"/>
    <col min="47" max="47" width="5.140625" style="0" customWidth="1"/>
    <col min="48" max="48" width="11.7109375" style="0" customWidth="1"/>
    <col min="49" max="57" width="8.28125" style="0" customWidth="1"/>
    <col min="58" max="58" width="10.00390625" style="0" customWidth="1"/>
    <col min="59" max="59" width="6.00390625" style="0" customWidth="1"/>
    <col min="60" max="60" width="13.140625" style="0" customWidth="1"/>
    <col min="61" max="61" width="7.28125" style="0" customWidth="1"/>
    <col min="62" max="64" width="7.57421875" style="0" customWidth="1"/>
    <col min="65" max="65" width="7.421875" style="0" customWidth="1"/>
    <col min="66" max="66" width="6.8515625" style="0" customWidth="1"/>
    <col min="67" max="67" width="6.57421875" style="0" customWidth="1"/>
    <col min="68" max="68" width="6.00390625" style="0" customWidth="1"/>
    <col min="69" max="69" width="7.28125" style="0" customWidth="1"/>
    <col min="70" max="70" width="7.140625" style="0" customWidth="1"/>
    <col min="71" max="71" width="7.421875" style="0" customWidth="1"/>
    <col min="72" max="72" width="6.8515625" style="0" customWidth="1"/>
    <col min="73" max="73" width="9.8515625" style="0" customWidth="1"/>
    <col min="74" max="75" width="10.57421875" style="0" customWidth="1"/>
    <col min="76" max="76" width="5.8515625" style="0" customWidth="1"/>
    <col min="77" max="77" width="12.421875" style="0" customWidth="1"/>
    <col min="78" max="85" width="9.7109375" style="0" customWidth="1"/>
    <col min="86" max="88" width="10.7109375" style="0" customWidth="1"/>
    <col min="89" max="89" width="8.57421875" style="0" customWidth="1"/>
    <col min="90" max="90" width="8.7109375" style="0" customWidth="1"/>
    <col min="92" max="92" width="8.140625" style="0" customWidth="1"/>
    <col min="93" max="93" width="6.421875" style="0" customWidth="1"/>
    <col min="94" max="94" width="7.7109375" style="0" customWidth="1"/>
    <col min="95" max="95" width="6.421875" style="0" customWidth="1"/>
    <col min="96" max="96" width="7.28125" style="0" customWidth="1"/>
    <col min="97" max="97" width="6.421875" style="0" customWidth="1"/>
    <col min="98" max="98" width="7.140625" style="0" customWidth="1"/>
    <col min="99" max="99" width="6.421875" style="0" customWidth="1"/>
    <col min="100" max="100" width="7.140625" style="0" customWidth="1"/>
    <col min="101" max="101" width="6.421875" style="0" customWidth="1"/>
    <col min="103" max="103" width="12.28125" style="0" customWidth="1"/>
    <col min="104" max="115" width="8.28125" style="0" customWidth="1"/>
    <col min="116" max="116" width="4.28125" style="0" customWidth="1"/>
    <col min="117" max="117" width="14.421875" style="0" customWidth="1"/>
    <col min="132" max="132" width="12.421875" style="0" customWidth="1"/>
    <col min="133" max="133" width="26.140625" style="0" customWidth="1"/>
    <col min="134" max="134" width="12.7109375" style="0" customWidth="1"/>
  </cols>
  <sheetData>
    <row r="1" spans="1:144" ht="12.75">
      <c r="A1" s="247" t="s">
        <v>726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32"/>
      <c r="P1" s="247" t="s">
        <v>715</v>
      </c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35"/>
      <c r="AG1" s="247" t="s">
        <v>716</v>
      </c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 t="s">
        <v>466</v>
      </c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 t="s">
        <v>466</v>
      </c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35"/>
      <c r="BX1" s="247" t="s">
        <v>467</v>
      </c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35"/>
      <c r="CK1" s="35"/>
      <c r="CL1" s="247" t="s">
        <v>462</v>
      </c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 t="s">
        <v>463</v>
      </c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 t="s">
        <v>717</v>
      </c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</row>
    <row r="2" spans="1:135" ht="15">
      <c r="A2" s="272" t="s">
        <v>443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P2" s="272" t="s">
        <v>444</v>
      </c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G2" s="25" t="s">
        <v>445</v>
      </c>
      <c r="AH2" s="32"/>
      <c r="AI2" s="32"/>
      <c r="AJ2" s="32"/>
      <c r="AK2" s="69"/>
      <c r="AL2" s="32"/>
      <c r="AM2" s="32"/>
      <c r="AN2" s="32"/>
      <c r="AO2" s="32"/>
      <c r="AP2" s="32"/>
      <c r="AQ2" s="32"/>
      <c r="AR2" s="32"/>
      <c r="AS2" s="32"/>
      <c r="AT2" s="32"/>
      <c r="AU2" s="25" t="s">
        <v>444</v>
      </c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25" t="s">
        <v>445</v>
      </c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272" t="s">
        <v>445</v>
      </c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12"/>
      <c r="CK2" s="12"/>
      <c r="CL2" s="272" t="s">
        <v>444</v>
      </c>
      <c r="CM2" s="272"/>
      <c r="CN2" s="272"/>
      <c r="CO2" s="272"/>
      <c r="CP2" s="272"/>
      <c r="CQ2" s="272"/>
      <c r="CR2" s="272"/>
      <c r="CS2" s="247"/>
      <c r="CT2" s="247"/>
      <c r="CU2" s="247"/>
      <c r="CV2" s="247"/>
      <c r="CW2" s="247"/>
      <c r="CX2" s="272" t="s">
        <v>446</v>
      </c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 t="s">
        <v>444</v>
      </c>
      <c r="DM2" s="272"/>
      <c r="DN2" s="272"/>
      <c r="DO2" s="272"/>
      <c r="DP2" s="272"/>
      <c r="DQ2" s="272"/>
      <c r="DR2" s="272"/>
      <c r="DS2" s="272"/>
      <c r="DT2" s="272"/>
      <c r="DU2" s="272"/>
      <c r="DY2" s="122"/>
      <c r="DZ2" s="122"/>
      <c r="EA2" s="122"/>
      <c r="EB2" s="12"/>
      <c r="EC2" s="35"/>
      <c r="ED2" s="35"/>
      <c r="EE2" s="35"/>
    </row>
    <row r="3" spans="14:123" ht="13.5" thickBot="1">
      <c r="N3" s="4" t="s">
        <v>14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09" t="s">
        <v>14</v>
      </c>
      <c r="AC3" s="308"/>
      <c r="AD3" s="4"/>
      <c r="AE3" s="4"/>
      <c r="AF3" s="4"/>
      <c r="AT3" s="4" t="s">
        <v>14</v>
      </c>
      <c r="BF3" s="4" t="s">
        <v>14</v>
      </c>
      <c r="BN3" s="156"/>
      <c r="BO3" s="156"/>
      <c r="BP3" s="156"/>
      <c r="BQ3" s="156"/>
      <c r="BR3" s="156"/>
      <c r="BS3" s="156"/>
      <c r="BT3" s="156"/>
      <c r="BV3" s="4" t="s">
        <v>14</v>
      </c>
      <c r="BW3" s="4"/>
      <c r="BX3" s="4"/>
      <c r="BY3" s="4"/>
      <c r="CG3" s="4" t="s">
        <v>14</v>
      </c>
      <c r="CY3" s="4" t="s">
        <v>291</v>
      </c>
      <c r="DI3" s="4" t="s">
        <v>291</v>
      </c>
      <c r="DS3" s="4" t="s">
        <v>14</v>
      </c>
    </row>
    <row r="4" spans="1:123" ht="12.75" customHeight="1" thickBot="1">
      <c r="A4" s="275" t="s">
        <v>180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73"/>
      <c r="O4" s="83"/>
      <c r="P4" s="251" t="s">
        <v>180</v>
      </c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91"/>
      <c r="AC4" s="291"/>
      <c r="AD4" s="85"/>
      <c r="AE4" s="83"/>
      <c r="AF4" s="53"/>
      <c r="AG4" s="54" t="s">
        <v>276</v>
      </c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4" t="s">
        <v>276</v>
      </c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4" t="s">
        <v>276</v>
      </c>
      <c r="BH4" s="55"/>
      <c r="BI4" s="55"/>
      <c r="BJ4" s="55"/>
      <c r="BK4" s="55"/>
      <c r="BL4" s="55"/>
      <c r="BM4" s="55"/>
      <c r="BN4" s="94"/>
      <c r="BO4" s="55"/>
      <c r="BP4" s="55"/>
      <c r="BQ4" s="52"/>
      <c r="BR4" s="52"/>
      <c r="BS4" s="52"/>
      <c r="BT4" s="53"/>
      <c r="BU4" s="277" t="s">
        <v>15</v>
      </c>
      <c r="BV4" s="278"/>
      <c r="BW4" s="117"/>
      <c r="BX4" s="35"/>
      <c r="BY4" s="35"/>
      <c r="BZ4" s="45"/>
      <c r="CA4" s="56"/>
      <c r="CB4" s="57" t="s">
        <v>248</v>
      </c>
      <c r="CC4" s="57"/>
      <c r="CD4" s="57"/>
      <c r="CE4" s="57"/>
      <c r="CF4" s="98"/>
      <c r="CG4" s="99"/>
      <c r="CL4" s="54" t="s">
        <v>249</v>
      </c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94"/>
      <c r="CX4" s="295" t="s">
        <v>267</v>
      </c>
      <c r="CY4" s="296"/>
      <c r="CZ4" s="239" t="s">
        <v>255</v>
      </c>
      <c r="DA4" s="52"/>
      <c r="DB4" s="52"/>
      <c r="DC4" s="52"/>
      <c r="DD4" s="52"/>
      <c r="DE4" s="52"/>
      <c r="DF4" s="52"/>
      <c r="DG4" s="52"/>
      <c r="DH4" s="95"/>
      <c r="DI4" s="96"/>
      <c r="DP4" s="303" t="s">
        <v>242</v>
      </c>
      <c r="DQ4" s="304"/>
      <c r="DR4" s="295" t="s">
        <v>375</v>
      </c>
      <c r="DS4" s="300"/>
    </row>
    <row r="5" spans="1:123" ht="12.75" customHeight="1">
      <c r="A5" s="263" t="s">
        <v>242</v>
      </c>
      <c r="B5" s="274"/>
      <c r="C5" s="253" t="s">
        <v>146</v>
      </c>
      <c r="D5" s="254"/>
      <c r="E5" s="253" t="s">
        <v>376</v>
      </c>
      <c r="F5" s="254"/>
      <c r="G5" s="263" t="s">
        <v>282</v>
      </c>
      <c r="H5" s="263"/>
      <c r="I5" s="263" t="s">
        <v>283</v>
      </c>
      <c r="J5" s="263"/>
      <c r="K5" s="256" t="s">
        <v>284</v>
      </c>
      <c r="L5" s="260"/>
      <c r="M5" s="287" t="s">
        <v>285</v>
      </c>
      <c r="N5" s="288"/>
      <c r="O5" s="79"/>
      <c r="P5" s="263" t="s">
        <v>242</v>
      </c>
      <c r="Q5" s="274"/>
      <c r="R5" s="256" t="s">
        <v>292</v>
      </c>
      <c r="S5" s="260"/>
      <c r="T5" s="287" t="s">
        <v>293</v>
      </c>
      <c r="U5" s="288"/>
      <c r="V5" s="256" t="s">
        <v>400</v>
      </c>
      <c r="W5" s="257"/>
      <c r="X5" s="256" t="s">
        <v>322</v>
      </c>
      <c r="Y5" s="257"/>
      <c r="Z5" s="256" t="s">
        <v>296</v>
      </c>
      <c r="AA5" s="310"/>
      <c r="AB5" s="289" t="s">
        <v>160</v>
      </c>
      <c r="AC5" s="290"/>
      <c r="AD5" s="73"/>
      <c r="AE5" s="73"/>
      <c r="AF5" s="60"/>
      <c r="AG5" s="263" t="s">
        <v>242</v>
      </c>
      <c r="AH5" s="274"/>
      <c r="AI5" s="251" t="s">
        <v>287</v>
      </c>
      <c r="AJ5" s="273"/>
      <c r="AK5" s="253" t="s">
        <v>230</v>
      </c>
      <c r="AL5" s="254"/>
      <c r="AM5" s="263" t="s">
        <v>288</v>
      </c>
      <c r="AN5" s="263"/>
      <c r="AO5" s="263" t="s">
        <v>289</v>
      </c>
      <c r="AP5" s="263"/>
      <c r="AQ5" s="263" t="s">
        <v>231</v>
      </c>
      <c r="AR5" s="263"/>
      <c r="AS5" s="263" t="s">
        <v>290</v>
      </c>
      <c r="AT5" s="263"/>
      <c r="AU5" s="263" t="s">
        <v>242</v>
      </c>
      <c r="AV5" s="274"/>
      <c r="AW5" s="253" t="s">
        <v>297</v>
      </c>
      <c r="AX5" s="254"/>
      <c r="AY5" s="263" t="s">
        <v>168</v>
      </c>
      <c r="AZ5" s="263"/>
      <c r="BA5" s="263" t="s">
        <v>169</v>
      </c>
      <c r="BB5" s="263"/>
      <c r="BC5" s="263" t="s">
        <v>170</v>
      </c>
      <c r="BD5" s="263"/>
      <c r="BE5" s="298" t="s">
        <v>377</v>
      </c>
      <c r="BF5" s="299"/>
      <c r="BG5" s="263" t="s">
        <v>242</v>
      </c>
      <c r="BH5" s="274"/>
      <c r="BI5" s="275" t="s">
        <v>402</v>
      </c>
      <c r="BJ5" s="276"/>
      <c r="BK5" s="275" t="s">
        <v>464</v>
      </c>
      <c r="BL5" s="276"/>
      <c r="BM5" s="253" t="s">
        <v>243</v>
      </c>
      <c r="BN5" s="275"/>
      <c r="BO5" s="254" t="s">
        <v>401</v>
      </c>
      <c r="BP5" s="254"/>
      <c r="BQ5" s="275" t="s">
        <v>465</v>
      </c>
      <c r="BR5" s="276"/>
      <c r="BS5" s="275" t="s">
        <v>380</v>
      </c>
      <c r="BT5" s="276"/>
      <c r="BU5" s="279"/>
      <c r="BV5" s="280"/>
      <c r="BW5" s="117"/>
      <c r="BX5" s="73"/>
      <c r="BY5" s="73"/>
      <c r="BZ5" s="263" t="s">
        <v>242</v>
      </c>
      <c r="CA5" s="274"/>
      <c r="CB5" s="253" t="s">
        <v>247</v>
      </c>
      <c r="CC5" s="254"/>
      <c r="CD5" s="253" t="s">
        <v>246</v>
      </c>
      <c r="CE5" s="275"/>
      <c r="CF5" s="285" t="s">
        <v>160</v>
      </c>
      <c r="CG5" s="286"/>
      <c r="CH5" s="281"/>
      <c r="CI5" s="281"/>
      <c r="CJ5" s="281"/>
      <c r="CK5" s="281"/>
      <c r="CL5" s="263" t="s">
        <v>242</v>
      </c>
      <c r="CM5" s="274"/>
      <c r="CN5" s="253" t="s">
        <v>250</v>
      </c>
      <c r="CO5" s="254"/>
      <c r="CP5" s="253" t="s">
        <v>251</v>
      </c>
      <c r="CQ5" s="254"/>
      <c r="CR5" s="263" t="s">
        <v>252</v>
      </c>
      <c r="CS5" s="263"/>
      <c r="CT5" s="263" t="s">
        <v>253</v>
      </c>
      <c r="CU5" s="263"/>
      <c r="CV5" s="263" t="s">
        <v>254</v>
      </c>
      <c r="CW5" s="256"/>
      <c r="CX5" s="297"/>
      <c r="CY5" s="279"/>
      <c r="CZ5" s="263" t="s">
        <v>242</v>
      </c>
      <c r="DA5" s="274"/>
      <c r="DB5" s="253" t="s">
        <v>256</v>
      </c>
      <c r="DC5" s="254"/>
      <c r="DD5" s="253" t="s">
        <v>257</v>
      </c>
      <c r="DE5" s="254"/>
      <c r="DF5" s="263" t="s">
        <v>258</v>
      </c>
      <c r="DG5" s="256"/>
      <c r="DH5" s="285" t="s">
        <v>259</v>
      </c>
      <c r="DI5" s="286"/>
      <c r="DP5" s="305"/>
      <c r="DQ5" s="306"/>
      <c r="DR5" s="301"/>
      <c r="DS5" s="302"/>
    </row>
    <row r="6" spans="1:123" ht="12.75" customHeight="1">
      <c r="A6" s="274"/>
      <c r="B6" s="274"/>
      <c r="C6" s="2" t="s">
        <v>316</v>
      </c>
      <c r="D6" s="2" t="s">
        <v>140</v>
      </c>
      <c r="E6" s="2" t="s">
        <v>316</v>
      </c>
      <c r="F6" s="2" t="s">
        <v>140</v>
      </c>
      <c r="G6" s="2" t="s">
        <v>316</v>
      </c>
      <c r="H6" s="2" t="s">
        <v>140</v>
      </c>
      <c r="I6" s="2" t="s">
        <v>316</v>
      </c>
      <c r="J6" s="2" t="s">
        <v>140</v>
      </c>
      <c r="K6" s="2" t="s">
        <v>316</v>
      </c>
      <c r="L6" s="2" t="s">
        <v>140</v>
      </c>
      <c r="M6" s="2" t="s">
        <v>316</v>
      </c>
      <c r="N6" s="45" t="s">
        <v>140</v>
      </c>
      <c r="O6" s="80"/>
      <c r="P6" s="274"/>
      <c r="Q6" s="274"/>
      <c r="R6" s="2" t="s">
        <v>316</v>
      </c>
      <c r="S6" s="2" t="s">
        <v>140</v>
      </c>
      <c r="T6" s="2" t="s">
        <v>316</v>
      </c>
      <c r="U6" s="45" t="s">
        <v>140</v>
      </c>
      <c r="V6" s="45" t="s">
        <v>316</v>
      </c>
      <c r="W6" s="45" t="s">
        <v>140</v>
      </c>
      <c r="X6" s="45" t="s">
        <v>316</v>
      </c>
      <c r="Y6" s="45" t="s">
        <v>140</v>
      </c>
      <c r="Z6" s="45" t="s">
        <v>316</v>
      </c>
      <c r="AA6" s="45" t="s">
        <v>140</v>
      </c>
      <c r="AB6" s="86" t="s">
        <v>316</v>
      </c>
      <c r="AC6" s="87" t="s">
        <v>140</v>
      </c>
      <c r="AD6" s="51"/>
      <c r="AE6" s="51"/>
      <c r="AF6" s="46"/>
      <c r="AG6" s="274"/>
      <c r="AH6" s="274"/>
      <c r="AI6" s="2" t="s">
        <v>316</v>
      </c>
      <c r="AJ6" s="2" t="s">
        <v>140</v>
      </c>
      <c r="AK6" s="2" t="s">
        <v>316</v>
      </c>
      <c r="AL6" s="2" t="s">
        <v>140</v>
      </c>
      <c r="AM6" s="2" t="s">
        <v>316</v>
      </c>
      <c r="AN6" s="2" t="s">
        <v>140</v>
      </c>
      <c r="AO6" s="2" t="s">
        <v>316</v>
      </c>
      <c r="AP6" s="2" t="s">
        <v>140</v>
      </c>
      <c r="AQ6" s="2" t="s">
        <v>316</v>
      </c>
      <c r="AR6" s="2" t="s">
        <v>140</v>
      </c>
      <c r="AS6" s="2" t="s">
        <v>316</v>
      </c>
      <c r="AT6" s="2" t="s">
        <v>140</v>
      </c>
      <c r="AU6" s="274"/>
      <c r="AV6" s="274"/>
      <c r="AW6" s="2" t="s">
        <v>316</v>
      </c>
      <c r="AX6" s="2" t="s">
        <v>140</v>
      </c>
      <c r="AY6" s="2" t="s">
        <v>316</v>
      </c>
      <c r="AZ6" s="2" t="s">
        <v>140</v>
      </c>
      <c r="BA6" s="2" t="s">
        <v>316</v>
      </c>
      <c r="BB6" s="2" t="s">
        <v>140</v>
      </c>
      <c r="BC6" s="2" t="s">
        <v>316</v>
      </c>
      <c r="BD6" s="2" t="s">
        <v>140</v>
      </c>
      <c r="BE6" s="2" t="s">
        <v>316</v>
      </c>
      <c r="BF6" s="2" t="s">
        <v>140</v>
      </c>
      <c r="BG6" s="274"/>
      <c r="BH6" s="274"/>
      <c r="BI6" s="2" t="s">
        <v>316</v>
      </c>
      <c r="BJ6" s="2" t="s">
        <v>381</v>
      </c>
      <c r="BK6" s="2" t="s">
        <v>316</v>
      </c>
      <c r="BL6" s="2" t="s">
        <v>381</v>
      </c>
      <c r="BM6" s="2" t="s">
        <v>316</v>
      </c>
      <c r="BN6" s="45" t="s">
        <v>381</v>
      </c>
      <c r="BO6" s="2" t="s">
        <v>378</v>
      </c>
      <c r="BP6" s="2" t="s">
        <v>318</v>
      </c>
      <c r="BQ6" s="46" t="s">
        <v>378</v>
      </c>
      <c r="BR6" s="46" t="s">
        <v>318</v>
      </c>
      <c r="BS6" s="146" t="s">
        <v>378</v>
      </c>
      <c r="BT6" s="147" t="s">
        <v>381</v>
      </c>
      <c r="BU6" s="143" t="s">
        <v>316</v>
      </c>
      <c r="BV6" s="87" t="s">
        <v>140</v>
      </c>
      <c r="BW6" s="51"/>
      <c r="BX6" s="51"/>
      <c r="BY6" s="51"/>
      <c r="BZ6" s="274"/>
      <c r="CA6" s="274"/>
      <c r="CB6" s="2" t="s">
        <v>316</v>
      </c>
      <c r="CC6" s="2" t="s">
        <v>140</v>
      </c>
      <c r="CD6" s="2" t="s">
        <v>316</v>
      </c>
      <c r="CE6" s="45" t="s">
        <v>140</v>
      </c>
      <c r="CF6" s="86" t="s">
        <v>316</v>
      </c>
      <c r="CG6" s="87" t="s">
        <v>140</v>
      </c>
      <c r="CH6" s="51"/>
      <c r="CI6" s="51"/>
      <c r="CJ6" s="51"/>
      <c r="CK6" s="51"/>
      <c r="CL6" s="274"/>
      <c r="CM6" s="274"/>
      <c r="CN6" s="2" t="s">
        <v>316</v>
      </c>
      <c r="CO6" s="2" t="s">
        <v>381</v>
      </c>
      <c r="CP6" s="2" t="s">
        <v>316</v>
      </c>
      <c r="CQ6" s="2" t="s">
        <v>381</v>
      </c>
      <c r="CR6" s="2" t="s">
        <v>316</v>
      </c>
      <c r="CS6" s="2" t="s">
        <v>381</v>
      </c>
      <c r="CT6" s="2" t="s">
        <v>316</v>
      </c>
      <c r="CU6" s="2" t="s">
        <v>381</v>
      </c>
      <c r="CV6" s="2" t="s">
        <v>316</v>
      </c>
      <c r="CW6" s="45" t="s">
        <v>381</v>
      </c>
      <c r="CX6" s="86" t="s">
        <v>316</v>
      </c>
      <c r="CY6" s="237" t="s">
        <v>140</v>
      </c>
      <c r="CZ6" s="274"/>
      <c r="DA6" s="274"/>
      <c r="DB6" s="2" t="s">
        <v>316</v>
      </c>
      <c r="DC6" s="2" t="s">
        <v>140</v>
      </c>
      <c r="DD6" s="2" t="s">
        <v>316</v>
      </c>
      <c r="DE6" s="2" t="s">
        <v>140</v>
      </c>
      <c r="DF6" s="2" t="s">
        <v>316</v>
      </c>
      <c r="DG6" s="45" t="s">
        <v>140</v>
      </c>
      <c r="DH6" s="86" t="s">
        <v>316</v>
      </c>
      <c r="DI6" s="87" t="s">
        <v>381</v>
      </c>
      <c r="DP6" s="307"/>
      <c r="DQ6" s="308"/>
      <c r="DR6" s="86" t="s">
        <v>22</v>
      </c>
      <c r="DS6" s="87" t="s">
        <v>140</v>
      </c>
    </row>
    <row r="7" spans="1:123" ht="26.25">
      <c r="A7" s="1" t="s">
        <v>58</v>
      </c>
      <c r="B7" s="40" t="s">
        <v>232</v>
      </c>
      <c r="C7" s="8">
        <v>44500</v>
      </c>
      <c r="D7" s="8">
        <v>44624</v>
      </c>
      <c r="E7" s="8"/>
      <c r="F7" s="8"/>
      <c r="G7" s="8"/>
      <c r="H7" s="8"/>
      <c r="I7" s="8"/>
      <c r="J7" s="8"/>
      <c r="K7" s="8"/>
      <c r="L7" s="8"/>
      <c r="M7" s="8"/>
      <c r="N7" s="76"/>
      <c r="O7" s="81"/>
      <c r="P7" s="1" t="s">
        <v>58</v>
      </c>
      <c r="Q7" s="40" t="s">
        <v>232</v>
      </c>
      <c r="R7" s="8"/>
      <c r="S7" s="8"/>
      <c r="T7" s="8"/>
      <c r="U7" s="76"/>
      <c r="V7" s="76"/>
      <c r="W7" s="76"/>
      <c r="X7" s="76"/>
      <c r="Y7" s="76"/>
      <c r="Z7" s="76">
        <v>2710</v>
      </c>
      <c r="AA7" s="76">
        <v>3539</v>
      </c>
      <c r="AB7" s="88">
        <f aca="true" t="shared" si="0" ref="AB7:AB12">SUM(C7+E7+G7+I7+K7+M7+R7+T7+Z7)</f>
        <v>47210</v>
      </c>
      <c r="AC7" s="89">
        <f>SUM(D7+F7+H7+J7+L7+N7+S7+U7+AA7)</f>
        <v>48163</v>
      </c>
      <c r="AD7" s="29"/>
      <c r="AE7" s="29"/>
      <c r="AF7" s="78"/>
      <c r="AG7" s="1" t="s">
        <v>58</v>
      </c>
      <c r="AH7" s="40" t="s">
        <v>232</v>
      </c>
      <c r="AI7" s="8">
        <v>7956</v>
      </c>
      <c r="AJ7" s="8">
        <v>8433</v>
      </c>
      <c r="AK7" s="8"/>
      <c r="AL7" s="8"/>
      <c r="AM7" s="8"/>
      <c r="AN7" s="8"/>
      <c r="AO7" s="8"/>
      <c r="AP7" s="8"/>
      <c r="AQ7" s="8"/>
      <c r="AR7" s="8"/>
      <c r="AS7" s="8"/>
      <c r="AT7" s="8"/>
      <c r="AU7" s="1" t="s">
        <v>58</v>
      </c>
      <c r="AV7" s="40" t="s">
        <v>232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1" t="s">
        <v>58</v>
      </c>
      <c r="BH7" s="40" t="s">
        <v>232</v>
      </c>
      <c r="BI7" s="8">
        <v>2962</v>
      </c>
      <c r="BJ7" s="2">
        <v>1494</v>
      </c>
      <c r="BK7" s="8">
        <v>18258</v>
      </c>
      <c r="BL7" s="8">
        <v>18258</v>
      </c>
      <c r="BM7" s="8">
        <v>797</v>
      </c>
      <c r="BN7" s="76">
        <v>805</v>
      </c>
      <c r="BO7" s="2"/>
      <c r="BP7" s="8"/>
      <c r="BQ7" s="78">
        <v>62450</v>
      </c>
      <c r="BR7" s="78">
        <v>55266</v>
      </c>
      <c r="BS7" s="78"/>
      <c r="BT7" s="78"/>
      <c r="BU7" s="89">
        <f>AI7+AK7+AM7+AO7+AQ7+AS7+AW7+AY7+BA7+BC7+BE7+BI7+BK7+BM7+BO7+BQ7+BS7</f>
        <v>92423</v>
      </c>
      <c r="BV7" s="89">
        <f>BN7+BF7+BD7+BB7+AZ7+AX7+AT7+AR7+AP7+AN7+AL7+AJ7+BJ7+BP7+BR7</f>
        <v>65998</v>
      </c>
      <c r="BW7" s="28"/>
      <c r="BX7" s="28"/>
      <c r="BY7" s="28"/>
      <c r="BZ7" s="1" t="s">
        <v>58</v>
      </c>
      <c r="CA7" s="40" t="s">
        <v>232</v>
      </c>
      <c r="CB7" s="8">
        <v>36450</v>
      </c>
      <c r="CC7" s="8">
        <v>35888</v>
      </c>
      <c r="CD7" s="8"/>
      <c r="CE7" s="76"/>
      <c r="CF7" s="88">
        <f>CB7+CD7</f>
        <v>36450</v>
      </c>
      <c r="CG7" s="89">
        <f>SUM(CC7+CE7)</f>
        <v>35888</v>
      </c>
      <c r="CH7" s="29"/>
      <c r="CI7" s="29"/>
      <c r="CJ7" s="28"/>
      <c r="CK7" s="29"/>
      <c r="CL7" s="1" t="s">
        <v>58</v>
      </c>
      <c r="CM7" s="40" t="s">
        <v>232</v>
      </c>
      <c r="CN7" s="8">
        <v>34363</v>
      </c>
      <c r="CO7" s="8">
        <v>29294</v>
      </c>
      <c r="CP7" s="8">
        <v>1712</v>
      </c>
      <c r="CQ7" s="8">
        <v>1446</v>
      </c>
      <c r="CR7" s="8">
        <v>4156</v>
      </c>
      <c r="CS7" s="8">
        <v>4017</v>
      </c>
      <c r="CT7" s="8">
        <v>5220</v>
      </c>
      <c r="CU7" s="8">
        <v>5188</v>
      </c>
      <c r="CV7" s="8"/>
      <c r="CW7" s="76"/>
      <c r="CX7" s="88">
        <f aca="true" t="shared" si="1" ref="CX7:CY11">CN7+CP7+CR7+CT7+CV7</f>
        <v>45451</v>
      </c>
      <c r="CY7" s="77">
        <f t="shared" si="1"/>
        <v>39945</v>
      </c>
      <c r="CZ7" s="1" t="s">
        <v>58</v>
      </c>
      <c r="DA7" s="40" t="s">
        <v>232</v>
      </c>
      <c r="DB7" s="8">
        <v>3600</v>
      </c>
      <c r="DC7" s="8">
        <v>3537</v>
      </c>
      <c r="DD7" s="8"/>
      <c r="DE7" s="8"/>
      <c r="DF7" s="8"/>
      <c r="DG7" s="76"/>
      <c r="DH7" s="88">
        <f>DB7+DD7+DF7</f>
        <v>3600</v>
      </c>
      <c r="DI7" s="89">
        <f aca="true" t="shared" si="2" ref="DH7:DI11">DC7+DE7+DG7</f>
        <v>3537</v>
      </c>
      <c r="DP7" s="1" t="s">
        <v>58</v>
      </c>
      <c r="DQ7" s="119" t="s">
        <v>232</v>
      </c>
      <c r="DR7" s="88">
        <f aca="true" t="shared" si="3" ref="DR7:DR19">SUM(AB7,BU7,CF7,CX7,DH7)</f>
        <v>225134</v>
      </c>
      <c r="DS7" s="89">
        <f aca="true" t="shared" si="4" ref="DS7:DS19">SUM(AC7,BV7,CG7,CY7,DI7)</f>
        <v>193531</v>
      </c>
    </row>
    <row r="8" spans="1:123" ht="36" customHeight="1">
      <c r="A8" s="1" t="s">
        <v>59</v>
      </c>
      <c r="B8" s="40" t="s">
        <v>233</v>
      </c>
      <c r="C8" s="8">
        <v>11045</v>
      </c>
      <c r="D8" s="8">
        <v>11259</v>
      </c>
      <c r="E8" s="8"/>
      <c r="F8" s="8"/>
      <c r="G8" s="8"/>
      <c r="H8" s="8"/>
      <c r="I8" s="8"/>
      <c r="J8" s="8"/>
      <c r="K8" s="8"/>
      <c r="L8" s="8"/>
      <c r="M8" s="8"/>
      <c r="N8" s="76"/>
      <c r="O8" s="81"/>
      <c r="P8" s="1" t="s">
        <v>59</v>
      </c>
      <c r="Q8" s="40" t="s">
        <v>233</v>
      </c>
      <c r="R8" s="8"/>
      <c r="S8" s="8"/>
      <c r="T8" s="8"/>
      <c r="U8" s="76"/>
      <c r="V8" s="76"/>
      <c r="W8" s="76"/>
      <c r="X8" s="76"/>
      <c r="Y8" s="76"/>
      <c r="Z8" s="76">
        <v>732</v>
      </c>
      <c r="AA8" s="76">
        <v>956</v>
      </c>
      <c r="AB8" s="88">
        <f>SUM(C8+E8+G8+I8+K8+M8+R8+T8+Z8)</f>
        <v>11777</v>
      </c>
      <c r="AC8" s="89">
        <f>SUM(D8+F8+H8+J8+L8+N8+S8+U8+AA8)</f>
        <v>12215</v>
      </c>
      <c r="AD8" s="29"/>
      <c r="AE8" s="29"/>
      <c r="AF8" s="78"/>
      <c r="AG8" s="1" t="s">
        <v>59</v>
      </c>
      <c r="AH8" s="40" t="s">
        <v>233</v>
      </c>
      <c r="AI8" s="8">
        <v>1968</v>
      </c>
      <c r="AJ8" s="8">
        <v>1912</v>
      </c>
      <c r="AK8" s="8"/>
      <c r="AL8" s="8"/>
      <c r="AM8" s="8"/>
      <c r="AN8" s="8"/>
      <c r="AO8" s="8"/>
      <c r="AP8" s="8"/>
      <c r="AQ8" s="8"/>
      <c r="AR8" s="8"/>
      <c r="AS8" s="8"/>
      <c r="AT8" s="8"/>
      <c r="AU8" s="1" t="s">
        <v>59</v>
      </c>
      <c r="AV8" s="40" t="s">
        <v>233</v>
      </c>
      <c r="AW8" s="8"/>
      <c r="AX8" s="8"/>
      <c r="AY8" s="8"/>
      <c r="AZ8" s="8"/>
      <c r="BA8" s="8"/>
      <c r="BB8" s="8"/>
      <c r="BC8" s="8"/>
      <c r="BD8" s="8"/>
      <c r="BE8" s="8"/>
      <c r="BF8" s="8"/>
      <c r="BG8" s="1" t="s">
        <v>59</v>
      </c>
      <c r="BH8" s="40" t="s">
        <v>233</v>
      </c>
      <c r="BI8" s="8">
        <v>433</v>
      </c>
      <c r="BJ8" s="8">
        <v>202</v>
      </c>
      <c r="BK8" s="8">
        <v>2588</v>
      </c>
      <c r="BL8" s="8">
        <v>2587</v>
      </c>
      <c r="BM8" s="8">
        <v>216</v>
      </c>
      <c r="BN8" s="76">
        <v>218</v>
      </c>
      <c r="BO8" s="2"/>
      <c r="BP8" s="8"/>
      <c r="BQ8" s="78">
        <v>7399</v>
      </c>
      <c r="BR8" s="78">
        <v>7399</v>
      </c>
      <c r="BS8" s="78"/>
      <c r="BT8" s="78"/>
      <c r="BU8" s="89">
        <f aca="true" t="shared" si="5" ref="BU8:BU19">AI8+AK8+AM8+AO8+AQ8+AS8+AW8+AY8+BA8+BC8+BE8+BI8+BK8+BM8+BO8+BQ8+BS8</f>
        <v>12604</v>
      </c>
      <c r="BV8" s="89">
        <f>BN8+BF8+BD8+BB8+AZ8+AX8+AT8+AR8+AP8+AN8+AL8+AJ8+BJ8+BP8+BR8</f>
        <v>9731</v>
      </c>
      <c r="BW8" s="28"/>
      <c r="BX8" s="28"/>
      <c r="BY8" s="28"/>
      <c r="BZ8" s="1" t="s">
        <v>59</v>
      </c>
      <c r="CA8" s="40" t="s">
        <v>233</v>
      </c>
      <c r="CB8" s="8">
        <v>9710</v>
      </c>
      <c r="CC8" s="8">
        <v>8998</v>
      </c>
      <c r="CD8" s="8"/>
      <c r="CE8" s="76"/>
      <c r="CF8" s="88">
        <f>CB8+CD8</f>
        <v>9710</v>
      </c>
      <c r="CG8" s="89">
        <f>SUM(CC8+CE8)</f>
        <v>8998</v>
      </c>
      <c r="CH8" s="29"/>
      <c r="CI8" s="29"/>
      <c r="CJ8" s="28"/>
      <c r="CK8" s="29"/>
      <c r="CL8" s="1" t="s">
        <v>59</v>
      </c>
      <c r="CM8" s="40" t="s">
        <v>233</v>
      </c>
      <c r="CN8" s="8">
        <v>9186</v>
      </c>
      <c r="CO8" s="8">
        <v>7564</v>
      </c>
      <c r="CP8" s="8">
        <v>436</v>
      </c>
      <c r="CQ8" s="8">
        <v>404</v>
      </c>
      <c r="CR8" s="8">
        <v>1108</v>
      </c>
      <c r="CS8" s="8">
        <v>974</v>
      </c>
      <c r="CT8" s="8">
        <v>1360</v>
      </c>
      <c r="CU8" s="8">
        <v>1336</v>
      </c>
      <c r="CV8" s="8"/>
      <c r="CW8" s="76"/>
      <c r="CX8" s="88">
        <f t="shared" si="1"/>
        <v>12090</v>
      </c>
      <c r="CY8" s="77">
        <f t="shared" si="1"/>
        <v>10278</v>
      </c>
      <c r="CZ8" s="1" t="s">
        <v>59</v>
      </c>
      <c r="DA8" s="40" t="s">
        <v>233</v>
      </c>
      <c r="DB8" s="8">
        <v>972</v>
      </c>
      <c r="DC8" s="8">
        <v>954</v>
      </c>
      <c r="DD8" s="8"/>
      <c r="DE8" s="8"/>
      <c r="DF8" s="8"/>
      <c r="DG8" s="76"/>
      <c r="DH8" s="88">
        <f>DB8+DD8+DF8</f>
        <v>972</v>
      </c>
      <c r="DI8" s="89">
        <f t="shared" si="2"/>
        <v>954</v>
      </c>
      <c r="DP8" s="1" t="s">
        <v>59</v>
      </c>
      <c r="DQ8" s="119" t="s">
        <v>233</v>
      </c>
      <c r="DR8" s="88">
        <f t="shared" si="3"/>
        <v>47153</v>
      </c>
      <c r="DS8" s="89">
        <f t="shared" si="4"/>
        <v>42176</v>
      </c>
    </row>
    <row r="9" spans="1:123" ht="26.25">
      <c r="A9" s="1" t="s">
        <v>60</v>
      </c>
      <c r="B9" s="40" t="s">
        <v>234</v>
      </c>
      <c r="C9" s="8">
        <v>9138</v>
      </c>
      <c r="D9" s="8">
        <v>10505</v>
      </c>
      <c r="E9" s="8"/>
      <c r="F9" s="8"/>
      <c r="G9" s="8"/>
      <c r="H9" s="8"/>
      <c r="I9" s="8"/>
      <c r="J9" s="8"/>
      <c r="K9" s="8"/>
      <c r="L9" s="8"/>
      <c r="M9" s="8"/>
      <c r="N9" s="76"/>
      <c r="O9" s="81"/>
      <c r="P9" s="1" t="s">
        <v>60</v>
      </c>
      <c r="Q9" s="40" t="s">
        <v>234</v>
      </c>
      <c r="R9" s="8"/>
      <c r="S9" s="8"/>
      <c r="T9" s="8"/>
      <c r="U9" s="76"/>
      <c r="V9" s="76"/>
      <c r="W9" s="76"/>
      <c r="X9" s="76"/>
      <c r="Y9" s="76"/>
      <c r="Z9" s="76"/>
      <c r="AA9" s="76"/>
      <c r="AB9" s="88">
        <f t="shared" si="0"/>
        <v>9138</v>
      </c>
      <c r="AC9" s="89">
        <f>SUM(D9+F9+H9+J9+L9+N9+S9+U9)</f>
        <v>10505</v>
      </c>
      <c r="AD9" s="29"/>
      <c r="AE9" s="29"/>
      <c r="AF9" s="78"/>
      <c r="AG9" s="1" t="s">
        <v>60</v>
      </c>
      <c r="AH9" s="40" t="s">
        <v>234</v>
      </c>
      <c r="AI9" s="152">
        <v>42882</v>
      </c>
      <c r="AJ9" s="8">
        <v>43130</v>
      </c>
      <c r="AK9" s="8">
        <v>6216</v>
      </c>
      <c r="AL9" s="8">
        <v>5628</v>
      </c>
      <c r="AM9" s="8">
        <v>235</v>
      </c>
      <c r="AN9" s="8">
        <v>235</v>
      </c>
      <c r="AO9" s="8">
        <v>1700</v>
      </c>
      <c r="AP9" s="8">
        <v>1236</v>
      </c>
      <c r="AQ9" s="8"/>
      <c r="AR9" s="8"/>
      <c r="AS9" s="8"/>
      <c r="AT9" s="8"/>
      <c r="AU9" s="1" t="s">
        <v>60</v>
      </c>
      <c r="AV9" s="40" t="s">
        <v>234</v>
      </c>
      <c r="AW9" s="8"/>
      <c r="AX9" s="8"/>
      <c r="AY9" s="8"/>
      <c r="AZ9" s="8"/>
      <c r="BA9" s="8"/>
      <c r="BB9" s="8"/>
      <c r="BC9" s="8"/>
      <c r="BD9" s="8"/>
      <c r="BE9" s="8">
        <v>750</v>
      </c>
      <c r="BF9" s="8">
        <v>425</v>
      </c>
      <c r="BG9" s="1" t="s">
        <v>60</v>
      </c>
      <c r="BH9" s="40" t="s">
        <v>234</v>
      </c>
      <c r="BI9" s="8">
        <v>297</v>
      </c>
      <c r="BJ9" s="8">
        <v>297</v>
      </c>
      <c r="BK9" s="8">
        <v>4</v>
      </c>
      <c r="BL9" s="8">
        <v>5</v>
      </c>
      <c r="BM9" s="8"/>
      <c r="BN9" s="76"/>
      <c r="BO9" s="2">
        <v>2000</v>
      </c>
      <c r="BP9" s="8">
        <v>695</v>
      </c>
      <c r="BQ9" s="78">
        <v>14296</v>
      </c>
      <c r="BR9" s="78">
        <v>14296</v>
      </c>
      <c r="BS9" s="78">
        <v>142</v>
      </c>
      <c r="BT9" s="78">
        <v>26</v>
      </c>
      <c r="BU9" s="89">
        <f t="shared" si="5"/>
        <v>68522</v>
      </c>
      <c r="BV9" s="89">
        <f>BN9+BF9+BD9+BB9+AZ9+AX9+AT9+AR9+AP9+AN9+AL9+AJ9+BJ9+BP9+BR9</f>
        <v>65942</v>
      </c>
      <c r="BW9" s="28"/>
      <c r="BX9" s="28"/>
      <c r="BY9" s="28"/>
      <c r="BZ9" s="1" t="s">
        <v>60</v>
      </c>
      <c r="CA9" s="40" t="s">
        <v>234</v>
      </c>
      <c r="CB9" s="8">
        <v>4788</v>
      </c>
      <c r="CC9" s="8">
        <v>4485</v>
      </c>
      <c r="CD9" s="8">
        <v>10439</v>
      </c>
      <c r="CE9" s="76">
        <v>10227</v>
      </c>
      <c r="CF9" s="88">
        <f>CB9+CD9</f>
        <v>15227</v>
      </c>
      <c r="CG9" s="89">
        <f>SUM(CC9+CE9)</f>
        <v>14712</v>
      </c>
      <c r="CH9" s="29"/>
      <c r="CI9" s="29"/>
      <c r="CJ9" s="28"/>
      <c r="CK9" s="29"/>
      <c r="CL9" s="1" t="s">
        <v>60</v>
      </c>
      <c r="CM9" s="40" t="s">
        <v>234</v>
      </c>
      <c r="CN9" s="8">
        <v>26879</v>
      </c>
      <c r="CO9" s="8">
        <v>23268</v>
      </c>
      <c r="CP9" s="8">
        <v>1500</v>
      </c>
      <c r="CQ9" s="8">
        <v>1611</v>
      </c>
      <c r="CR9" s="8">
        <v>40</v>
      </c>
      <c r="CS9" s="8">
        <v>22</v>
      </c>
      <c r="CT9" s="8">
        <v>560</v>
      </c>
      <c r="CU9" s="8">
        <v>459</v>
      </c>
      <c r="CV9" s="8">
        <v>7500</v>
      </c>
      <c r="CW9" s="76">
        <v>8713</v>
      </c>
      <c r="CX9" s="88">
        <f t="shared" si="1"/>
        <v>36479</v>
      </c>
      <c r="CY9" s="77">
        <f t="shared" si="1"/>
        <v>34073</v>
      </c>
      <c r="CZ9" s="1" t="s">
        <v>60</v>
      </c>
      <c r="DA9" s="40" t="s">
        <v>234</v>
      </c>
      <c r="DB9" s="8">
        <v>1256</v>
      </c>
      <c r="DC9" s="8">
        <v>2200</v>
      </c>
      <c r="DD9" s="8">
        <v>1132</v>
      </c>
      <c r="DE9" s="8"/>
      <c r="DF9" s="8">
        <v>800</v>
      </c>
      <c r="DG9" s="76">
        <v>611</v>
      </c>
      <c r="DH9" s="88">
        <f>DB9+DD9+DF9</f>
        <v>3188</v>
      </c>
      <c r="DI9" s="89">
        <f t="shared" si="2"/>
        <v>2811</v>
      </c>
      <c r="DP9" s="1" t="s">
        <v>60</v>
      </c>
      <c r="DQ9" s="119" t="s">
        <v>234</v>
      </c>
      <c r="DR9" s="88">
        <f t="shared" si="3"/>
        <v>132554</v>
      </c>
      <c r="DS9" s="89">
        <f t="shared" si="4"/>
        <v>128043</v>
      </c>
    </row>
    <row r="10" spans="1:123" ht="26.25" customHeight="1">
      <c r="A10" s="1" t="s">
        <v>62</v>
      </c>
      <c r="B10" s="40" t="s">
        <v>235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6"/>
      <c r="O10" s="81"/>
      <c r="P10" s="1" t="s">
        <v>62</v>
      </c>
      <c r="Q10" s="40" t="s">
        <v>235</v>
      </c>
      <c r="R10" s="8"/>
      <c r="S10" s="8"/>
      <c r="T10" s="8"/>
      <c r="U10" s="76"/>
      <c r="V10" s="76">
        <v>0</v>
      </c>
      <c r="W10" s="76"/>
      <c r="X10" s="76"/>
      <c r="Y10" s="76"/>
      <c r="Z10" s="76"/>
      <c r="AA10" s="76"/>
      <c r="AB10" s="88">
        <f t="shared" si="0"/>
        <v>0</v>
      </c>
      <c r="AC10" s="89">
        <f>SUM(D10+F10+H10+J10+L10+N10+S10+U10+W10)</f>
        <v>0</v>
      </c>
      <c r="AD10" s="29"/>
      <c r="AE10" s="29"/>
      <c r="AF10" s="78"/>
      <c r="AG10" s="1" t="s">
        <v>62</v>
      </c>
      <c r="AH10" s="40" t="s">
        <v>235</v>
      </c>
      <c r="AI10" s="8">
        <v>17332</v>
      </c>
      <c r="AJ10" s="8">
        <v>7084</v>
      </c>
      <c r="AK10" s="8"/>
      <c r="AL10" s="8"/>
      <c r="AM10" s="8"/>
      <c r="AN10" s="8"/>
      <c r="AO10" s="8"/>
      <c r="AP10" s="3"/>
      <c r="AQ10" s="8"/>
      <c r="AR10" s="8"/>
      <c r="AS10" s="8">
        <v>926</v>
      </c>
      <c r="AT10" s="8">
        <v>7563</v>
      </c>
      <c r="AU10" s="1" t="s">
        <v>62</v>
      </c>
      <c r="AV10" s="40" t="s">
        <v>235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1" t="s">
        <v>62</v>
      </c>
      <c r="BH10" s="40" t="s">
        <v>235</v>
      </c>
      <c r="BI10" s="8"/>
      <c r="BJ10" s="8"/>
      <c r="BK10" s="8"/>
      <c r="BL10" s="8"/>
      <c r="BM10" s="8"/>
      <c r="BN10" s="76"/>
      <c r="BO10" s="2"/>
      <c r="BP10" s="8"/>
      <c r="BQ10" s="78"/>
      <c r="BR10" s="78"/>
      <c r="BS10" s="78"/>
      <c r="BT10" s="78"/>
      <c r="BU10" s="89">
        <f t="shared" si="5"/>
        <v>18258</v>
      </c>
      <c r="BV10" s="89">
        <f>BN10+BF10+BD10+BB10+AZ10+AX10+AT10+AR10+AP10+AN10+AL10+AJ10+BJ10+BP10+BR10</f>
        <v>14647</v>
      </c>
      <c r="BW10" s="28"/>
      <c r="BX10" s="28"/>
      <c r="BY10" s="28"/>
      <c r="BZ10" s="1" t="s">
        <v>62</v>
      </c>
      <c r="CA10" s="40" t="s">
        <v>235</v>
      </c>
      <c r="CB10" s="8"/>
      <c r="CC10" s="8"/>
      <c r="CD10" s="8"/>
      <c r="CE10" s="76"/>
      <c r="CF10" s="88">
        <f>CB10+CD10</f>
        <v>0</v>
      </c>
      <c r="CG10" s="89">
        <f>SUM(CC10+CE10)</f>
        <v>0</v>
      </c>
      <c r="CH10" s="29"/>
      <c r="CI10" s="29"/>
      <c r="CJ10" s="28"/>
      <c r="CK10" s="29"/>
      <c r="CL10" s="1" t="s">
        <v>62</v>
      </c>
      <c r="CM10" s="40" t="s">
        <v>235</v>
      </c>
      <c r="CN10" s="8"/>
      <c r="CO10" s="8"/>
      <c r="CP10" s="8"/>
      <c r="CQ10" s="8"/>
      <c r="CR10" s="8"/>
      <c r="CS10" s="8"/>
      <c r="CT10" s="8"/>
      <c r="CU10" s="8"/>
      <c r="CV10" s="8"/>
      <c r="CW10" s="76"/>
      <c r="CX10" s="88">
        <f t="shared" si="1"/>
        <v>0</v>
      </c>
      <c r="CY10" s="77">
        <f t="shared" si="1"/>
        <v>0</v>
      </c>
      <c r="CZ10" s="1" t="s">
        <v>62</v>
      </c>
      <c r="DA10" s="40" t="s">
        <v>235</v>
      </c>
      <c r="DB10" s="8"/>
      <c r="DC10" s="8"/>
      <c r="DD10" s="8"/>
      <c r="DE10" s="8"/>
      <c r="DF10" s="8"/>
      <c r="DG10" s="76"/>
      <c r="DH10" s="88">
        <f t="shared" si="2"/>
        <v>0</v>
      </c>
      <c r="DI10" s="89">
        <f t="shared" si="2"/>
        <v>0</v>
      </c>
      <c r="DM10" s="35"/>
      <c r="DP10" s="1" t="s">
        <v>62</v>
      </c>
      <c r="DQ10" s="119" t="s">
        <v>235</v>
      </c>
      <c r="DR10" s="88">
        <f t="shared" si="3"/>
        <v>18258</v>
      </c>
      <c r="DS10" s="89">
        <f t="shared" si="4"/>
        <v>14647</v>
      </c>
    </row>
    <row r="11" spans="1:123" ht="25.5" customHeight="1">
      <c r="A11" s="1" t="s">
        <v>63</v>
      </c>
      <c r="B11" s="40" t="s">
        <v>236</v>
      </c>
      <c r="C11" s="8"/>
      <c r="D11" s="8"/>
      <c r="E11" s="8">
        <v>25534</v>
      </c>
      <c r="F11" s="8">
        <v>25534</v>
      </c>
      <c r="G11" s="8">
        <v>4153</v>
      </c>
      <c r="H11" s="8">
        <v>4153</v>
      </c>
      <c r="I11" s="8">
        <v>109</v>
      </c>
      <c r="J11" s="8">
        <v>108</v>
      </c>
      <c r="K11" s="8">
        <v>20984</v>
      </c>
      <c r="L11" s="8">
        <v>20631</v>
      </c>
      <c r="M11" s="8">
        <v>443</v>
      </c>
      <c r="N11" s="76">
        <v>931</v>
      </c>
      <c r="O11" s="81"/>
      <c r="P11" s="1" t="s">
        <v>63</v>
      </c>
      <c r="Q11" s="40" t="s">
        <v>236</v>
      </c>
      <c r="R11" s="8"/>
      <c r="S11" s="8"/>
      <c r="T11" s="8">
        <v>200</v>
      </c>
      <c r="U11" s="76">
        <v>59</v>
      </c>
      <c r="V11" s="76"/>
      <c r="W11" s="76"/>
      <c r="X11" s="76"/>
      <c r="Y11" s="76"/>
      <c r="Z11" s="76"/>
      <c r="AA11" s="76"/>
      <c r="AB11" s="88">
        <f t="shared" si="0"/>
        <v>51423</v>
      </c>
      <c r="AC11" s="89">
        <f>SUM(D11+F11+H11+J11+L11+N11+S11+U11)</f>
        <v>51416</v>
      </c>
      <c r="AD11" s="29"/>
      <c r="AE11" s="29"/>
      <c r="AF11" s="78"/>
      <c r="AG11" s="1" t="s">
        <v>63</v>
      </c>
      <c r="AH11" s="40" t="s">
        <v>236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" t="s">
        <v>63</v>
      </c>
      <c r="AV11" s="40" t="s">
        <v>236</v>
      </c>
      <c r="AW11" s="8"/>
      <c r="AX11" s="8"/>
      <c r="AY11" s="8">
        <v>3610</v>
      </c>
      <c r="AZ11" s="8">
        <v>3212</v>
      </c>
      <c r="BA11" s="8">
        <v>240</v>
      </c>
      <c r="BB11" s="8">
        <v>254</v>
      </c>
      <c r="BC11" s="8">
        <v>899</v>
      </c>
      <c r="BD11" s="8">
        <v>575</v>
      </c>
      <c r="BE11" s="8"/>
      <c r="BF11" s="8"/>
      <c r="BG11" s="1" t="s">
        <v>63</v>
      </c>
      <c r="BH11" s="40" t="s">
        <v>236</v>
      </c>
      <c r="BI11" s="8"/>
      <c r="BJ11" s="8"/>
      <c r="BK11" s="8"/>
      <c r="BL11" s="8"/>
      <c r="BM11" s="8"/>
      <c r="BN11" s="76"/>
      <c r="BO11" s="2"/>
      <c r="BP11" s="8"/>
      <c r="BQ11" s="78"/>
      <c r="BR11" s="78"/>
      <c r="BS11" s="78"/>
      <c r="BT11" s="78"/>
      <c r="BU11" s="89">
        <f t="shared" si="5"/>
        <v>4749</v>
      </c>
      <c r="BV11" s="89">
        <f>BN11+BF11+BD11+BB11+AZ11+AX11+AT11+AR11+AP11+AN11+AL11+AJ11+BJ11+BP11+BR11</f>
        <v>4041</v>
      </c>
      <c r="BW11" s="28"/>
      <c r="BX11" s="28"/>
      <c r="BY11" s="28"/>
      <c r="BZ11" s="1" t="s">
        <v>63</v>
      </c>
      <c r="CA11" s="40" t="s">
        <v>236</v>
      </c>
      <c r="CB11" s="8"/>
      <c r="CC11" s="8"/>
      <c r="CD11" s="8"/>
      <c r="CE11" s="76"/>
      <c r="CF11" s="88">
        <f>CB11+CD11</f>
        <v>0</v>
      </c>
      <c r="CG11" s="89">
        <f>SUM(CC11+CE11)</f>
        <v>0</v>
      </c>
      <c r="CH11" s="29"/>
      <c r="CI11" s="29"/>
      <c r="CJ11" s="28"/>
      <c r="CK11" s="29"/>
      <c r="CL11" s="1" t="s">
        <v>63</v>
      </c>
      <c r="CM11" s="40" t="s">
        <v>236</v>
      </c>
      <c r="CN11" s="8">
        <v>69</v>
      </c>
      <c r="CO11" s="8">
        <v>68</v>
      </c>
      <c r="CP11" s="8"/>
      <c r="CQ11" s="8"/>
      <c r="CR11" s="8"/>
      <c r="CS11" s="8"/>
      <c r="CT11" s="8"/>
      <c r="CU11" s="8"/>
      <c r="CV11" s="8"/>
      <c r="CW11" s="76"/>
      <c r="CX11" s="88">
        <f t="shared" si="1"/>
        <v>69</v>
      </c>
      <c r="CY11" s="77">
        <f t="shared" si="1"/>
        <v>68</v>
      </c>
      <c r="CZ11" s="1" t="s">
        <v>63</v>
      </c>
      <c r="DA11" s="40" t="s">
        <v>236</v>
      </c>
      <c r="DB11" s="8"/>
      <c r="DC11" s="8"/>
      <c r="DD11" s="8"/>
      <c r="DE11" s="8"/>
      <c r="DF11" s="8"/>
      <c r="DG11" s="76"/>
      <c r="DH11" s="88">
        <f t="shared" si="2"/>
        <v>0</v>
      </c>
      <c r="DI11" s="89">
        <f t="shared" si="2"/>
        <v>0</v>
      </c>
      <c r="DP11" s="1" t="s">
        <v>63</v>
      </c>
      <c r="DQ11" s="119" t="s">
        <v>236</v>
      </c>
      <c r="DR11" s="88">
        <f t="shared" si="3"/>
        <v>56241</v>
      </c>
      <c r="DS11" s="89">
        <f t="shared" si="4"/>
        <v>55525</v>
      </c>
    </row>
    <row r="12" spans="1:125" ht="25.5" customHeight="1">
      <c r="A12" s="282" t="s">
        <v>237</v>
      </c>
      <c r="B12" s="282"/>
      <c r="C12" s="8">
        <f>SUM(C7:C11)</f>
        <v>64683</v>
      </c>
      <c r="D12" s="8">
        <f aca="true" t="shared" si="6" ref="D12:N12">SUM(D7:D11)</f>
        <v>66388</v>
      </c>
      <c r="E12" s="8">
        <f t="shared" si="6"/>
        <v>25534</v>
      </c>
      <c r="F12" s="8">
        <f t="shared" si="6"/>
        <v>25534</v>
      </c>
      <c r="G12" s="8">
        <f t="shared" si="6"/>
        <v>4153</v>
      </c>
      <c r="H12" s="8">
        <v>4153</v>
      </c>
      <c r="I12" s="8">
        <f t="shared" si="6"/>
        <v>109</v>
      </c>
      <c r="J12" s="8">
        <f t="shared" si="6"/>
        <v>108</v>
      </c>
      <c r="K12" s="8">
        <f t="shared" si="6"/>
        <v>20984</v>
      </c>
      <c r="L12" s="8">
        <f t="shared" si="6"/>
        <v>20631</v>
      </c>
      <c r="M12" s="8">
        <f t="shared" si="6"/>
        <v>443</v>
      </c>
      <c r="N12" s="76">
        <f t="shared" si="6"/>
        <v>931</v>
      </c>
      <c r="O12" s="81"/>
      <c r="P12" s="282" t="s">
        <v>237</v>
      </c>
      <c r="Q12" s="282"/>
      <c r="R12" s="8">
        <f aca="true" t="shared" si="7" ref="R12:AA12">SUM(R7:R11)</f>
        <v>0</v>
      </c>
      <c r="S12" s="8">
        <f t="shared" si="7"/>
        <v>0</v>
      </c>
      <c r="T12" s="8">
        <f t="shared" si="7"/>
        <v>200</v>
      </c>
      <c r="U12" s="76">
        <f t="shared" si="7"/>
        <v>59</v>
      </c>
      <c r="V12" s="76">
        <f>SUM(V7:V11)</f>
        <v>0</v>
      </c>
      <c r="W12" s="124">
        <f>SUM(W7:W11)</f>
        <v>0</v>
      </c>
      <c r="X12" s="124"/>
      <c r="Y12" s="124"/>
      <c r="Z12" s="76">
        <f t="shared" si="7"/>
        <v>3442</v>
      </c>
      <c r="AA12" s="76">
        <f t="shared" si="7"/>
        <v>4495</v>
      </c>
      <c r="AB12" s="88">
        <f t="shared" si="0"/>
        <v>119548</v>
      </c>
      <c r="AC12" s="89">
        <f>SUM(D12+F12+H12+J12+L12+N12+S12+U12+W12+AA12)</f>
        <v>122299</v>
      </c>
      <c r="AD12" s="29"/>
      <c r="AE12" s="84"/>
      <c r="AF12" s="282" t="s">
        <v>237</v>
      </c>
      <c r="AG12" s="292"/>
      <c r="AH12" s="292"/>
      <c r="AI12" s="8">
        <f>SUM(AI7:AI11)</f>
        <v>70138</v>
      </c>
      <c r="AJ12" s="8">
        <f>SUM(AJ7:AJ11)</f>
        <v>60559</v>
      </c>
      <c r="AK12" s="8">
        <f>SUM(AK7:AK11)</f>
        <v>6216</v>
      </c>
      <c r="AL12" s="8">
        <f>SUM(AL7:AL11)</f>
        <v>5628</v>
      </c>
      <c r="AM12" s="8">
        <f>SUM(AM7:AM11)</f>
        <v>235</v>
      </c>
      <c r="AN12" s="8">
        <f aca="true" t="shared" si="8" ref="AN12:AT12">SUM(AN9:AN11)</f>
        <v>235</v>
      </c>
      <c r="AO12" s="8">
        <f t="shared" si="8"/>
        <v>1700</v>
      </c>
      <c r="AP12" s="8">
        <f t="shared" si="8"/>
        <v>1236</v>
      </c>
      <c r="AQ12" s="8">
        <f t="shared" si="8"/>
        <v>0</v>
      </c>
      <c r="AR12" s="8">
        <f t="shared" si="8"/>
        <v>0</v>
      </c>
      <c r="AS12" s="8">
        <f t="shared" si="8"/>
        <v>926</v>
      </c>
      <c r="AT12" s="8">
        <f t="shared" si="8"/>
        <v>7563</v>
      </c>
      <c r="AU12" s="282" t="s">
        <v>237</v>
      </c>
      <c r="AV12" s="282"/>
      <c r="AW12" s="8">
        <f aca="true" t="shared" si="9" ref="AW12:BF12">SUM(AW7:AW11)</f>
        <v>0</v>
      </c>
      <c r="AX12" s="8">
        <f t="shared" si="9"/>
        <v>0</v>
      </c>
      <c r="AY12" s="8">
        <f t="shared" si="9"/>
        <v>3610</v>
      </c>
      <c r="AZ12" s="8">
        <f t="shared" si="9"/>
        <v>3212</v>
      </c>
      <c r="BA12" s="8">
        <f t="shared" si="9"/>
        <v>240</v>
      </c>
      <c r="BB12" s="8">
        <f t="shared" si="9"/>
        <v>254</v>
      </c>
      <c r="BC12" s="8">
        <f t="shared" si="9"/>
        <v>899</v>
      </c>
      <c r="BD12" s="8">
        <f t="shared" si="9"/>
        <v>575</v>
      </c>
      <c r="BE12" s="8">
        <f t="shared" si="9"/>
        <v>750</v>
      </c>
      <c r="BF12" s="8">
        <f t="shared" si="9"/>
        <v>425</v>
      </c>
      <c r="BG12" s="282" t="s">
        <v>237</v>
      </c>
      <c r="BH12" s="282"/>
      <c r="BI12" s="8">
        <f aca="true" t="shared" si="10" ref="BI12:BN12">SUM(BI7:BI11)</f>
        <v>3692</v>
      </c>
      <c r="BJ12" s="8">
        <f t="shared" si="10"/>
        <v>1993</v>
      </c>
      <c r="BK12" s="8">
        <f t="shared" si="10"/>
        <v>20850</v>
      </c>
      <c r="BL12" s="8">
        <f t="shared" si="10"/>
        <v>20850</v>
      </c>
      <c r="BM12" s="8">
        <f t="shared" si="10"/>
        <v>1013</v>
      </c>
      <c r="BN12" s="76">
        <f t="shared" si="10"/>
        <v>1023</v>
      </c>
      <c r="BO12" s="2">
        <f aca="true" t="shared" si="11" ref="BO12:BT12">SUM(BO7:BO11)</f>
        <v>2000</v>
      </c>
      <c r="BP12" s="8">
        <f t="shared" si="11"/>
        <v>695</v>
      </c>
      <c r="BQ12" s="8">
        <f t="shared" si="11"/>
        <v>84145</v>
      </c>
      <c r="BR12" s="78">
        <f t="shared" si="11"/>
        <v>76961</v>
      </c>
      <c r="BS12" s="78">
        <f t="shared" si="11"/>
        <v>142</v>
      </c>
      <c r="BT12" s="78">
        <f t="shared" si="11"/>
        <v>26</v>
      </c>
      <c r="BU12" s="89">
        <f t="shared" si="5"/>
        <v>196556</v>
      </c>
      <c r="BV12" s="89">
        <f>BN12+BF12+BD12+BB12+AZ12+AX12+AT12+AR12+AP12+AN12+AL12+AJ12+BJ12+BP12+BR12+BL12+BT12</f>
        <v>181235</v>
      </c>
      <c r="BW12" s="28"/>
      <c r="BX12" s="28"/>
      <c r="BY12" s="28"/>
      <c r="BZ12" s="282" t="s">
        <v>237</v>
      </c>
      <c r="CA12" s="282"/>
      <c r="CB12" s="8">
        <f aca="true" t="shared" si="12" ref="CB12:CG12">SUM(CB7:CB11)</f>
        <v>50948</v>
      </c>
      <c r="CC12" s="8">
        <f t="shared" si="12"/>
        <v>49371</v>
      </c>
      <c r="CD12" s="8">
        <f t="shared" si="12"/>
        <v>10439</v>
      </c>
      <c r="CE12" s="76">
        <f t="shared" si="12"/>
        <v>10227</v>
      </c>
      <c r="CF12" s="88">
        <f t="shared" si="12"/>
        <v>61387</v>
      </c>
      <c r="CG12" s="89">
        <f t="shared" si="12"/>
        <v>59598</v>
      </c>
      <c r="CH12" s="29"/>
      <c r="CI12" s="29"/>
      <c r="CJ12" s="28"/>
      <c r="CK12" s="29"/>
      <c r="CL12" s="282" t="s">
        <v>237</v>
      </c>
      <c r="CM12" s="282"/>
      <c r="CN12" s="8">
        <f>SUM(CN7:CN11)</f>
        <v>70497</v>
      </c>
      <c r="CO12" s="8">
        <f aca="true" t="shared" si="13" ref="CO12:CY12">SUM(CO7:CO11)</f>
        <v>60194</v>
      </c>
      <c r="CP12" s="8">
        <f>SUM(CP7:CP11)</f>
        <v>3648</v>
      </c>
      <c r="CQ12" s="8">
        <f t="shared" si="13"/>
        <v>3461</v>
      </c>
      <c r="CR12" s="8">
        <f>SUM(CR7:CR11)</f>
        <v>5304</v>
      </c>
      <c r="CS12" s="8">
        <f t="shared" si="13"/>
        <v>5013</v>
      </c>
      <c r="CT12" s="8">
        <f>SUM(CT7:CT11)</f>
        <v>7140</v>
      </c>
      <c r="CU12" s="8">
        <f t="shared" si="13"/>
        <v>6983</v>
      </c>
      <c r="CV12" s="8">
        <f t="shared" si="13"/>
        <v>7500</v>
      </c>
      <c r="CW12" s="76">
        <f t="shared" si="13"/>
        <v>8713</v>
      </c>
      <c r="CX12" s="88">
        <f>SUM(CX7:CX11)</f>
        <v>94089</v>
      </c>
      <c r="CY12" s="77">
        <f t="shared" si="13"/>
        <v>84364</v>
      </c>
      <c r="CZ12" s="282" t="s">
        <v>237</v>
      </c>
      <c r="DA12" s="282"/>
      <c r="DB12" s="8">
        <f>SUM(DB7:DB11)</f>
        <v>5828</v>
      </c>
      <c r="DC12" s="8">
        <f aca="true" t="shared" si="14" ref="DC12:DI12">SUM(DC7:DC11)</f>
        <v>6691</v>
      </c>
      <c r="DD12" s="8">
        <v>1132</v>
      </c>
      <c r="DE12" s="8">
        <f t="shared" si="14"/>
        <v>0</v>
      </c>
      <c r="DF12" s="8">
        <f t="shared" si="14"/>
        <v>800</v>
      </c>
      <c r="DG12" s="76">
        <f t="shared" si="14"/>
        <v>611</v>
      </c>
      <c r="DH12" s="88">
        <f>SUM(DH7:DH11)</f>
        <v>7760</v>
      </c>
      <c r="DI12" s="89">
        <f t="shared" si="14"/>
        <v>7302</v>
      </c>
      <c r="DP12" s="282" t="s">
        <v>237</v>
      </c>
      <c r="DQ12" s="242"/>
      <c r="DR12" s="88">
        <f t="shared" si="3"/>
        <v>479340</v>
      </c>
      <c r="DS12" s="89">
        <f t="shared" si="4"/>
        <v>454798</v>
      </c>
      <c r="DU12" s="3"/>
    </row>
    <row r="13" spans="1:123" ht="31.5" customHeight="1">
      <c r="A13" s="1" t="s">
        <v>64</v>
      </c>
      <c r="B13" s="40" t="s">
        <v>238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6"/>
      <c r="O13" s="81"/>
      <c r="P13" s="1" t="s">
        <v>64</v>
      </c>
      <c r="Q13" s="40" t="s">
        <v>238</v>
      </c>
      <c r="R13" s="8"/>
      <c r="S13" s="8"/>
      <c r="T13" s="8"/>
      <c r="U13" s="76"/>
      <c r="V13" s="76"/>
      <c r="W13" s="76"/>
      <c r="X13" s="76"/>
      <c r="Y13" s="76"/>
      <c r="Z13" s="76"/>
      <c r="AA13" s="76"/>
      <c r="AB13" s="88">
        <f>SUM(C13+E13+G13+I13+K13+M13+R13+T13)</f>
        <v>0</v>
      </c>
      <c r="AC13" s="89">
        <f>SUM(D13+F13+H13+J13+L13+N13+S13+U13)</f>
        <v>0</v>
      </c>
      <c r="AD13" s="29"/>
      <c r="AE13" s="29"/>
      <c r="AF13" s="78"/>
      <c r="AG13" s="1" t="s">
        <v>64</v>
      </c>
      <c r="AH13" s="40" t="s">
        <v>238</v>
      </c>
      <c r="AI13" s="8">
        <v>830970</v>
      </c>
      <c r="AJ13" s="8">
        <v>1145539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" t="s">
        <v>64</v>
      </c>
      <c r="AV13" s="40" t="s">
        <v>238</v>
      </c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1" t="s">
        <v>64</v>
      </c>
      <c r="BH13" s="40" t="s">
        <v>238</v>
      </c>
      <c r="BI13" s="8">
        <v>400</v>
      </c>
      <c r="BJ13" s="8">
        <v>400</v>
      </c>
      <c r="BK13" s="8"/>
      <c r="BL13" s="8"/>
      <c r="BM13" s="8"/>
      <c r="BN13" s="76"/>
      <c r="BO13" s="8"/>
      <c r="BP13" s="8"/>
      <c r="BQ13" s="78">
        <v>5508</v>
      </c>
      <c r="BR13" s="78">
        <v>5508</v>
      </c>
      <c r="BS13" s="78"/>
      <c r="BT13" s="78"/>
      <c r="BU13" s="89">
        <f>AI13+AK13+AM13+AO13+AQ13+AS13+AW13+AY13+BA13+BC13+BE13+BI13+BK13+BM13+BO13+BQ13+BS13</f>
        <v>836878</v>
      </c>
      <c r="BV13" s="89">
        <f aca="true" t="shared" si="15" ref="BV13:BV19">BN13+BF13+BD13+BB13+AZ13+AX13+AT13+AR13+AP13+AN13+AL13+AJ13+BJ13+BP13+BR13+BL13+BT13</f>
        <v>1151447</v>
      </c>
      <c r="BW13" s="28"/>
      <c r="BX13" s="28"/>
      <c r="BY13" s="28"/>
      <c r="BZ13" s="1" t="s">
        <v>64</v>
      </c>
      <c r="CA13" s="40" t="s">
        <v>238</v>
      </c>
      <c r="CB13" s="8"/>
      <c r="CC13" s="8"/>
      <c r="CD13" s="8"/>
      <c r="CE13" s="76"/>
      <c r="CF13" s="88"/>
      <c r="CG13" s="89"/>
      <c r="CH13" s="29"/>
      <c r="CI13" s="29"/>
      <c r="CJ13" s="28"/>
      <c r="CK13" s="29"/>
      <c r="CL13" s="1" t="s">
        <v>64</v>
      </c>
      <c r="CM13" s="40" t="s">
        <v>238</v>
      </c>
      <c r="CN13" s="8"/>
      <c r="CO13" s="8"/>
      <c r="CP13" s="8"/>
      <c r="CQ13" s="8"/>
      <c r="CR13" s="8"/>
      <c r="CS13" s="8"/>
      <c r="CT13" s="8"/>
      <c r="CU13" s="8"/>
      <c r="CV13" s="8"/>
      <c r="CW13" s="76"/>
      <c r="CX13" s="88"/>
      <c r="CY13" s="77"/>
      <c r="CZ13" s="1" t="s">
        <v>64</v>
      </c>
      <c r="DA13" s="40" t="s">
        <v>238</v>
      </c>
      <c r="DB13" s="8"/>
      <c r="DC13" s="8"/>
      <c r="DD13" s="8"/>
      <c r="DE13" s="8"/>
      <c r="DF13" s="8"/>
      <c r="DG13" s="76"/>
      <c r="DH13" s="88">
        <v>0</v>
      </c>
      <c r="DI13" s="89">
        <f>DC13+DE13+DG13</f>
        <v>0</v>
      </c>
      <c r="DP13" s="1" t="s">
        <v>64</v>
      </c>
      <c r="DQ13" s="119" t="s">
        <v>238</v>
      </c>
      <c r="DR13" s="88">
        <f t="shared" si="3"/>
        <v>836878</v>
      </c>
      <c r="DS13" s="89">
        <f t="shared" si="4"/>
        <v>1151447</v>
      </c>
    </row>
    <row r="14" spans="1:123" ht="25.5" customHeight="1">
      <c r="A14" s="1" t="s">
        <v>65</v>
      </c>
      <c r="B14" s="40" t="s">
        <v>239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6"/>
      <c r="O14" s="81"/>
      <c r="P14" s="1" t="s">
        <v>65</v>
      </c>
      <c r="Q14" s="40" t="s">
        <v>239</v>
      </c>
      <c r="R14" s="8"/>
      <c r="S14" s="8"/>
      <c r="T14" s="8"/>
      <c r="U14" s="76"/>
      <c r="V14" s="76"/>
      <c r="W14" s="76"/>
      <c r="X14" s="76">
        <v>0</v>
      </c>
      <c r="Y14" s="76"/>
      <c r="Z14" s="76"/>
      <c r="AA14" s="76"/>
      <c r="AB14" s="88">
        <f>SUM(C14+E14+G14+I14+K14+M14+R14+T14)</f>
        <v>0</v>
      </c>
      <c r="AC14" s="89">
        <f>SUM(D14+F14+H14+J14+L14+N14+S14+U14+Y14)</f>
        <v>0</v>
      </c>
      <c r="AD14" s="29"/>
      <c r="AE14" s="29"/>
      <c r="AF14" s="78"/>
      <c r="AG14" s="1" t="s">
        <v>65</v>
      </c>
      <c r="AH14" s="40" t="s">
        <v>239</v>
      </c>
      <c r="AI14" s="8">
        <v>1600</v>
      </c>
      <c r="AJ14" s="8">
        <v>734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" t="s">
        <v>65</v>
      </c>
      <c r="AV14" s="40" t="s">
        <v>239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1" t="s">
        <v>65</v>
      </c>
      <c r="BH14" s="40" t="s">
        <v>239</v>
      </c>
      <c r="BI14" s="8"/>
      <c r="BJ14" s="8"/>
      <c r="BK14" s="8"/>
      <c r="BL14" s="8"/>
      <c r="BM14" s="8"/>
      <c r="BN14" s="76"/>
      <c r="BO14" s="8"/>
      <c r="BP14" s="10"/>
      <c r="BQ14" s="145"/>
      <c r="BR14" s="145"/>
      <c r="BS14" s="145"/>
      <c r="BT14" s="145"/>
      <c r="BU14" s="89">
        <f t="shared" si="5"/>
        <v>1600</v>
      </c>
      <c r="BV14" s="89">
        <f t="shared" si="15"/>
        <v>734</v>
      </c>
      <c r="BW14" s="28"/>
      <c r="BX14" s="29"/>
      <c r="BY14" s="29"/>
      <c r="BZ14" s="1" t="s">
        <v>65</v>
      </c>
      <c r="CA14" s="40" t="s">
        <v>239</v>
      </c>
      <c r="CB14" s="8"/>
      <c r="CC14" s="8"/>
      <c r="CD14" s="8"/>
      <c r="CE14" s="76"/>
      <c r="CF14" s="88"/>
      <c r="CG14" s="97"/>
      <c r="CH14" s="29"/>
      <c r="CI14" s="29"/>
      <c r="CJ14" s="28"/>
      <c r="CK14" s="29"/>
      <c r="CL14" s="1" t="s">
        <v>65</v>
      </c>
      <c r="CM14" s="40" t="s">
        <v>239</v>
      </c>
      <c r="CN14" s="8"/>
      <c r="CO14" s="8"/>
      <c r="CP14" s="8"/>
      <c r="CQ14" s="8"/>
      <c r="CR14" s="8"/>
      <c r="CS14" s="8"/>
      <c r="CT14" s="8"/>
      <c r="CU14" s="8"/>
      <c r="CV14" s="8"/>
      <c r="CW14" s="76"/>
      <c r="CX14" s="88"/>
      <c r="CY14" s="77"/>
      <c r="CZ14" s="1" t="s">
        <v>65</v>
      </c>
      <c r="DA14" s="40" t="s">
        <v>239</v>
      </c>
      <c r="DB14" s="8"/>
      <c r="DC14" s="8"/>
      <c r="DD14" s="8"/>
      <c r="DE14" s="8"/>
      <c r="DF14" s="8"/>
      <c r="DG14" s="76"/>
      <c r="DH14" s="88">
        <v>0</v>
      </c>
      <c r="DI14" s="89">
        <f>DC14+DE14+DG14</f>
        <v>0</v>
      </c>
      <c r="DP14" s="1" t="s">
        <v>65</v>
      </c>
      <c r="DQ14" s="119" t="s">
        <v>239</v>
      </c>
      <c r="DR14" s="88">
        <f t="shared" si="3"/>
        <v>1600</v>
      </c>
      <c r="DS14" s="89">
        <f t="shared" si="4"/>
        <v>734</v>
      </c>
    </row>
    <row r="15" spans="1:123" ht="12" customHeight="1">
      <c r="A15" s="283" t="s">
        <v>113</v>
      </c>
      <c r="B15" s="40" t="s">
        <v>286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6"/>
      <c r="O15" s="81"/>
      <c r="P15" s="283" t="s">
        <v>113</v>
      </c>
      <c r="Q15" s="40" t="s">
        <v>240</v>
      </c>
      <c r="R15" s="8"/>
      <c r="S15" s="8"/>
      <c r="T15" s="8"/>
      <c r="U15" s="76"/>
      <c r="V15" s="76"/>
      <c r="W15" s="76"/>
      <c r="X15" s="76"/>
      <c r="Y15" s="76"/>
      <c r="Z15" s="76"/>
      <c r="AA15" s="76"/>
      <c r="AB15" s="88">
        <f>SUM(C15+E15+G15+I15+K15+M15+R15+T15)</f>
        <v>0</v>
      </c>
      <c r="AC15" s="89">
        <f>SUM(D15+F15+H15+J15+L15+N15+S15+U15)</f>
        <v>0</v>
      </c>
      <c r="AD15" s="29"/>
      <c r="AE15" s="29"/>
      <c r="AF15" s="78"/>
      <c r="AG15" s="241" t="s">
        <v>113</v>
      </c>
      <c r="AH15" s="40" t="s">
        <v>240</v>
      </c>
      <c r="AI15" s="8">
        <v>2508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283" t="s">
        <v>113</v>
      </c>
      <c r="AV15" s="40" t="s">
        <v>240</v>
      </c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283" t="s">
        <v>113</v>
      </c>
      <c r="BH15" s="40" t="s">
        <v>240</v>
      </c>
      <c r="BI15" s="8"/>
      <c r="BJ15" s="8"/>
      <c r="BK15" s="8"/>
      <c r="BL15" s="8"/>
      <c r="BM15" s="8"/>
      <c r="BN15" s="76"/>
      <c r="BO15" s="8"/>
      <c r="BP15" s="8"/>
      <c r="BQ15" s="78"/>
      <c r="BR15" s="78"/>
      <c r="BS15" s="78"/>
      <c r="BT15" s="78"/>
      <c r="BU15" s="89">
        <f t="shared" si="5"/>
        <v>2508</v>
      </c>
      <c r="BV15" s="89">
        <f t="shared" si="15"/>
        <v>0</v>
      </c>
      <c r="BW15" s="28"/>
      <c r="BX15" s="29"/>
      <c r="BY15" s="29"/>
      <c r="BZ15" s="283" t="s">
        <v>113</v>
      </c>
      <c r="CA15" s="40" t="s">
        <v>244</v>
      </c>
      <c r="CB15" s="8"/>
      <c r="CC15" s="8"/>
      <c r="CD15" s="8"/>
      <c r="CE15" s="76"/>
      <c r="CF15" s="100"/>
      <c r="CG15" s="97"/>
      <c r="CH15" s="29"/>
      <c r="CI15" s="29"/>
      <c r="CJ15" s="28"/>
      <c r="CK15" s="29"/>
      <c r="CL15" s="283" t="s">
        <v>113</v>
      </c>
      <c r="CM15" s="40" t="s">
        <v>240</v>
      </c>
      <c r="CN15" s="8"/>
      <c r="CO15" s="8"/>
      <c r="CP15" s="8"/>
      <c r="CQ15" s="8"/>
      <c r="CR15" s="8"/>
      <c r="CS15" s="8"/>
      <c r="CT15" s="8"/>
      <c r="CU15" s="8"/>
      <c r="CV15" s="8"/>
      <c r="CW15" s="76"/>
      <c r="CX15" s="88"/>
      <c r="CY15" s="77"/>
      <c r="CZ15" s="283" t="s">
        <v>113</v>
      </c>
      <c r="DA15" s="40" t="s">
        <v>244</v>
      </c>
      <c r="DB15" s="8"/>
      <c r="DC15" s="8"/>
      <c r="DD15" s="8"/>
      <c r="DE15" s="8"/>
      <c r="DF15" s="8"/>
      <c r="DG15" s="76"/>
      <c r="DH15" s="88">
        <v>0</v>
      </c>
      <c r="DI15" s="89">
        <f>DC15+DE15+DG15</f>
        <v>0</v>
      </c>
      <c r="DP15" s="283" t="s">
        <v>113</v>
      </c>
      <c r="DQ15" s="119" t="s">
        <v>244</v>
      </c>
      <c r="DR15" s="88">
        <f t="shared" si="3"/>
        <v>2508</v>
      </c>
      <c r="DS15" s="89">
        <f t="shared" si="4"/>
        <v>0</v>
      </c>
    </row>
    <row r="16" spans="1:123" ht="26.25">
      <c r="A16" s="284"/>
      <c r="B16" s="40" t="s">
        <v>245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6"/>
      <c r="O16" s="81"/>
      <c r="P16" s="284"/>
      <c r="Q16" s="40" t="s">
        <v>245</v>
      </c>
      <c r="R16" s="8"/>
      <c r="S16" s="8"/>
      <c r="T16" s="8"/>
      <c r="U16" s="76"/>
      <c r="V16" s="76"/>
      <c r="W16" s="76"/>
      <c r="X16" s="76"/>
      <c r="Y16" s="76"/>
      <c r="Z16" s="76"/>
      <c r="AA16" s="76"/>
      <c r="AB16" s="88">
        <f>SUM(C16+E16+G16+I16+K16+M16+R16+T16)</f>
        <v>0</v>
      </c>
      <c r="AC16" s="89">
        <f>SUM(D16+F16+H16+J16+L16+N16+S16+U16)</f>
        <v>0</v>
      </c>
      <c r="AD16" s="29"/>
      <c r="AE16" s="29"/>
      <c r="AF16" s="78"/>
      <c r="AG16" s="241"/>
      <c r="AH16" s="40" t="s">
        <v>245</v>
      </c>
      <c r="AI16" s="8">
        <v>210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284"/>
      <c r="AV16" s="40" t="s">
        <v>245</v>
      </c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284"/>
      <c r="BH16" s="40" t="s">
        <v>245</v>
      </c>
      <c r="BI16" s="8"/>
      <c r="BJ16" s="8"/>
      <c r="BK16" s="8"/>
      <c r="BL16" s="8"/>
      <c r="BM16" s="8"/>
      <c r="BN16" s="76"/>
      <c r="BO16" s="8"/>
      <c r="BP16" s="8"/>
      <c r="BQ16" s="78"/>
      <c r="BR16" s="78"/>
      <c r="BS16" s="78"/>
      <c r="BT16" s="78"/>
      <c r="BU16" s="89">
        <f>AI16+AK16+AM16+AO16+AQ16+AS16+AW16+AY16+BA16+BC16+BE16+BI16+BK16+BM16+BO16+BQ16+BS16</f>
        <v>210</v>
      </c>
      <c r="BV16" s="89">
        <f t="shared" si="15"/>
        <v>0</v>
      </c>
      <c r="BW16" s="28"/>
      <c r="BX16" s="29"/>
      <c r="BY16" s="29"/>
      <c r="BZ16" s="284"/>
      <c r="CA16" s="40" t="s">
        <v>245</v>
      </c>
      <c r="CB16" s="8"/>
      <c r="CC16" s="8"/>
      <c r="CD16" s="8"/>
      <c r="CE16" s="76"/>
      <c r="CF16" s="100"/>
      <c r="CG16" s="97"/>
      <c r="CH16" s="29"/>
      <c r="CI16" s="29"/>
      <c r="CJ16" s="28"/>
      <c r="CK16" s="29"/>
      <c r="CL16" s="284"/>
      <c r="CM16" s="40" t="s">
        <v>245</v>
      </c>
      <c r="CN16" s="8"/>
      <c r="CO16" s="8"/>
      <c r="CP16" s="8"/>
      <c r="CQ16" s="8"/>
      <c r="CR16" s="8"/>
      <c r="CS16" s="8"/>
      <c r="CT16" s="8"/>
      <c r="CU16" s="8"/>
      <c r="CV16" s="8"/>
      <c r="CW16" s="76"/>
      <c r="CX16" s="88"/>
      <c r="CY16" s="77"/>
      <c r="CZ16" s="284"/>
      <c r="DA16" s="40" t="s">
        <v>245</v>
      </c>
      <c r="DB16" s="8"/>
      <c r="DC16" s="8"/>
      <c r="DD16" s="8"/>
      <c r="DE16" s="8"/>
      <c r="DF16" s="8"/>
      <c r="DG16" s="76"/>
      <c r="DH16" s="88">
        <v>0</v>
      </c>
      <c r="DI16" s="89">
        <f>DC16+DE16+DG16</f>
        <v>0</v>
      </c>
      <c r="DP16" s="284"/>
      <c r="DQ16" s="119" t="s">
        <v>245</v>
      </c>
      <c r="DR16" s="88">
        <f t="shared" si="3"/>
        <v>210</v>
      </c>
      <c r="DS16" s="89">
        <f t="shared" si="4"/>
        <v>0</v>
      </c>
    </row>
    <row r="17" spans="1:123" ht="33.75" customHeight="1">
      <c r="A17" s="30" t="s">
        <v>114</v>
      </c>
      <c r="B17" s="40" t="s">
        <v>294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6"/>
      <c r="O17" s="81"/>
      <c r="P17" s="30" t="s">
        <v>295</v>
      </c>
      <c r="Q17" s="40" t="s">
        <v>294</v>
      </c>
      <c r="R17" s="8"/>
      <c r="S17" s="8"/>
      <c r="T17" s="8"/>
      <c r="U17" s="76"/>
      <c r="V17" s="76"/>
      <c r="W17" s="76"/>
      <c r="X17" s="76"/>
      <c r="Y17" s="76"/>
      <c r="Z17" s="76"/>
      <c r="AA17" s="76"/>
      <c r="AB17" s="88"/>
      <c r="AC17" s="89"/>
      <c r="AD17" s="29"/>
      <c r="AE17" s="29"/>
      <c r="AF17" s="84"/>
      <c r="AG17" s="74" t="s">
        <v>114</v>
      </c>
      <c r="AH17" s="40" t="s">
        <v>294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30" t="s">
        <v>114</v>
      </c>
      <c r="AV17" s="40" t="s">
        <v>294</v>
      </c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30" t="s">
        <v>114</v>
      </c>
      <c r="BH17" s="40" t="s">
        <v>294</v>
      </c>
      <c r="BI17" s="8"/>
      <c r="BJ17" s="8"/>
      <c r="BK17" s="8"/>
      <c r="BL17" s="8"/>
      <c r="BM17" s="8"/>
      <c r="BN17" s="76"/>
      <c r="BO17" s="8"/>
      <c r="BP17" s="8"/>
      <c r="BQ17" s="78"/>
      <c r="BR17" s="78"/>
      <c r="BS17" s="78"/>
      <c r="BT17" s="78"/>
      <c r="BU17" s="89">
        <f t="shared" si="5"/>
        <v>0</v>
      </c>
      <c r="BV17" s="89">
        <f t="shared" si="15"/>
        <v>0</v>
      </c>
      <c r="BW17" s="28"/>
      <c r="BX17" s="29"/>
      <c r="BY17" s="29"/>
      <c r="BZ17" s="30" t="s">
        <v>114</v>
      </c>
      <c r="CA17" s="40" t="s">
        <v>294</v>
      </c>
      <c r="CB17" s="8"/>
      <c r="CC17" s="8"/>
      <c r="CD17" s="8"/>
      <c r="CE17" s="76"/>
      <c r="CF17" s="100"/>
      <c r="CG17" s="97"/>
      <c r="CH17" s="29"/>
      <c r="CI17" s="29"/>
      <c r="CJ17" s="28"/>
      <c r="CK17" s="29"/>
      <c r="CL17" s="30" t="s">
        <v>114</v>
      </c>
      <c r="CM17" s="40" t="s">
        <v>294</v>
      </c>
      <c r="CN17" s="8"/>
      <c r="CO17" s="8"/>
      <c r="CP17" s="8"/>
      <c r="CQ17" s="8"/>
      <c r="CR17" s="8"/>
      <c r="CS17" s="8"/>
      <c r="CT17" s="8"/>
      <c r="CU17" s="8"/>
      <c r="CV17" s="8"/>
      <c r="CW17" s="76"/>
      <c r="CX17" s="88"/>
      <c r="CY17" s="77"/>
      <c r="CZ17" s="30" t="s">
        <v>114</v>
      </c>
      <c r="DA17" s="40" t="s">
        <v>294</v>
      </c>
      <c r="DB17" s="8"/>
      <c r="DC17" s="8"/>
      <c r="DD17" s="8"/>
      <c r="DE17" s="8"/>
      <c r="DF17" s="8"/>
      <c r="DG17" s="76"/>
      <c r="DH17" s="88">
        <v>0</v>
      </c>
      <c r="DI17" s="89">
        <v>0</v>
      </c>
      <c r="DP17" s="30" t="s">
        <v>114</v>
      </c>
      <c r="DQ17" s="119" t="s">
        <v>309</v>
      </c>
      <c r="DR17" s="88">
        <f t="shared" si="3"/>
        <v>0</v>
      </c>
      <c r="DS17" s="89">
        <f t="shared" si="4"/>
        <v>0</v>
      </c>
    </row>
    <row r="18" spans="1:123" ht="25.5" customHeight="1">
      <c r="A18" s="254" t="s">
        <v>241</v>
      </c>
      <c r="B18" s="254"/>
      <c r="C18" s="7">
        <f>SUM(C12:C17)</f>
        <v>64683</v>
      </c>
      <c r="D18" s="7">
        <f aca="true" t="shared" si="16" ref="D18:N18">SUM(D12:D17)</f>
        <v>66388</v>
      </c>
      <c r="E18" s="7">
        <f t="shared" si="16"/>
        <v>25534</v>
      </c>
      <c r="F18" s="7">
        <f t="shared" si="16"/>
        <v>25534</v>
      </c>
      <c r="G18" s="7">
        <f t="shared" si="16"/>
        <v>4153</v>
      </c>
      <c r="H18" s="7">
        <f t="shared" si="16"/>
        <v>4153</v>
      </c>
      <c r="I18" s="7">
        <f t="shared" si="16"/>
        <v>109</v>
      </c>
      <c r="J18" s="7">
        <f t="shared" si="16"/>
        <v>108</v>
      </c>
      <c r="K18" s="7">
        <f t="shared" si="16"/>
        <v>20984</v>
      </c>
      <c r="L18" s="7">
        <f t="shared" si="16"/>
        <v>20631</v>
      </c>
      <c r="M18" s="7">
        <f t="shared" si="16"/>
        <v>443</v>
      </c>
      <c r="N18" s="7">
        <f t="shared" si="16"/>
        <v>931</v>
      </c>
      <c r="O18" s="82"/>
      <c r="P18" s="254" t="s">
        <v>241</v>
      </c>
      <c r="Q18" s="254"/>
      <c r="R18" s="7">
        <f aca="true" t="shared" si="17" ref="R18:AA18">SUM(R12:R16)</f>
        <v>0</v>
      </c>
      <c r="S18" s="7">
        <f t="shared" si="17"/>
        <v>0</v>
      </c>
      <c r="T18" s="7">
        <f t="shared" si="17"/>
        <v>200</v>
      </c>
      <c r="U18" s="77">
        <f t="shared" si="17"/>
        <v>59</v>
      </c>
      <c r="V18" s="77">
        <f>SUM(V12:V17)</f>
        <v>0</v>
      </c>
      <c r="W18" s="77">
        <f>SUM(W12:W17)</f>
        <v>0</v>
      </c>
      <c r="X18" s="77">
        <f>SUM(X12:X17)</f>
        <v>0</v>
      </c>
      <c r="Y18" s="77">
        <f>SUM(Y14:Y17)</f>
        <v>0</v>
      </c>
      <c r="Z18" s="77">
        <f t="shared" si="17"/>
        <v>3442</v>
      </c>
      <c r="AA18" s="77">
        <f t="shared" si="17"/>
        <v>4495</v>
      </c>
      <c r="AB18" s="88">
        <f>SUM(C18+E18+G18+I18+K18+M18+R18+T18+Z18)</f>
        <v>119548</v>
      </c>
      <c r="AC18" s="89">
        <f>SUM(D18+F18+H18+J18+L18+N18+S18+U18+AA18+W18+Y18)</f>
        <v>122299</v>
      </c>
      <c r="AD18" s="28"/>
      <c r="AE18" s="28"/>
      <c r="AF18" s="92"/>
      <c r="AG18" s="293" t="s">
        <v>241</v>
      </c>
      <c r="AH18" s="294"/>
      <c r="AI18" s="7">
        <f>SUM(AI12:AI17)</f>
        <v>905426</v>
      </c>
      <c r="AJ18" s="7">
        <f>SUM(AJ12:AJ17)</f>
        <v>1206832</v>
      </c>
      <c r="AK18" s="7">
        <f>SUM(AK12:AK17)</f>
        <v>6216</v>
      </c>
      <c r="AL18" s="7">
        <f aca="true" t="shared" si="18" ref="AL18:AS18">SUM(AL12:AL16)</f>
        <v>5628</v>
      </c>
      <c r="AM18" s="7">
        <f t="shared" si="18"/>
        <v>235</v>
      </c>
      <c r="AN18" s="7">
        <f t="shared" si="18"/>
        <v>235</v>
      </c>
      <c r="AO18" s="7">
        <f t="shared" si="18"/>
        <v>1700</v>
      </c>
      <c r="AP18" s="7">
        <f t="shared" si="18"/>
        <v>1236</v>
      </c>
      <c r="AQ18" s="7">
        <f t="shared" si="18"/>
        <v>0</v>
      </c>
      <c r="AR18" s="7">
        <f t="shared" si="18"/>
        <v>0</v>
      </c>
      <c r="AS18" s="7">
        <f t="shared" si="18"/>
        <v>926</v>
      </c>
      <c r="AT18" s="7">
        <f>SUM(AT12:AT17)</f>
        <v>7563</v>
      </c>
      <c r="AU18" s="254" t="s">
        <v>241</v>
      </c>
      <c r="AV18" s="254"/>
      <c r="AW18" s="7">
        <f>SUM(AW12:AW16)</f>
        <v>0</v>
      </c>
      <c r="AX18" s="7">
        <f aca="true" t="shared" si="19" ref="AX18:BF18">SUM(AX12:AX16)</f>
        <v>0</v>
      </c>
      <c r="AY18" s="7">
        <f t="shared" si="19"/>
        <v>3610</v>
      </c>
      <c r="AZ18" s="7">
        <f t="shared" si="19"/>
        <v>3212</v>
      </c>
      <c r="BA18" s="7">
        <f t="shared" si="19"/>
        <v>240</v>
      </c>
      <c r="BB18" s="7">
        <f t="shared" si="19"/>
        <v>254</v>
      </c>
      <c r="BC18" s="7">
        <f t="shared" si="19"/>
        <v>899</v>
      </c>
      <c r="BD18" s="7">
        <f t="shared" si="19"/>
        <v>575</v>
      </c>
      <c r="BE18" s="7">
        <f>SUM(BE12:BE16)</f>
        <v>750</v>
      </c>
      <c r="BF18" s="7">
        <f t="shared" si="19"/>
        <v>425</v>
      </c>
      <c r="BG18" s="254" t="s">
        <v>241</v>
      </c>
      <c r="BH18" s="254"/>
      <c r="BI18" s="7">
        <f>SUM(BI12:BI17)</f>
        <v>4092</v>
      </c>
      <c r="BJ18" s="7">
        <f>SUM(BJ12:BJ17)</f>
        <v>2393</v>
      </c>
      <c r="BK18" s="7">
        <f>SUM(BK12:BK17)</f>
        <v>20850</v>
      </c>
      <c r="BL18" s="7">
        <f>SUM(BL12:BL17)</f>
        <v>20850</v>
      </c>
      <c r="BM18" s="7">
        <f>SUM(BM12:BM17)</f>
        <v>1013</v>
      </c>
      <c r="BN18" s="77">
        <f>SUM(BN12:BN16)</f>
        <v>1023</v>
      </c>
      <c r="BO18" s="7">
        <f aca="true" t="shared" si="20" ref="BO18:BT18">SUM(BO12:BO17)</f>
        <v>2000</v>
      </c>
      <c r="BP18" s="7">
        <f t="shared" si="20"/>
        <v>695</v>
      </c>
      <c r="BQ18" s="7">
        <f t="shared" si="20"/>
        <v>89653</v>
      </c>
      <c r="BR18" s="144">
        <f t="shared" si="20"/>
        <v>82469</v>
      </c>
      <c r="BS18" s="144">
        <f t="shared" si="20"/>
        <v>142</v>
      </c>
      <c r="BT18" s="144">
        <f t="shared" si="20"/>
        <v>26</v>
      </c>
      <c r="BU18" s="89">
        <f t="shared" si="5"/>
        <v>1037752</v>
      </c>
      <c r="BV18" s="89">
        <f t="shared" si="15"/>
        <v>1333416</v>
      </c>
      <c r="BW18" s="28"/>
      <c r="BX18" s="28"/>
      <c r="BY18" s="28"/>
      <c r="BZ18" s="254" t="s">
        <v>241</v>
      </c>
      <c r="CA18" s="254"/>
      <c r="CB18" s="7">
        <f aca="true" t="shared" si="21" ref="CB18:CG18">SUM(CB12:CB16)</f>
        <v>50948</v>
      </c>
      <c r="CC18" s="7">
        <f t="shared" si="21"/>
        <v>49371</v>
      </c>
      <c r="CD18" s="7">
        <f t="shared" si="21"/>
        <v>10439</v>
      </c>
      <c r="CE18" s="77">
        <f t="shared" si="21"/>
        <v>10227</v>
      </c>
      <c r="CF18" s="88">
        <f t="shared" si="21"/>
        <v>61387</v>
      </c>
      <c r="CG18" s="89">
        <f t="shared" si="21"/>
        <v>59598</v>
      </c>
      <c r="CH18" s="28"/>
      <c r="CI18" s="28"/>
      <c r="CJ18" s="28"/>
      <c r="CK18" s="28"/>
      <c r="CL18" s="254" t="s">
        <v>241</v>
      </c>
      <c r="CM18" s="254"/>
      <c r="CN18" s="7">
        <f>SUM(CN12:CN17)</f>
        <v>70497</v>
      </c>
      <c r="CO18" s="7">
        <f aca="true" t="shared" si="22" ref="CO18:CW18">SUM(CO12:CO17)</f>
        <v>60194</v>
      </c>
      <c r="CP18" s="7">
        <f t="shared" si="22"/>
        <v>3648</v>
      </c>
      <c r="CQ18" s="7">
        <f t="shared" si="22"/>
        <v>3461</v>
      </c>
      <c r="CR18" s="7">
        <f t="shared" si="22"/>
        <v>5304</v>
      </c>
      <c r="CS18" s="7">
        <f t="shared" si="22"/>
        <v>5013</v>
      </c>
      <c r="CT18" s="7">
        <f t="shared" si="22"/>
        <v>7140</v>
      </c>
      <c r="CU18" s="7">
        <f t="shared" si="22"/>
        <v>6983</v>
      </c>
      <c r="CV18" s="7">
        <f t="shared" si="22"/>
        <v>7500</v>
      </c>
      <c r="CW18" s="77">
        <f t="shared" si="22"/>
        <v>8713</v>
      </c>
      <c r="CX18" s="88">
        <f>SUM(CX12:CX17)</f>
        <v>94089</v>
      </c>
      <c r="CY18" s="77">
        <f>SUM(CY12:CY16)</f>
        <v>84364</v>
      </c>
      <c r="CZ18" s="254" t="s">
        <v>241</v>
      </c>
      <c r="DA18" s="254"/>
      <c r="DB18" s="7">
        <f aca="true" t="shared" si="23" ref="DB18:DI18">SUM(DB12:DB16)</f>
        <v>5828</v>
      </c>
      <c r="DC18" s="7">
        <f t="shared" si="23"/>
        <v>6691</v>
      </c>
      <c r="DD18" s="7">
        <f t="shared" si="23"/>
        <v>1132</v>
      </c>
      <c r="DE18" s="7">
        <f t="shared" si="23"/>
        <v>0</v>
      </c>
      <c r="DF18" s="7">
        <f t="shared" si="23"/>
        <v>800</v>
      </c>
      <c r="DG18" s="77">
        <f t="shared" si="23"/>
        <v>611</v>
      </c>
      <c r="DH18" s="88">
        <f>SUM(DH12:DH17)</f>
        <v>7760</v>
      </c>
      <c r="DI18" s="89">
        <f t="shared" si="23"/>
        <v>7302</v>
      </c>
      <c r="DP18" s="254" t="s">
        <v>241</v>
      </c>
      <c r="DQ18" s="275"/>
      <c r="DR18" s="88">
        <f t="shared" si="3"/>
        <v>1320536</v>
      </c>
      <c r="DS18" s="89">
        <f t="shared" si="4"/>
        <v>1606979</v>
      </c>
    </row>
    <row r="19" spans="1:123" ht="25.5" customHeight="1" thickBot="1">
      <c r="A19" s="282" t="s">
        <v>270</v>
      </c>
      <c r="B19" s="282"/>
      <c r="C19" s="8">
        <v>13</v>
      </c>
      <c r="D19" s="8">
        <v>13</v>
      </c>
      <c r="E19" s="8"/>
      <c r="F19" s="8"/>
      <c r="G19" s="8"/>
      <c r="H19" s="8"/>
      <c r="I19" s="8"/>
      <c r="J19" s="8"/>
      <c r="K19" s="8"/>
      <c r="L19" s="8"/>
      <c r="M19" s="8"/>
      <c r="N19" s="76"/>
      <c r="O19" s="81"/>
      <c r="P19" s="282" t="s">
        <v>270</v>
      </c>
      <c r="Q19" s="282"/>
      <c r="R19" s="8"/>
      <c r="S19" s="8"/>
      <c r="T19" s="8"/>
      <c r="U19" s="76"/>
      <c r="V19" s="76"/>
      <c r="W19" s="76"/>
      <c r="X19" s="76"/>
      <c r="Y19" s="76"/>
      <c r="Z19" s="76">
        <v>6</v>
      </c>
      <c r="AA19" s="76">
        <v>6</v>
      </c>
      <c r="AB19" s="90">
        <f>SUM(C19+E19+G19+I19+K19+M19+R19+T19+Z19)</f>
        <v>19</v>
      </c>
      <c r="AC19" s="91">
        <f>SUM(D19+F19+H19+J19+L19+N19+AA19)</f>
        <v>19</v>
      </c>
      <c r="AD19" s="29"/>
      <c r="AE19" s="29"/>
      <c r="AF19" s="93"/>
      <c r="AG19" s="242" t="s">
        <v>270</v>
      </c>
      <c r="AH19" s="273"/>
      <c r="AI19" s="8">
        <v>3</v>
      </c>
      <c r="AJ19" s="8">
        <v>3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282" t="s">
        <v>270</v>
      </c>
      <c r="AV19" s="282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282" t="s">
        <v>270</v>
      </c>
      <c r="BH19" s="282"/>
      <c r="BI19" s="2">
        <v>3</v>
      </c>
      <c r="BJ19" s="2">
        <v>3</v>
      </c>
      <c r="BK19" s="2">
        <v>68</v>
      </c>
      <c r="BL19" s="2">
        <v>68</v>
      </c>
      <c r="BM19" s="2">
        <v>1</v>
      </c>
      <c r="BN19" s="45">
        <v>1</v>
      </c>
      <c r="BO19" s="2"/>
      <c r="BP19" s="8"/>
      <c r="BQ19" s="78">
        <v>20</v>
      </c>
      <c r="BR19" s="78">
        <v>20</v>
      </c>
      <c r="BS19" s="78"/>
      <c r="BT19" s="78"/>
      <c r="BU19" s="89">
        <f t="shared" si="5"/>
        <v>95</v>
      </c>
      <c r="BV19" s="89">
        <f t="shared" si="15"/>
        <v>95</v>
      </c>
      <c r="BW19" s="28"/>
      <c r="BX19" s="28"/>
      <c r="BY19" s="28"/>
      <c r="BZ19" s="282" t="s">
        <v>270</v>
      </c>
      <c r="CA19" s="282"/>
      <c r="CB19" s="8">
        <v>14</v>
      </c>
      <c r="CC19" s="8">
        <v>14</v>
      </c>
      <c r="CD19" s="8"/>
      <c r="CE19" s="76"/>
      <c r="CF19" s="90">
        <f>CB19+CD19</f>
        <v>14</v>
      </c>
      <c r="CG19" s="91">
        <v>14</v>
      </c>
      <c r="CH19" s="29"/>
      <c r="CI19" s="29"/>
      <c r="CJ19" s="28"/>
      <c r="CK19" s="28"/>
      <c r="CL19" s="282" t="s">
        <v>270</v>
      </c>
      <c r="CM19" s="282"/>
      <c r="CN19" s="2">
        <v>15</v>
      </c>
      <c r="CO19" s="2">
        <v>15</v>
      </c>
      <c r="CP19" s="2">
        <v>3</v>
      </c>
      <c r="CQ19" s="2">
        <v>3</v>
      </c>
      <c r="CR19" s="2">
        <v>3</v>
      </c>
      <c r="CS19" s="2">
        <v>3</v>
      </c>
      <c r="CT19" s="2">
        <v>3</v>
      </c>
      <c r="CU19" s="2">
        <v>3</v>
      </c>
      <c r="CV19" s="2"/>
      <c r="CW19" s="45"/>
      <c r="CX19" s="90">
        <f>CN19+CP19+CR19+CT19</f>
        <v>24</v>
      </c>
      <c r="CY19" s="238">
        <f>CO19+CQ19+CS19+CU19+CW19</f>
        <v>24</v>
      </c>
      <c r="CZ19" s="282" t="s">
        <v>270</v>
      </c>
      <c r="DA19" s="282"/>
      <c r="DB19" s="8">
        <v>2</v>
      </c>
      <c r="DC19" s="8">
        <v>2</v>
      </c>
      <c r="DD19" s="8"/>
      <c r="DE19" s="8"/>
      <c r="DF19" s="8"/>
      <c r="DG19" s="76"/>
      <c r="DH19" s="90">
        <f>DB19+DD19+DF19</f>
        <v>2</v>
      </c>
      <c r="DI19" s="91">
        <f>DC19+DE19+DG19</f>
        <v>2</v>
      </c>
      <c r="DP19" s="282" t="s">
        <v>270</v>
      </c>
      <c r="DQ19" s="242"/>
      <c r="DR19" s="88">
        <f t="shared" si="3"/>
        <v>154</v>
      </c>
      <c r="DS19" s="89">
        <f t="shared" si="4"/>
        <v>154</v>
      </c>
    </row>
    <row r="20" spans="1:75" ht="12.75">
      <c r="A20" s="35"/>
      <c r="B20" s="38"/>
      <c r="AG20" s="51"/>
      <c r="AH20" s="51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P20" s="51"/>
      <c r="BQ20" s="51"/>
      <c r="BR20" s="51"/>
      <c r="BS20" s="51"/>
      <c r="BT20" s="51"/>
      <c r="BU20" s="51"/>
      <c r="BV20" s="118"/>
      <c r="BW20" s="51"/>
    </row>
    <row r="21" spans="1:135" ht="12.75">
      <c r="A21" s="35"/>
      <c r="B21" s="38"/>
      <c r="AG21" s="247" t="s">
        <v>379</v>
      </c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 t="s">
        <v>62</v>
      </c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DD21" s="35" t="s">
        <v>113</v>
      </c>
      <c r="DM21" s="247" t="s">
        <v>114</v>
      </c>
      <c r="DN21" s="247"/>
      <c r="DO21" s="247"/>
      <c r="DP21" s="247"/>
      <c r="DQ21" s="247"/>
      <c r="DR21" s="247"/>
      <c r="DS21" s="247"/>
      <c r="DT21" s="247"/>
      <c r="DU21" s="247"/>
      <c r="EB21" s="35"/>
      <c r="EC21" s="35"/>
      <c r="ED21" s="35"/>
      <c r="EE21" s="35"/>
    </row>
    <row r="22" spans="1:134" ht="12.75">
      <c r="A22" s="247" t="s">
        <v>58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7" t="s">
        <v>59</v>
      </c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BG22" s="247" t="s">
        <v>63</v>
      </c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35"/>
      <c r="BX22" s="247">
        <v>6</v>
      </c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35"/>
      <c r="CK22" s="35"/>
      <c r="CL22" s="247" t="s">
        <v>65</v>
      </c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ED22" s="3"/>
    </row>
    <row r="23" spans="1:2" ht="12.75">
      <c r="A23" s="35"/>
      <c r="B23" s="38"/>
    </row>
    <row r="24" spans="1:86" ht="12.75">
      <c r="A24" s="35"/>
      <c r="B24" s="38"/>
      <c r="CH24" s="3"/>
    </row>
    <row r="25" spans="1:134" ht="12.75">
      <c r="A25" s="35"/>
      <c r="B25" s="38"/>
      <c r="ED25" s="3"/>
    </row>
    <row r="26" spans="1:73" ht="12.75">
      <c r="A26" s="35"/>
      <c r="BU26" s="3"/>
    </row>
    <row r="27" ht="12.75">
      <c r="A27" s="35"/>
    </row>
    <row r="28" ht="12.75">
      <c r="A28" s="35"/>
    </row>
    <row r="29" ht="12.75">
      <c r="A29" s="35"/>
    </row>
    <row r="30" ht="12.75">
      <c r="A30" s="35"/>
    </row>
    <row r="31" ht="12.75">
      <c r="A31" s="35"/>
    </row>
    <row r="32" ht="12.75">
      <c r="A32" s="35"/>
    </row>
  </sheetData>
  <sheetProtection/>
  <mergeCells count="117">
    <mergeCell ref="DP19:DQ19"/>
    <mergeCell ref="BG18:BH18"/>
    <mergeCell ref="BG19:BH19"/>
    <mergeCell ref="BG15:BG16"/>
    <mergeCell ref="BZ19:CA19"/>
    <mergeCell ref="CZ19:DA19"/>
    <mergeCell ref="CZ18:DA18"/>
    <mergeCell ref="CL18:CM18"/>
    <mergeCell ref="BZ12:CA12"/>
    <mergeCell ref="CL15:CL16"/>
    <mergeCell ref="BZ15:BZ16"/>
    <mergeCell ref="A4:N4"/>
    <mergeCell ref="DM21:DU21"/>
    <mergeCell ref="DP12:DQ12"/>
    <mergeCell ref="CL19:CM19"/>
    <mergeCell ref="BO5:BP5"/>
    <mergeCell ref="CN5:CO5"/>
    <mergeCell ref="DP18:DQ18"/>
    <mergeCell ref="DR4:DS5"/>
    <mergeCell ref="DP15:DP16"/>
    <mergeCell ref="DP4:DQ6"/>
    <mergeCell ref="P2:AC2"/>
    <mergeCell ref="AB3:AC3"/>
    <mergeCell ref="BZ5:CA6"/>
    <mergeCell ref="CL5:CM6"/>
    <mergeCell ref="CB5:CC5"/>
    <mergeCell ref="AQ5:AR5"/>
    <mergeCell ref="Z5:AA5"/>
    <mergeCell ref="BE5:BF5"/>
    <mergeCell ref="AS5:AT5"/>
    <mergeCell ref="AY5:AZ5"/>
    <mergeCell ref="AK5:AL5"/>
    <mergeCell ref="C5:D5"/>
    <mergeCell ref="M5:N5"/>
    <mergeCell ref="E5:F5"/>
    <mergeCell ref="X5:Y5"/>
    <mergeCell ref="DL1:DV1"/>
    <mergeCell ref="BX1:CI1"/>
    <mergeCell ref="DL2:DU2"/>
    <mergeCell ref="CX2:DK2"/>
    <mergeCell ref="CL1:CW1"/>
    <mergeCell ref="CX1:DK1"/>
    <mergeCell ref="BX2:CI2"/>
    <mergeCell ref="CL2:CW2"/>
    <mergeCell ref="DH5:DI5"/>
    <mergeCell ref="DB5:DC5"/>
    <mergeCell ref="CX4:CY5"/>
    <mergeCell ref="DD5:DE5"/>
    <mergeCell ref="DF5:DG5"/>
    <mergeCell ref="BG1:BV1"/>
    <mergeCell ref="BQ5:BR5"/>
    <mergeCell ref="BS5:BT5"/>
    <mergeCell ref="CP5:CQ5"/>
    <mergeCell ref="AU18:AV18"/>
    <mergeCell ref="AU15:AU16"/>
    <mergeCell ref="AF12:AH12"/>
    <mergeCell ref="AI5:AJ5"/>
    <mergeCell ref="AM5:AN5"/>
    <mergeCell ref="BI5:BJ5"/>
    <mergeCell ref="BC5:BD5"/>
    <mergeCell ref="AG15:AG16"/>
    <mergeCell ref="AG18:AH18"/>
    <mergeCell ref="BA5:BB5"/>
    <mergeCell ref="A1:N1"/>
    <mergeCell ref="AG1:AT1"/>
    <mergeCell ref="G5:H5"/>
    <mergeCell ref="I5:J5"/>
    <mergeCell ref="A2:N2"/>
    <mergeCell ref="AB5:AC5"/>
    <mergeCell ref="P5:Q6"/>
    <mergeCell ref="R5:S5"/>
    <mergeCell ref="V5:W5"/>
    <mergeCell ref="P4:AC4"/>
    <mergeCell ref="A22:O22"/>
    <mergeCell ref="AG19:AH19"/>
    <mergeCell ref="P22:AE22"/>
    <mergeCell ref="AU19:AV19"/>
    <mergeCell ref="A19:B19"/>
    <mergeCell ref="AG21:AT21"/>
    <mergeCell ref="P19:Q19"/>
    <mergeCell ref="P1:AE1"/>
    <mergeCell ref="AU21:BF21"/>
    <mergeCell ref="AU1:BF1"/>
    <mergeCell ref="AW5:AX5"/>
    <mergeCell ref="AU12:AV12"/>
    <mergeCell ref="AU5:AV6"/>
    <mergeCell ref="T5:U5"/>
    <mergeCell ref="P12:Q12"/>
    <mergeCell ref="P15:P16"/>
    <mergeCell ref="P18:Q18"/>
    <mergeCell ref="A18:B18"/>
    <mergeCell ref="A12:B12"/>
    <mergeCell ref="AO5:AP5"/>
    <mergeCell ref="K5:L5"/>
    <mergeCell ref="AG5:AH6"/>
    <mergeCell ref="A15:A16"/>
    <mergeCell ref="A5:B6"/>
    <mergeCell ref="CZ12:DA12"/>
    <mergeCell ref="CZ5:DA6"/>
    <mergeCell ref="CZ15:CZ16"/>
    <mergeCell ref="BX22:CI22"/>
    <mergeCell ref="CD5:CE5"/>
    <mergeCell ref="CF5:CG5"/>
    <mergeCell ref="CH5:CI5"/>
    <mergeCell ref="BZ18:CA18"/>
    <mergeCell ref="CV5:CW5"/>
    <mergeCell ref="CR5:CS5"/>
    <mergeCell ref="BG22:BV22"/>
    <mergeCell ref="BG5:BH6"/>
    <mergeCell ref="BM5:BN5"/>
    <mergeCell ref="BK5:BL5"/>
    <mergeCell ref="BU4:BV5"/>
    <mergeCell ref="CL22:CW22"/>
    <mergeCell ref="CT5:CU5"/>
    <mergeCell ref="CJ5:CK5"/>
    <mergeCell ref="CL12:CM12"/>
    <mergeCell ref="BG12:BH12"/>
  </mergeCells>
  <printOptions horizontalCentered="1"/>
  <pageMargins left="0.24" right="0.16" top="0.984251968503937" bottom="0.984251968503937" header="0.5118110236220472" footer="0.5118110236220472"/>
  <pageSetup horizontalDpi="600" verticalDpi="600" orientation="landscape" paperSize="9" r:id="rId1"/>
  <headerFooter alignWithMargins="0">
    <oddFooter>&amp;C
</oddFooter>
  </headerFooter>
  <colBreaks count="9" manualBreakCount="9">
    <brk id="15" max="21" man="1"/>
    <brk id="30" max="21" man="1"/>
    <brk id="46" max="65535" man="1"/>
    <brk id="58" max="65535" man="1"/>
    <brk id="74" max="21" man="1"/>
    <brk id="88" max="21" man="1"/>
    <brk id="103" max="65535" man="1"/>
    <brk id="115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balint_kriszti</cp:lastModifiedBy>
  <cp:lastPrinted>2014-04-24T07:41:47Z</cp:lastPrinted>
  <dcterms:created xsi:type="dcterms:W3CDTF">2011-05-17T10:12:56Z</dcterms:created>
  <dcterms:modified xsi:type="dcterms:W3CDTF">2014-04-29T13:08:00Z</dcterms:modified>
  <cp:category/>
  <cp:version/>
  <cp:contentType/>
  <cp:contentStatus/>
</cp:coreProperties>
</file>